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8BEC78BD-988E-4D26-B9C9-8FDEA6705987}" xr6:coauthVersionLast="47" xr6:coauthVersionMax="47" xr10:uidLastSave="{00000000-0000-0000-0000-000000000000}"/>
  <bookViews>
    <workbookView xWindow="-108" yWindow="-108" windowWidth="23256" windowHeight="12576" tabRatio="889" activeTab="7" xr2:uid="{00000000-000D-0000-FFFF-FFFF00000000}"/>
  </bookViews>
  <sheets>
    <sheet name="Formula Data" sheetId="31" r:id="rId1"/>
    <sheet name="4 Week" sheetId="63" r:id="rId2"/>
    <sheet name="6 Week" sheetId="64" r:id="rId3"/>
    <sheet name="xG" sheetId="59" r:id="rId4"/>
    <sheet name="Fixtures" sheetId="33" r:id="rId5"/>
    <sheet name="Fixtures 4 GW" sheetId="66" r:id="rId6"/>
    <sheet name="Fixtures 6 GW" sheetId="67" r:id="rId7"/>
    <sheet name="Team Ratings" sheetId="34" r:id="rId8"/>
    <sheet name="Ratings 4GW" sheetId="65" r:id="rId9"/>
    <sheet name="Ratings 6GW" sheetId="68" r:id="rId10"/>
    <sheet name="Proj GS" sheetId="22" r:id="rId11"/>
    <sheet name="Proj GC" sheetId="14" r:id="rId12"/>
    <sheet name="Schedule" sheetId="44" r:id="rId13"/>
    <sheet name="Def Rot - Rat" sheetId="57" r:id="rId14"/>
    <sheet name="Def Rot - GC" sheetId="62" r:id="rId15"/>
    <sheet name="DGW Plan" sheetId="69" r:id="rId16"/>
  </sheets>
  <externalReferences>
    <externalReference r:id="rId17"/>
    <externalReference r:id="rId18"/>
    <externalReference r:id="rId19"/>
  </externalReferences>
  <definedNames>
    <definedName name="_xlnm._FilterDatabase" localSheetId="10" hidden="1">'Proj GS'!#REF!</definedName>
  </definedNames>
  <calcPr calcId="181029"/>
</workbook>
</file>

<file path=xl/calcChain.xml><?xml version="1.0" encoding="utf-8"?>
<calcChain xmlns="http://schemas.openxmlformats.org/spreadsheetml/2006/main">
  <c r="AF20" i="22" l="1"/>
  <c r="AQ68" i="67" l="1"/>
  <c r="AP68" i="67"/>
  <c r="AO68" i="67"/>
  <c r="AN68" i="67"/>
  <c r="AM68" i="67"/>
  <c r="AL68" i="67"/>
  <c r="AK68" i="67"/>
  <c r="AJ68" i="67"/>
  <c r="AI68" i="67"/>
  <c r="AH68" i="67"/>
  <c r="AG68" i="67"/>
  <c r="AF68" i="67"/>
  <c r="AE68" i="67"/>
  <c r="AD68" i="67"/>
  <c r="AC68" i="67"/>
  <c r="AB68" i="67"/>
  <c r="AQ67" i="67"/>
  <c r="AP67" i="67"/>
  <c r="AO67" i="67"/>
  <c r="AN67" i="67"/>
  <c r="AM67" i="67"/>
  <c r="AL67" i="67"/>
  <c r="AK67" i="67"/>
  <c r="AJ67" i="67"/>
  <c r="AI67" i="67"/>
  <c r="AH67" i="67"/>
  <c r="AG67" i="67"/>
  <c r="AF67" i="67"/>
  <c r="AE67" i="67"/>
  <c r="AD67" i="67"/>
  <c r="AC67" i="67"/>
  <c r="AB67" i="67"/>
  <c r="AQ66" i="67"/>
  <c r="AP66" i="67"/>
  <c r="AO66" i="67"/>
  <c r="AN66" i="67"/>
  <c r="AM66" i="67"/>
  <c r="AL66" i="67"/>
  <c r="AK66" i="67"/>
  <c r="AJ66" i="67"/>
  <c r="AI66" i="67"/>
  <c r="AH66" i="67"/>
  <c r="AG66" i="67"/>
  <c r="AF66" i="67"/>
  <c r="AE66" i="67"/>
  <c r="AD66" i="67"/>
  <c r="AC66" i="67"/>
  <c r="AB66" i="67"/>
  <c r="AQ65" i="67"/>
  <c r="AP65" i="67"/>
  <c r="AO65" i="67"/>
  <c r="AN65" i="67"/>
  <c r="AM65" i="67"/>
  <c r="AL65" i="67"/>
  <c r="AK65" i="67"/>
  <c r="AJ65" i="67"/>
  <c r="AI65" i="67"/>
  <c r="AH65" i="67"/>
  <c r="AG65" i="67"/>
  <c r="AF65" i="67"/>
  <c r="AE65" i="67"/>
  <c r="AD65" i="67"/>
  <c r="AC65" i="67"/>
  <c r="AB65" i="67"/>
  <c r="AQ64" i="67"/>
  <c r="AP64" i="67"/>
  <c r="AO64" i="67"/>
  <c r="AN64" i="67"/>
  <c r="AM64" i="67"/>
  <c r="AL64" i="67"/>
  <c r="AK64" i="67"/>
  <c r="AJ64" i="67"/>
  <c r="AI64" i="67"/>
  <c r="AH64" i="67"/>
  <c r="AG64" i="67"/>
  <c r="AF64" i="67"/>
  <c r="AE64" i="67"/>
  <c r="AD64" i="67"/>
  <c r="AC64" i="67"/>
  <c r="AB64" i="67"/>
  <c r="AQ63" i="67"/>
  <c r="AP63" i="67"/>
  <c r="AO63" i="67"/>
  <c r="AN63" i="67"/>
  <c r="AM63" i="67"/>
  <c r="AL63" i="67"/>
  <c r="AK63" i="67"/>
  <c r="AJ63" i="67"/>
  <c r="AI63" i="67"/>
  <c r="AH63" i="67"/>
  <c r="AG63" i="67"/>
  <c r="AF63" i="67"/>
  <c r="AE63" i="67"/>
  <c r="AD63" i="67"/>
  <c r="AC63" i="67"/>
  <c r="AB63" i="67"/>
  <c r="AQ62" i="67"/>
  <c r="AP62" i="67"/>
  <c r="AO62" i="67"/>
  <c r="AN62" i="67"/>
  <c r="AM62" i="67"/>
  <c r="AL62" i="67"/>
  <c r="AK62" i="67"/>
  <c r="AJ62" i="67"/>
  <c r="AI62" i="67"/>
  <c r="AH62" i="67"/>
  <c r="AG62" i="67"/>
  <c r="AF62" i="67"/>
  <c r="AE62" i="67"/>
  <c r="AD62" i="67"/>
  <c r="AC62" i="67"/>
  <c r="AB62" i="67"/>
  <c r="AQ61" i="67"/>
  <c r="AP61" i="67"/>
  <c r="AO61" i="67"/>
  <c r="AN61" i="67"/>
  <c r="AM61" i="67"/>
  <c r="AL61" i="67"/>
  <c r="AK61" i="67"/>
  <c r="AJ61" i="67"/>
  <c r="AI61" i="67"/>
  <c r="AH61" i="67"/>
  <c r="AG61" i="67"/>
  <c r="AF61" i="67"/>
  <c r="AE61" i="67"/>
  <c r="AD61" i="67"/>
  <c r="AC61" i="67"/>
  <c r="AB61" i="67"/>
  <c r="AQ60" i="67"/>
  <c r="AP60" i="67"/>
  <c r="AO60" i="67"/>
  <c r="AN60" i="67"/>
  <c r="AM60" i="67"/>
  <c r="AL60" i="67"/>
  <c r="AK60" i="67"/>
  <c r="AJ60" i="67"/>
  <c r="AI60" i="67"/>
  <c r="AH60" i="67"/>
  <c r="AG60" i="67"/>
  <c r="AF60" i="67"/>
  <c r="AE60" i="67"/>
  <c r="AD60" i="67"/>
  <c r="AC60" i="67"/>
  <c r="AB60" i="67"/>
  <c r="AQ59" i="67"/>
  <c r="AP59" i="67"/>
  <c r="AO59" i="67"/>
  <c r="AN59" i="67"/>
  <c r="AM59" i="67"/>
  <c r="AL59" i="67"/>
  <c r="AK59" i="67"/>
  <c r="AJ59" i="67"/>
  <c r="AI59" i="67"/>
  <c r="AH59" i="67"/>
  <c r="AG59" i="67"/>
  <c r="AF59" i="67"/>
  <c r="AE59" i="67"/>
  <c r="AD59" i="67"/>
  <c r="AC59" i="67"/>
  <c r="AB59" i="67"/>
  <c r="AQ58" i="67"/>
  <c r="AP58" i="67"/>
  <c r="AO58" i="67"/>
  <c r="AN58" i="67"/>
  <c r="AM58" i="67"/>
  <c r="AL58" i="67"/>
  <c r="AK58" i="67"/>
  <c r="AJ58" i="67"/>
  <c r="AI58" i="67"/>
  <c r="AH58" i="67"/>
  <c r="AG58" i="67"/>
  <c r="AF58" i="67"/>
  <c r="AE58" i="67"/>
  <c r="AD58" i="67"/>
  <c r="AC58" i="67"/>
  <c r="AB58" i="67"/>
  <c r="AQ57" i="67"/>
  <c r="AP57" i="67"/>
  <c r="AO57" i="67"/>
  <c r="AN57" i="67"/>
  <c r="AM57" i="67"/>
  <c r="AL57" i="67"/>
  <c r="AK57" i="67"/>
  <c r="AJ57" i="67"/>
  <c r="AI57" i="67"/>
  <c r="AH57" i="67"/>
  <c r="AG57" i="67"/>
  <c r="AF57" i="67"/>
  <c r="AE57" i="67"/>
  <c r="AD57" i="67"/>
  <c r="AC57" i="67"/>
  <c r="AB57" i="67"/>
  <c r="AQ56" i="67"/>
  <c r="AP56" i="67"/>
  <c r="AO56" i="67"/>
  <c r="AN56" i="67"/>
  <c r="AM56" i="67"/>
  <c r="AL56" i="67"/>
  <c r="AK56" i="67"/>
  <c r="AJ56" i="67"/>
  <c r="AI56" i="67"/>
  <c r="AH56" i="67"/>
  <c r="AG56" i="67"/>
  <c r="AF56" i="67"/>
  <c r="AE56" i="67"/>
  <c r="AD56" i="67"/>
  <c r="AC56" i="67"/>
  <c r="AB56" i="67"/>
  <c r="AQ55" i="67"/>
  <c r="AP55" i="67"/>
  <c r="AO55" i="67"/>
  <c r="AN55" i="67"/>
  <c r="AM55" i="67"/>
  <c r="AL55" i="67"/>
  <c r="AK55" i="67"/>
  <c r="AJ55" i="67"/>
  <c r="AI55" i="67"/>
  <c r="AH55" i="67"/>
  <c r="AG55" i="67"/>
  <c r="AF55" i="67"/>
  <c r="AE55" i="67"/>
  <c r="AD55" i="67"/>
  <c r="AC55" i="67"/>
  <c r="AB55" i="67"/>
  <c r="AQ54" i="67"/>
  <c r="AP54" i="67"/>
  <c r="AO54" i="67"/>
  <c r="AN54" i="67"/>
  <c r="AM54" i="67"/>
  <c r="AL54" i="67"/>
  <c r="AK54" i="67"/>
  <c r="AJ54" i="67"/>
  <c r="AI54" i="67"/>
  <c r="AH54" i="67"/>
  <c r="AG54" i="67"/>
  <c r="AF54" i="67"/>
  <c r="AE54" i="67"/>
  <c r="AD54" i="67"/>
  <c r="AC54" i="67"/>
  <c r="AB54" i="67"/>
  <c r="AQ53" i="67"/>
  <c r="AP53" i="67"/>
  <c r="AO53" i="67"/>
  <c r="AN53" i="67"/>
  <c r="AM53" i="67"/>
  <c r="AL53" i="67"/>
  <c r="AK53" i="67"/>
  <c r="AJ53" i="67"/>
  <c r="AI53" i="67"/>
  <c r="AH53" i="67"/>
  <c r="AG53" i="67"/>
  <c r="AF53" i="67"/>
  <c r="AE53" i="67"/>
  <c r="AD53" i="67"/>
  <c r="AC53" i="67"/>
  <c r="AB53" i="67"/>
  <c r="AQ52" i="67"/>
  <c r="AP52" i="67"/>
  <c r="AO52" i="67"/>
  <c r="AN52" i="67"/>
  <c r="AM52" i="67"/>
  <c r="AL52" i="67"/>
  <c r="AK52" i="67"/>
  <c r="AJ52" i="67"/>
  <c r="AI52" i="67"/>
  <c r="AH52" i="67"/>
  <c r="AG52" i="67"/>
  <c r="AF52" i="67"/>
  <c r="AE52" i="67"/>
  <c r="AD52" i="67"/>
  <c r="AC52" i="67"/>
  <c r="AB52" i="67"/>
  <c r="AQ51" i="67"/>
  <c r="AP51" i="67"/>
  <c r="AO51" i="67"/>
  <c r="AN51" i="67"/>
  <c r="AM51" i="67"/>
  <c r="AL51" i="67"/>
  <c r="AK51" i="67"/>
  <c r="AJ51" i="67"/>
  <c r="AI51" i="67"/>
  <c r="AH51" i="67"/>
  <c r="AG51" i="67"/>
  <c r="AF51" i="67"/>
  <c r="AE51" i="67"/>
  <c r="AD51" i="67"/>
  <c r="AC51" i="67"/>
  <c r="AB51" i="67"/>
  <c r="AQ50" i="67"/>
  <c r="AP50" i="67"/>
  <c r="AO50" i="67"/>
  <c r="AN50" i="67"/>
  <c r="AM50" i="67"/>
  <c r="AL50" i="67"/>
  <c r="AK50" i="67"/>
  <c r="AJ50" i="67"/>
  <c r="AI50" i="67"/>
  <c r="AH50" i="67"/>
  <c r="AG50" i="67"/>
  <c r="AF50" i="67"/>
  <c r="AE50" i="67"/>
  <c r="AD50" i="67"/>
  <c r="AC50" i="67"/>
  <c r="AB50" i="67"/>
  <c r="AQ49" i="67"/>
  <c r="AP49" i="67"/>
  <c r="AO49" i="67"/>
  <c r="AN49" i="67"/>
  <c r="AM49" i="67"/>
  <c r="AL49" i="67"/>
  <c r="AK49" i="67"/>
  <c r="AJ49" i="67"/>
  <c r="AI49" i="67"/>
  <c r="AH49" i="67"/>
  <c r="AG49" i="67"/>
  <c r="AF49" i="67"/>
  <c r="AE49" i="67"/>
  <c r="AD49" i="67"/>
  <c r="AC49" i="67"/>
  <c r="AB49" i="67"/>
  <c r="AB57" i="66"/>
  <c r="AE13" i="22"/>
  <c r="AE17" i="22"/>
  <c r="AD21" i="22"/>
  <c r="AD20" i="22"/>
  <c r="AD19" i="22"/>
  <c r="AD18" i="22"/>
  <c r="AD17" i="22"/>
  <c r="AD16" i="22"/>
  <c r="AD15" i="22"/>
  <c r="AD14" i="22"/>
  <c r="AD13" i="22"/>
  <c r="AD12" i="22"/>
  <c r="AD11" i="22"/>
  <c r="AD10" i="22"/>
  <c r="AD9" i="22"/>
  <c r="AD8" i="22"/>
  <c r="AD7" i="22"/>
  <c r="AD6" i="22"/>
  <c r="AD5" i="22"/>
  <c r="AD4" i="22"/>
  <c r="AD3" i="22"/>
  <c r="AD2" i="22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A21" i="65" l="1"/>
  <c r="J21" i="65" s="1"/>
  <c r="A20" i="65"/>
  <c r="J20" i="65" s="1"/>
  <c r="A19" i="65"/>
  <c r="J19" i="65" s="1"/>
  <c r="A18" i="65"/>
  <c r="J18" i="65" s="1"/>
  <c r="A17" i="65"/>
  <c r="J17" i="65" s="1"/>
  <c r="A16" i="65"/>
  <c r="J16" i="65" s="1"/>
  <c r="A15" i="65"/>
  <c r="J15" i="65" s="1"/>
  <c r="A14" i="65"/>
  <c r="J14" i="65" s="1"/>
  <c r="A13" i="65"/>
  <c r="J13" i="65" s="1"/>
  <c r="A12" i="65"/>
  <c r="J12" i="65" s="1"/>
  <c r="A11" i="65"/>
  <c r="J11" i="65" s="1"/>
  <c r="A10" i="65"/>
  <c r="J10" i="65" s="1"/>
  <c r="A9" i="65"/>
  <c r="J9" i="65" s="1"/>
  <c r="A8" i="65"/>
  <c r="J8" i="65" s="1"/>
  <c r="A7" i="65"/>
  <c r="J7" i="65" s="1"/>
  <c r="A6" i="65"/>
  <c r="J6" i="65" s="1"/>
  <c r="A5" i="65"/>
  <c r="J5" i="65" s="1"/>
  <c r="A4" i="65"/>
  <c r="J4" i="65" s="1"/>
  <c r="A3" i="65"/>
  <c r="J3" i="65" s="1"/>
  <c r="A2" i="65"/>
  <c r="J2" i="65" s="1"/>
  <c r="D6" i="67"/>
  <c r="D6" i="66" l="1"/>
  <c r="A21" i="68" l="1"/>
  <c r="J21" i="68" s="1"/>
  <c r="A20" i="68"/>
  <c r="J20" i="68" s="1"/>
  <c r="A19" i="68"/>
  <c r="J19" i="68" s="1"/>
  <c r="A18" i="68"/>
  <c r="J18" i="68" s="1"/>
  <c r="A17" i="68"/>
  <c r="J17" i="68" s="1"/>
  <c r="A16" i="68"/>
  <c r="J16" i="68" s="1"/>
  <c r="A15" i="68"/>
  <c r="J15" i="68" s="1"/>
  <c r="A14" i="68"/>
  <c r="J14" i="68" s="1"/>
  <c r="A13" i="68"/>
  <c r="J13" i="68" s="1"/>
  <c r="A12" i="68"/>
  <c r="J12" i="68" s="1"/>
  <c r="A11" i="68"/>
  <c r="J11" i="68" s="1"/>
  <c r="A10" i="68"/>
  <c r="J10" i="68" s="1"/>
  <c r="A9" i="68"/>
  <c r="J9" i="68" s="1"/>
  <c r="A8" i="68"/>
  <c r="J8" i="68" s="1"/>
  <c r="A7" i="68"/>
  <c r="J7" i="68" s="1"/>
  <c r="A6" i="68"/>
  <c r="J6" i="68" s="1"/>
  <c r="A5" i="68"/>
  <c r="J5" i="68" s="1"/>
  <c r="A4" i="68"/>
  <c r="J4" i="68" s="1"/>
  <c r="A3" i="68"/>
  <c r="J3" i="68" s="1"/>
  <c r="A2" i="68"/>
  <c r="J2" i="68" s="1"/>
  <c r="AV68" i="67"/>
  <c r="AU68" i="67"/>
  <c r="AT68" i="67"/>
  <c r="AS68" i="67"/>
  <c r="AR68" i="67"/>
  <c r="AA68" i="67"/>
  <c r="Z68" i="67"/>
  <c r="Y68" i="67"/>
  <c r="X68" i="67"/>
  <c r="W68" i="67"/>
  <c r="V68" i="67"/>
  <c r="U68" i="67"/>
  <c r="T68" i="67"/>
  <c r="S68" i="67"/>
  <c r="R68" i="67"/>
  <c r="Q68" i="67"/>
  <c r="P68" i="67"/>
  <c r="O68" i="67"/>
  <c r="N68" i="67"/>
  <c r="M68" i="67"/>
  <c r="L68" i="67"/>
  <c r="K68" i="67"/>
  <c r="J68" i="67"/>
  <c r="AV67" i="67"/>
  <c r="AU67" i="67"/>
  <c r="AT67" i="67"/>
  <c r="AS67" i="67"/>
  <c r="AR67" i="67"/>
  <c r="AA67" i="67"/>
  <c r="Z67" i="67"/>
  <c r="Y67" i="67"/>
  <c r="X67" i="67"/>
  <c r="W67" i="67"/>
  <c r="V67" i="67"/>
  <c r="U67" i="67"/>
  <c r="T67" i="67"/>
  <c r="S67" i="67"/>
  <c r="R67" i="67"/>
  <c r="Q67" i="67"/>
  <c r="P67" i="67"/>
  <c r="O67" i="67"/>
  <c r="N67" i="67"/>
  <c r="M67" i="67"/>
  <c r="L67" i="67"/>
  <c r="K67" i="67"/>
  <c r="J67" i="67"/>
  <c r="AV66" i="67"/>
  <c r="AU66" i="67"/>
  <c r="AT66" i="67"/>
  <c r="AS66" i="67"/>
  <c r="AR66" i="67"/>
  <c r="AA66" i="67"/>
  <c r="Z66" i="67"/>
  <c r="Y66" i="67"/>
  <c r="X66" i="67"/>
  <c r="W66" i="67"/>
  <c r="V66" i="67"/>
  <c r="U66" i="67"/>
  <c r="T66" i="67"/>
  <c r="S66" i="67"/>
  <c r="R66" i="67"/>
  <c r="Q66" i="67"/>
  <c r="P66" i="67"/>
  <c r="O66" i="67"/>
  <c r="N66" i="67"/>
  <c r="M66" i="67"/>
  <c r="L66" i="67"/>
  <c r="K66" i="67"/>
  <c r="J66" i="67"/>
  <c r="AV65" i="67"/>
  <c r="AU65" i="67"/>
  <c r="AT65" i="67"/>
  <c r="AS65" i="67"/>
  <c r="AR65" i="67"/>
  <c r="AA65" i="67"/>
  <c r="Z65" i="67"/>
  <c r="Y65" i="67"/>
  <c r="X65" i="67"/>
  <c r="W65" i="67"/>
  <c r="V65" i="67"/>
  <c r="U65" i="67"/>
  <c r="T65" i="67"/>
  <c r="S65" i="67"/>
  <c r="R65" i="67"/>
  <c r="Q65" i="67"/>
  <c r="P65" i="67"/>
  <c r="O65" i="67"/>
  <c r="N65" i="67"/>
  <c r="M65" i="67"/>
  <c r="L65" i="67"/>
  <c r="K65" i="67"/>
  <c r="J65" i="67"/>
  <c r="AV64" i="67"/>
  <c r="AU64" i="67"/>
  <c r="AT64" i="67"/>
  <c r="AS64" i="67"/>
  <c r="AR64" i="67"/>
  <c r="AA64" i="67"/>
  <c r="Z64" i="67"/>
  <c r="Y64" i="67"/>
  <c r="X64" i="67"/>
  <c r="W64" i="67"/>
  <c r="V64" i="67"/>
  <c r="U64" i="67"/>
  <c r="T64" i="67"/>
  <c r="S64" i="67"/>
  <c r="R64" i="67"/>
  <c r="Q64" i="67"/>
  <c r="P64" i="67"/>
  <c r="O64" i="67"/>
  <c r="N64" i="67"/>
  <c r="M64" i="67"/>
  <c r="L64" i="67"/>
  <c r="K64" i="67"/>
  <c r="J64" i="67"/>
  <c r="AV63" i="67"/>
  <c r="AU63" i="67"/>
  <c r="AT63" i="67"/>
  <c r="AS63" i="67"/>
  <c r="AR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AV62" i="67"/>
  <c r="AU62" i="67"/>
  <c r="AT62" i="67"/>
  <c r="AS62" i="67"/>
  <c r="AR62" i="67"/>
  <c r="AA62" i="67"/>
  <c r="Z62" i="67"/>
  <c r="Y62" i="67"/>
  <c r="X62" i="67"/>
  <c r="W62" i="67"/>
  <c r="V62" i="67"/>
  <c r="U62" i="67"/>
  <c r="T62" i="67"/>
  <c r="S62" i="67"/>
  <c r="R62" i="67"/>
  <c r="Q62" i="67"/>
  <c r="P62" i="67"/>
  <c r="O62" i="67"/>
  <c r="N62" i="67"/>
  <c r="M62" i="67"/>
  <c r="L62" i="67"/>
  <c r="K62" i="67"/>
  <c r="J62" i="67"/>
  <c r="AV61" i="67"/>
  <c r="AU61" i="67"/>
  <c r="AT61" i="67"/>
  <c r="AS61" i="67"/>
  <c r="AR61" i="67"/>
  <c r="AA61" i="67"/>
  <c r="Z61" i="67"/>
  <c r="Y61" i="67"/>
  <c r="X61" i="67"/>
  <c r="W61" i="67"/>
  <c r="V61" i="67"/>
  <c r="U61" i="67"/>
  <c r="T61" i="67"/>
  <c r="S61" i="67"/>
  <c r="R61" i="67"/>
  <c r="Q61" i="67"/>
  <c r="P61" i="67"/>
  <c r="O61" i="67"/>
  <c r="N61" i="67"/>
  <c r="M61" i="67"/>
  <c r="L61" i="67"/>
  <c r="K61" i="67"/>
  <c r="J61" i="67"/>
  <c r="AV60" i="67"/>
  <c r="AU60" i="67"/>
  <c r="AT60" i="67"/>
  <c r="AS60" i="67"/>
  <c r="AR60" i="67"/>
  <c r="AA60" i="67"/>
  <c r="Z60" i="67"/>
  <c r="Y60" i="67"/>
  <c r="X60" i="67"/>
  <c r="W60" i="67"/>
  <c r="V60" i="67"/>
  <c r="U60" i="67"/>
  <c r="T60" i="67"/>
  <c r="S60" i="67"/>
  <c r="R60" i="67"/>
  <c r="Q60" i="67"/>
  <c r="P60" i="67"/>
  <c r="O60" i="67"/>
  <c r="N60" i="67"/>
  <c r="M60" i="67"/>
  <c r="L60" i="67"/>
  <c r="K60" i="67"/>
  <c r="J60" i="67"/>
  <c r="AV59" i="67"/>
  <c r="AU59" i="67"/>
  <c r="AT59" i="67"/>
  <c r="AS59" i="67"/>
  <c r="AR59" i="67"/>
  <c r="AA59" i="67"/>
  <c r="Z59" i="67"/>
  <c r="Y59" i="67"/>
  <c r="X59" i="67"/>
  <c r="W59" i="67"/>
  <c r="V59" i="67"/>
  <c r="U59" i="67"/>
  <c r="T59" i="67"/>
  <c r="S59" i="67"/>
  <c r="R59" i="67"/>
  <c r="Q59" i="67"/>
  <c r="P59" i="67"/>
  <c r="O59" i="67"/>
  <c r="N59" i="67"/>
  <c r="M59" i="67"/>
  <c r="L59" i="67"/>
  <c r="K59" i="67"/>
  <c r="J59" i="67"/>
  <c r="AV58" i="67"/>
  <c r="AU58" i="67"/>
  <c r="AT58" i="67"/>
  <c r="AS58" i="67"/>
  <c r="AR58" i="67"/>
  <c r="AA58" i="67"/>
  <c r="Z58" i="67"/>
  <c r="Y58" i="67"/>
  <c r="X58" i="67"/>
  <c r="W58" i="67"/>
  <c r="V58" i="67"/>
  <c r="U58" i="67"/>
  <c r="T58" i="67"/>
  <c r="S58" i="67"/>
  <c r="R58" i="67"/>
  <c r="Q58" i="67"/>
  <c r="P58" i="67"/>
  <c r="O58" i="67"/>
  <c r="N58" i="67"/>
  <c r="M58" i="67"/>
  <c r="L58" i="67"/>
  <c r="K58" i="67"/>
  <c r="J58" i="67"/>
  <c r="AV57" i="67"/>
  <c r="AU57" i="67"/>
  <c r="AT57" i="67"/>
  <c r="AS57" i="67"/>
  <c r="AR57" i="67"/>
  <c r="AA57" i="67"/>
  <c r="Z57" i="67"/>
  <c r="Y57" i="67"/>
  <c r="X57" i="67"/>
  <c r="W57" i="67"/>
  <c r="V57" i="67"/>
  <c r="U57" i="67"/>
  <c r="T57" i="67"/>
  <c r="S57" i="67"/>
  <c r="R57" i="67"/>
  <c r="Q57" i="67"/>
  <c r="P57" i="67"/>
  <c r="O57" i="67"/>
  <c r="N57" i="67"/>
  <c r="M57" i="67"/>
  <c r="L57" i="67"/>
  <c r="K57" i="67"/>
  <c r="J57" i="67"/>
  <c r="AV56" i="67"/>
  <c r="AU56" i="67"/>
  <c r="AT56" i="67"/>
  <c r="AS56" i="67"/>
  <c r="AR56" i="67"/>
  <c r="AA56" i="67"/>
  <c r="Z56" i="67"/>
  <c r="Y56" i="67"/>
  <c r="X56" i="67"/>
  <c r="W56" i="67"/>
  <c r="V56" i="67"/>
  <c r="U56" i="67"/>
  <c r="T56" i="67"/>
  <c r="S56" i="67"/>
  <c r="R56" i="67"/>
  <c r="Q56" i="67"/>
  <c r="P56" i="67"/>
  <c r="O56" i="67"/>
  <c r="N56" i="67"/>
  <c r="M56" i="67"/>
  <c r="L56" i="67"/>
  <c r="K56" i="67"/>
  <c r="J56" i="67"/>
  <c r="AV55" i="67"/>
  <c r="AU55" i="67"/>
  <c r="AT55" i="67"/>
  <c r="AS55" i="67"/>
  <c r="AR55" i="67"/>
  <c r="AA55" i="67"/>
  <c r="Z55" i="67"/>
  <c r="Y55" i="67"/>
  <c r="X55" i="67"/>
  <c r="W55" i="67"/>
  <c r="V55" i="67"/>
  <c r="U55" i="67"/>
  <c r="T55" i="67"/>
  <c r="S55" i="67"/>
  <c r="R55" i="67"/>
  <c r="Q55" i="67"/>
  <c r="P55" i="67"/>
  <c r="O55" i="67"/>
  <c r="N55" i="67"/>
  <c r="M55" i="67"/>
  <c r="L55" i="67"/>
  <c r="K55" i="67"/>
  <c r="J55" i="67"/>
  <c r="AV54" i="67"/>
  <c r="AU54" i="67"/>
  <c r="AT54" i="67"/>
  <c r="AS54" i="67"/>
  <c r="AR54" i="67"/>
  <c r="AA54" i="67"/>
  <c r="Z54" i="67"/>
  <c r="Y54" i="67"/>
  <c r="X54" i="67"/>
  <c r="W54" i="67"/>
  <c r="V54" i="67"/>
  <c r="U54" i="67"/>
  <c r="T54" i="67"/>
  <c r="S54" i="67"/>
  <c r="R54" i="67"/>
  <c r="Q54" i="67"/>
  <c r="P54" i="67"/>
  <c r="O54" i="67"/>
  <c r="N54" i="67"/>
  <c r="M54" i="67"/>
  <c r="L54" i="67"/>
  <c r="K54" i="67"/>
  <c r="J54" i="67"/>
  <c r="AV53" i="67"/>
  <c r="AU53" i="67"/>
  <c r="AT53" i="67"/>
  <c r="AS53" i="67"/>
  <c r="AR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AV52" i="67"/>
  <c r="AU52" i="67"/>
  <c r="AT52" i="67"/>
  <c r="AS52" i="67"/>
  <c r="AR52" i="67"/>
  <c r="AA52" i="67"/>
  <c r="Z52" i="67"/>
  <c r="Y52" i="67"/>
  <c r="X52" i="67"/>
  <c r="W52" i="67"/>
  <c r="V52" i="67"/>
  <c r="U52" i="67"/>
  <c r="T52" i="67"/>
  <c r="S52" i="67"/>
  <c r="R52" i="67"/>
  <c r="Q52" i="67"/>
  <c r="P52" i="67"/>
  <c r="O52" i="67"/>
  <c r="N52" i="67"/>
  <c r="M52" i="67"/>
  <c r="L52" i="67"/>
  <c r="K52" i="67"/>
  <c r="J52" i="67"/>
  <c r="AV51" i="67"/>
  <c r="AU51" i="67"/>
  <c r="AT51" i="67"/>
  <c r="AS51" i="67"/>
  <c r="AR51" i="67"/>
  <c r="AA51" i="67"/>
  <c r="Z51" i="67"/>
  <c r="Y51" i="67"/>
  <c r="X51" i="67"/>
  <c r="W51" i="67"/>
  <c r="V51" i="67"/>
  <c r="U51" i="67"/>
  <c r="T51" i="67"/>
  <c r="S51" i="67"/>
  <c r="R51" i="67"/>
  <c r="Q51" i="67"/>
  <c r="P51" i="67"/>
  <c r="O51" i="67"/>
  <c r="N51" i="67"/>
  <c r="M51" i="67"/>
  <c r="L51" i="67"/>
  <c r="K51" i="67"/>
  <c r="J51" i="67"/>
  <c r="AV50" i="67"/>
  <c r="AU50" i="67"/>
  <c r="AT50" i="67"/>
  <c r="AS50" i="67"/>
  <c r="AR50" i="67"/>
  <c r="AA50" i="67"/>
  <c r="Z50" i="67"/>
  <c r="Y50" i="67"/>
  <c r="X50" i="67"/>
  <c r="W50" i="67"/>
  <c r="V50" i="67"/>
  <c r="U50" i="67"/>
  <c r="T50" i="67"/>
  <c r="S50" i="67"/>
  <c r="R50" i="67"/>
  <c r="Q50" i="67"/>
  <c r="P50" i="67"/>
  <c r="O50" i="67"/>
  <c r="N50" i="67"/>
  <c r="M50" i="67"/>
  <c r="L50" i="67"/>
  <c r="K50" i="67"/>
  <c r="J50" i="67"/>
  <c r="AV49" i="67"/>
  <c r="AU49" i="67"/>
  <c r="AT49" i="67"/>
  <c r="AS49" i="67"/>
  <c r="AR49" i="67"/>
  <c r="AA49" i="67"/>
  <c r="Z49" i="67"/>
  <c r="Y49" i="67"/>
  <c r="X49" i="67"/>
  <c r="W49" i="67"/>
  <c r="V49" i="67"/>
  <c r="U49" i="67"/>
  <c r="T49" i="67"/>
  <c r="S49" i="67"/>
  <c r="R49" i="67"/>
  <c r="Q49" i="67"/>
  <c r="P49" i="67"/>
  <c r="O49" i="67"/>
  <c r="N49" i="67"/>
  <c r="M49" i="67"/>
  <c r="L49" i="67"/>
  <c r="K49" i="67"/>
  <c r="J49" i="67"/>
  <c r="J45" i="67"/>
  <c r="J44" i="67"/>
  <c r="J43" i="67"/>
  <c r="J42" i="67"/>
  <c r="J41" i="67"/>
  <c r="G41" i="67"/>
  <c r="E41" i="67"/>
  <c r="J40" i="67"/>
  <c r="G40" i="67"/>
  <c r="E40" i="67"/>
  <c r="J39" i="67"/>
  <c r="G39" i="67"/>
  <c r="E39" i="67"/>
  <c r="J38" i="67"/>
  <c r="G38" i="67"/>
  <c r="E38" i="67"/>
  <c r="J37" i="67"/>
  <c r="G37" i="67"/>
  <c r="E37" i="67"/>
  <c r="J36" i="67"/>
  <c r="G36" i="67"/>
  <c r="E36" i="67"/>
  <c r="J35" i="67"/>
  <c r="G35" i="67"/>
  <c r="E35" i="67"/>
  <c r="J34" i="67"/>
  <c r="G34" i="67"/>
  <c r="E34" i="67"/>
  <c r="J33" i="67"/>
  <c r="G33" i="67"/>
  <c r="E33" i="67"/>
  <c r="J32" i="67"/>
  <c r="G32" i="67"/>
  <c r="E32" i="67"/>
  <c r="J31" i="67"/>
  <c r="G31" i="67"/>
  <c r="E31" i="67"/>
  <c r="J30" i="67"/>
  <c r="G30" i="67"/>
  <c r="E30" i="67"/>
  <c r="J29" i="67"/>
  <c r="G29" i="67"/>
  <c r="E29" i="67"/>
  <c r="J28" i="67"/>
  <c r="G28" i="67"/>
  <c r="E28" i="67"/>
  <c r="J27" i="67"/>
  <c r="G27" i="67"/>
  <c r="E27" i="67"/>
  <c r="J26" i="67"/>
  <c r="G26" i="67"/>
  <c r="E26" i="67"/>
  <c r="G25" i="67"/>
  <c r="E25" i="67"/>
  <c r="G24" i="67"/>
  <c r="E24" i="67"/>
  <c r="G23" i="67"/>
  <c r="E23" i="67"/>
  <c r="J22" i="67"/>
  <c r="G22" i="67"/>
  <c r="E22" i="67"/>
  <c r="J21" i="67"/>
  <c r="G21" i="67"/>
  <c r="E21" i="67"/>
  <c r="A21" i="67"/>
  <c r="J20" i="67"/>
  <c r="G20" i="67"/>
  <c r="E20" i="67"/>
  <c r="A20" i="67"/>
  <c r="J19" i="67"/>
  <c r="G19" i="67"/>
  <c r="E19" i="67"/>
  <c r="A19" i="67"/>
  <c r="J18" i="67"/>
  <c r="G18" i="67"/>
  <c r="E18" i="67"/>
  <c r="A18" i="67"/>
  <c r="J17" i="67"/>
  <c r="G17" i="67"/>
  <c r="E17" i="67"/>
  <c r="A17" i="67"/>
  <c r="J16" i="67"/>
  <c r="G16" i="67"/>
  <c r="E16" i="67"/>
  <c r="A16" i="67"/>
  <c r="J15" i="67"/>
  <c r="G15" i="67"/>
  <c r="E15" i="67"/>
  <c r="A15" i="67"/>
  <c r="J14" i="67"/>
  <c r="G14" i="67"/>
  <c r="E14" i="67"/>
  <c r="A14" i="67"/>
  <c r="J13" i="67"/>
  <c r="G13" i="67"/>
  <c r="E13" i="67"/>
  <c r="A13" i="67"/>
  <c r="J12" i="67"/>
  <c r="G12" i="67"/>
  <c r="E12" i="67"/>
  <c r="A12" i="67"/>
  <c r="J11" i="67"/>
  <c r="G11" i="67"/>
  <c r="E11" i="67"/>
  <c r="A11" i="67"/>
  <c r="J10" i="67"/>
  <c r="G10" i="67"/>
  <c r="E10" i="67"/>
  <c r="A10" i="67"/>
  <c r="J9" i="67"/>
  <c r="G9" i="67"/>
  <c r="E9" i="67"/>
  <c r="A9" i="67"/>
  <c r="J8" i="67"/>
  <c r="G8" i="67"/>
  <c r="E8" i="67"/>
  <c r="A8" i="67"/>
  <c r="J7" i="67"/>
  <c r="G7" i="67"/>
  <c r="E7" i="67"/>
  <c r="A7" i="67"/>
  <c r="J6" i="67"/>
  <c r="G6" i="67"/>
  <c r="E6" i="67"/>
  <c r="A6" i="67"/>
  <c r="J5" i="67"/>
  <c r="G5" i="67"/>
  <c r="E5" i="67"/>
  <c r="A5" i="67"/>
  <c r="J4" i="67"/>
  <c r="G4" i="67"/>
  <c r="E4" i="67"/>
  <c r="A4" i="67"/>
  <c r="J3" i="67"/>
  <c r="G3" i="67"/>
  <c r="E3" i="67"/>
  <c r="A3" i="67"/>
  <c r="G2" i="67"/>
  <c r="E2" i="67"/>
  <c r="A2" i="67"/>
  <c r="AV68" i="66"/>
  <c r="AU68" i="66"/>
  <c r="AT68" i="66"/>
  <c r="AS68" i="66"/>
  <c r="AR68" i="66"/>
  <c r="AQ68" i="66"/>
  <c r="AP68" i="66"/>
  <c r="AO68" i="66"/>
  <c r="AN68" i="66"/>
  <c r="AM68" i="66"/>
  <c r="AL68" i="66"/>
  <c r="AK68" i="66"/>
  <c r="AJ68" i="66"/>
  <c r="AI68" i="66"/>
  <c r="AH68" i="66"/>
  <c r="AG68" i="66"/>
  <c r="AF68" i="66"/>
  <c r="AE68" i="66"/>
  <c r="AD68" i="66"/>
  <c r="AC68" i="66"/>
  <c r="AB68" i="66"/>
  <c r="AA68" i="66"/>
  <c r="Z68" i="66"/>
  <c r="Y68" i="66"/>
  <c r="X68" i="66"/>
  <c r="W68" i="66"/>
  <c r="V68" i="66"/>
  <c r="U68" i="66"/>
  <c r="T68" i="66"/>
  <c r="S68" i="66"/>
  <c r="R68" i="66"/>
  <c r="Q68" i="66"/>
  <c r="P68" i="66"/>
  <c r="O68" i="66"/>
  <c r="N68" i="66"/>
  <c r="M68" i="66"/>
  <c r="L68" i="66"/>
  <c r="K68" i="66"/>
  <c r="J68" i="66"/>
  <c r="AV67" i="66"/>
  <c r="AU67" i="66"/>
  <c r="AT67" i="66"/>
  <c r="AS67" i="66"/>
  <c r="AR67" i="66"/>
  <c r="AQ67" i="66"/>
  <c r="AP67" i="66"/>
  <c r="AO67" i="66"/>
  <c r="AN67" i="66"/>
  <c r="AM67" i="66"/>
  <c r="AL67" i="66"/>
  <c r="AK67" i="66"/>
  <c r="AJ67" i="66"/>
  <c r="AI67" i="66"/>
  <c r="AH67" i="66"/>
  <c r="AG67" i="66"/>
  <c r="AF67" i="66"/>
  <c r="AE67" i="66"/>
  <c r="AD67" i="66"/>
  <c r="AC67" i="66"/>
  <c r="AB67" i="66"/>
  <c r="AA67" i="66"/>
  <c r="Z67" i="66"/>
  <c r="Y67" i="66"/>
  <c r="X67" i="66"/>
  <c r="W67" i="66"/>
  <c r="V67" i="66"/>
  <c r="U67" i="66"/>
  <c r="T67" i="66"/>
  <c r="S67" i="66"/>
  <c r="R67" i="66"/>
  <c r="Q67" i="66"/>
  <c r="P67" i="66"/>
  <c r="O67" i="66"/>
  <c r="N67" i="66"/>
  <c r="M67" i="66"/>
  <c r="L67" i="66"/>
  <c r="K67" i="66"/>
  <c r="J67" i="66"/>
  <c r="AV66" i="66"/>
  <c r="AU66" i="66"/>
  <c r="AT66" i="66"/>
  <c r="AS66" i="66"/>
  <c r="AR66" i="66"/>
  <c r="AQ66" i="66"/>
  <c r="AP66" i="66"/>
  <c r="AO66" i="66"/>
  <c r="AN66" i="66"/>
  <c r="AM66" i="66"/>
  <c r="AL66" i="66"/>
  <c r="AK66" i="66"/>
  <c r="AJ66" i="66"/>
  <c r="AI66" i="66"/>
  <c r="AH66" i="66"/>
  <c r="AG66" i="66"/>
  <c r="AF66" i="66"/>
  <c r="AE66" i="66"/>
  <c r="AD66" i="66"/>
  <c r="AC66" i="66"/>
  <c r="AB66" i="66"/>
  <c r="AA66" i="66"/>
  <c r="Z66" i="66"/>
  <c r="Y66" i="66"/>
  <c r="X66" i="66"/>
  <c r="W66" i="66"/>
  <c r="V66" i="66"/>
  <c r="U66" i="66"/>
  <c r="T66" i="66"/>
  <c r="S66" i="66"/>
  <c r="R66" i="66"/>
  <c r="Q66" i="66"/>
  <c r="P66" i="66"/>
  <c r="O66" i="66"/>
  <c r="N66" i="66"/>
  <c r="M66" i="66"/>
  <c r="L66" i="66"/>
  <c r="K66" i="66"/>
  <c r="J66" i="66"/>
  <c r="AV65" i="66"/>
  <c r="AU65" i="66"/>
  <c r="AT65" i="66"/>
  <c r="AS65" i="66"/>
  <c r="AR65" i="66"/>
  <c r="AQ65" i="66"/>
  <c r="AP65" i="66"/>
  <c r="AO65" i="66"/>
  <c r="AN65" i="66"/>
  <c r="AM65" i="66"/>
  <c r="AL65" i="66"/>
  <c r="AK65" i="66"/>
  <c r="AJ65" i="66"/>
  <c r="AI65" i="66"/>
  <c r="AH65" i="66"/>
  <c r="AG65" i="66"/>
  <c r="AF65" i="66"/>
  <c r="AE65" i="66"/>
  <c r="AD65" i="66"/>
  <c r="AC65" i="66"/>
  <c r="AB65" i="66"/>
  <c r="AA65" i="66"/>
  <c r="Z65" i="66"/>
  <c r="Y65" i="66"/>
  <c r="X65" i="66"/>
  <c r="W65" i="66"/>
  <c r="V65" i="66"/>
  <c r="U65" i="66"/>
  <c r="T65" i="66"/>
  <c r="S65" i="66"/>
  <c r="R65" i="66"/>
  <c r="Q65" i="66"/>
  <c r="P65" i="66"/>
  <c r="O65" i="66"/>
  <c r="N65" i="66"/>
  <c r="M65" i="66"/>
  <c r="L65" i="66"/>
  <c r="K65" i="66"/>
  <c r="J65" i="66"/>
  <c r="AV64" i="66"/>
  <c r="AU64" i="66"/>
  <c r="AT64" i="66"/>
  <c r="AS64" i="66"/>
  <c r="AR64" i="66"/>
  <c r="AQ64" i="66"/>
  <c r="AP64" i="66"/>
  <c r="AO64" i="66"/>
  <c r="AN64" i="66"/>
  <c r="AM64" i="66"/>
  <c r="AL64" i="66"/>
  <c r="AK64" i="66"/>
  <c r="AJ64" i="66"/>
  <c r="AI64" i="66"/>
  <c r="AH64" i="66"/>
  <c r="AG64" i="66"/>
  <c r="AF64" i="66"/>
  <c r="AE64" i="66"/>
  <c r="AD64" i="66"/>
  <c r="AC64" i="66"/>
  <c r="AB64" i="66"/>
  <c r="AA64" i="66"/>
  <c r="Z64" i="66"/>
  <c r="Y64" i="66"/>
  <c r="X64" i="66"/>
  <c r="W64" i="66"/>
  <c r="V64" i="66"/>
  <c r="U64" i="66"/>
  <c r="T64" i="66"/>
  <c r="S64" i="66"/>
  <c r="R64" i="66"/>
  <c r="Q64" i="66"/>
  <c r="P64" i="66"/>
  <c r="O64" i="66"/>
  <c r="N64" i="66"/>
  <c r="M64" i="66"/>
  <c r="L64" i="66"/>
  <c r="K64" i="66"/>
  <c r="J64" i="66"/>
  <c r="AV63" i="66"/>
  <c r="AU63" i="66"/>
  <c r="AT63" i="66"/>
  <c r="AS63" i="66"/>
  <c r="AR63" i="66"/>
  <c r="AQ63" i="66"/>
  <c r="AP63" i="66"/>
  <c r="AO63" i="66"/>
  <c r="AN63" i="66"/>
  <c r="AM63" i="66"/>
  <c r="AL63" i="66"/>
  <c r="AK63" i="66"/>
  <c r="AJ63" i="66"/>
  <c r="AI63" i="66"/>
  <c r="AH63" i="66"/>
  <c r="AG63" i="66"/>
  <c r="AF63" i="66"/>
  <c r="AE63" i="66"/>
  <c r="AD63" i="66"/>
  <c r="AC63" i="66"/>
  <c r="AB63" i="66"/>
  <c r="AA63" i="66"/>
  <c r="Z63" i="66"/>
  <c r="Y63" i="66"/>
  <c r="X63" i="66"/>
  <c r="W63" i="66"/>
  <c r="V63" i="66"/>
  <c r="U63" i="66"/>
  <c r="T63" i="66"/>
  <c r="S63" i="66"/>
  <c r="R63" i="66"/>
  <c r="Q63" i="66"/>
  <c r="P63" i="66"/>
  <c r="O63" i="66"/>
  <c r="N63" i="66"/>
  <c r="M63" i="66"/>
  <c r="L63" i="66"/>
  <c r="K63" i="66"/>
  <c r="J63" i="66"/>
  <c r="AV62" i="66"/>
  <c r="AU62" i="66"/>
  <c r="AT62" i="66"/>
  <c r="AS62" i="66"/>
  <c r="AR62" i="66"/>
  <c r="AQ62" i="66"/>
  <c r="AP62" i="66"/>
  <c r="AO62" i="66"/>
  <c r="AN62" i="66"/>
  <c r="AM62" i="66"/>
  <c r="AL62" i="66"/>
  <c r="AK62" i="66"/>
  <c r="AJ62" i="66"/>
  <c r="AI62" i="66"/>
  <c r="AH62" i="66"/>
  <c r="AG62" i="66"/>
  <c r="AF62" i="66"/>
  <c r="AE62" i="66"/>
  <c r="AD62" i="66"/>
  <c r="AC62" i="66"/>
  <c r="AB62" i="66"/>
  <c r="AA62" i="66"/>
  <c r="Z62" i="66"/>
  <c r="Y62" i="66"/>
  <c r="X62" i="66"/>
  <c r="W62" i="66"/>
  <c r="V62" i="66"/>
  <c r="U62" i="66"/>
  <c r="T62" i="66"/>
  <c r="S62" i="66"/>
  <c r="R62" i="66"/>
  <c r="Q62" i="66"/>
  <c r="P62" i="66"/>
  <c r="O62" i="66"/>
  <c r="N62" i="66"/>
  <c r="M62" i="66"/>
  <c r="L62" i="66"/>
  <c r="K62" i="66"/>
  <c r="J62" i="66"/>
  <c r="AV61" i="66"/>
  <c r="AU61" i="66"/>
  <c r="AT61" i="66"/>
  <c r="AS61" i="66"/>
  <c r="AR61" i="66"/>
  <c r="AQ61" i="66"/>
  <c r="AP61" i="66"/>
  <c r="AO61" i="66"/>
  <c r="AN61" i="66"/>
  <c r="AM61" i="66"/>
  <c r="AL61" i="66"/>
  <c r="AK61" i="66"/>
  <c r="AJ61" i="66"/>
  <c r="AI61" i="66"/>
  <c r="AH61" i="66"/>
  <c r="AG61" i="66"/>
  <c r="AF61" i="66"/>
  <c r="AE61" i="66"/>
  <c r="AD61" i="66"/>
  <c r="AC61" i="66"/>
  <c r="AB61" i="66"/>
  <c r="AA61" i="66"/>
  <c r="Z61" i="66"/>
  <c r="Y61" i="66"/>
  <c r="X61" i="66"/>
  <c r="W61" i="66"/>
  <c r="V61" i="66"/>
  <c r="U61" i="66"/>
  <c r="T61" i="66"/>
  <c r="S61" i="66"/>
  <c r="R61" i="66"/>
  <c r="Q61" i="66"/>
  <c r="P61" i="66"/>
  <c r="O61" i="66"/>
  <c r="N61" i="66"/>
  <c r="M61" i="66"/>
  <c r="L61" i="66"/>
  <c r="K61" i="66"/>
  <c r="J61" i="66"/>
  <c r="AV60" i="66"/>
  <c r="AU60" i="66"/>
  <c r="AT60" i="66"/>
  <c r="AS60" i="66"/>
  <c r="AR60" i="66"/>
  <c r="AQ60" i="66"/>
  <c r="AP60" i="66"/>
  <c r="AO60" i="66"/>
  <c r="AN60" i="66"/>
  <c r="AM60" i="66"/>
  <c r="AL60" i="66"/>
  <c r="AK60" i="66"/>
  <c r="AJ60" i="66"/>
  <c r="AI60" i="66"/>
  <c r="AH60" i="66"/>
  <c r="AG60" i="66"/>
  <c r="AF60" i="66"/>
  <c r="AE60" i="66"/>
  <c r="AD60" i="66"/>
  <c r="AC60" i="66"/>
  <c r="AB60" i="66"/>
  <c r="AA60" i="66"/>
  <c r="Z60" i="66"/>
  <c r="Y60" i="66"/>
  <c r="X60" i="66"/>
  <c r="W60" i="66"/>
  <c r="V60" i="66"/>
  <c r="U60" i="66"/>
  <c r="T60" i="66"/>
  <c r="S60" i="66"/>
  <c r="R60" i="66"/>
  <c r="Q60" i="66"/>
  <c r="P60" i="66"/>
  <c r="O60" i="66"/>
  <c r="N60" i="66"/>
  <c r="M60" i="66"/>
  <c r="L60" i="66"/>
  <c r="K60" i="66"/>
  <c r="J60" i="66"/>
  <c r="AV59" i="66"/>
  <c r="AU59" i="66"/>
  <c r="AT59" i="66"/>
  <c r="AS59" i="66"/>
  <c r="AR59" i="66"/>
  <c r="AQ59" i="66"/>
  <c r="AP59" i="66"/>
  <c r="AO59" i="66"/>
  <c r="AN59" i="66"/>
  <c r="AM59" i="66"/>
  <c r="AL59" i="66"/>
  <c r="AK59" i="66"/>
  <c r="AJ59" i="66"/>
  <c r="AI59" i="66"/>
  <c r="AH59" i="66"/>
  <c r="AG59" i="66"/>
  <c r="AF59" i="66"/>
  <c r="AE59" i="66"/>
  <c r="AD59" i="66"/>
  <c r="AC59" i="66"/>
  <c r="AB59" i="66"/>
  <c r="AA59" i="66"/>
  <c r="Z59" i="66"/>
  <c r="Y59" i="66"/>
  <c r="X59" i="66"/>
  <c r="W59" i="66"/>
  <c r="V59" i="66"/>
  <c r="U59" i="66"/>
  <c r="T59" i="66"/>
  <c r="S59" i="66"/>
  <c r="R59" i="66"/>
  <c r="Q59" i="66"/>
  <c r="P59" i="66"/>
  <c r="O59" i="66"/>
  <c r="N59" i="66"/>
  <c r="M59" i="66"/>
  <c r="L59" i="66"/>
  <c r="K59" i="66"/>
  <c r="J59" i="66"/>
  <c r="AV58" i="66"/>
  <c r="AU58" i="66"/>
  <c r="AT58" i="66"/>
  <c r="AS58" i="66"/>
  <c r="AR58" i="66"/>
  <c r="AQ58" i="66"/>
  <c r="AP58" i="66"/>
  <c r="AO58" i="66"/>
  <c r="AN58" i="66"/>
  <c r="AM58" i="66"/>
  <c r="AL58" i="66"/>
  <c r="AK58" i="66"/>
  <c r="AJ58" i="66"/>
  <c r="AI58" i="66"/>
  <c r="AH58" i="66"/>
  <c r="AG58" i="66"/>
  <c r="AF58" i="66"/>
  <c r="AE58" i="66"/>
  <c r="AD58" i="66"/>
  <c r="AC58" i="66"/>
  <c r="AB58" i="66"/>
  <c r="AA58" i="66"/>
  <c r="Z58" i="66"/>
  <c r="Y58" i="66"/>
  <c r="X58" i="66"/>
  <c r="W58" i="66"/>
  <c r="V58" i="66"/>
  <c r="U58" i="66"/>
  <c r="T58" i="66"/>
  <c r="S58" i="66"/>
  <c r="R58" i="66"/>
  <c r="Q58" i="66"/>
  <c r="P58" i="66"/>
  <c r="O58" i="66"/>
  <c r="N58" i="66"/>
  <c r="M58" i="66"/>
  <c r="L58" i="66"/>
  <c r="K58" i="66"/>
  <c r="J58" i="66"/>
  <c r="AV57" i="66"/>
  <c r="AU57" i="66"/>
  <c r="AT57" i="66"/>
  <c r="AS57" i="66"/>
  <c r="AR57" i="66"/>
  <c r="AQ57" i="66"/>
  <c r="AP57" i="66"/>
  <c r="AO57" i="66"/>
  <c r="AN57" i="66"/>
  <c r="AM57" i="66"/>
  <c r="AL57" i="66"/>
  <c r="AK57" i="66"/>
  <c r="AJ57" i="66"/>
  <c r="AI57" i="66"/>
  <c r="AH57" i="66"/>
  <c r="AG57" i="66"/>
  <c r="AF57" i="66"/>
  <c r="AE57" i="66"/>
  <c r="AD57" i="66"/>
  <c r="AC57" i="66"/>
  <c r="AA57" i="66"/>
  <c r="Z57" i="66"/>
  <c r="Y57" i="66"/>
  <c r="X57" i="66"/>
  <c r="W57" i="66"/>
  <c r="V57" i="66"/>
  <c r="U57" i="66"/>
  <c r="T57" i="66"/>
  <c r="S57" i="66"/>
  <c r="R57" i="66"/>
  <c r="Q57" i="66"/>
  <c r="P57" i="66"/>
  <c r="O57" i="66"/>
  <c r="N57" i="66"/>
  <c r="M57" i="66"/>
  <c r="L57" i="66"/>
  <c r="K57" i="66"/>
  <c r="J57" i="66"/>
  <c r="AV56" i="66"/>
  <c r="AU56" i="66"/>
  <c r="AT56" i="66"/>
  <c r="AS56" i="66"/>
  <c r="AR56" i="66"/>
  <c r="AQ56" i="66"/>
  <c r="AP56" i="66"/>
  <c r="AO56" i="66"/>
  <c r="AN56" i="66"/>
  <c r="AM56" i="66"/>
  <c r="AL56" i="66"/>
  <c r="AK56" i="66"/>
  <c r="AJ56" i="66"/>
  <c r="AI56" i="66"/>
  <c r="AH56" i="66"/>
  <c r="AG56" i="66"/>
  <c r="AF56" i="66"/>
  <c r="AE56" i="66"/>
  <c r="AD56" i="66"/>
  <c r="AC56" i="66"/>
  <c r="AB56" i="66"/>
  <c r="AA56" i="66"/>
  <c r="Z56" i="66"/>
  <c r="Y56" i="66"/>
  <c r="X56" i="66"/>
  <c r="W56" i="66"/>
  <c r="V56" i="66"/>
  <c r="U56" i="66"/>
  <c r="T56" i="66"/>
  <c r="S56" i="66"/>
  <c r="R56" i="66"/>
  <c r="Q56" i="66"/>
  <c r="P56" i="66"/>
  <c r="O56" i="66"/>
  <c r="N56" i="66"/>
  <c r="M56" i="66"/>
  <c r="L56" i="66"/>
  <c r="K56" i="66"/>
  <c r="J56" i="66"/>
  <c r="AV55" i="66"/>
  <c r="AU55" i="66"/>
  <c r="AT55" i="66"/>
  <c r="AS55" i="66"/>
  <c r="AR55" i="66"/>
  <c r="AQ55" i="66"/>
  <c r="AP55" i="66"/>
  <c r="AO55" i="66"/>
  <c r="AN55" i="66"/>
  <c r="AM55" i="66"/>
  <c r="AL55" i="66"/>
  <c r="AK55" i="66"/>
  <c r="AJ55" i="66"/>
  <c r="AI55" i="66"/>
  <c r="AH55" i="66"/>
  <c r="AG55" i="66"/>
  <c r="AF55" i="66"/>
  <c r="AE55" i="66"/>
  <c r="AD55" i="66"/>
  <c r="AC55" i="66"/>
  <c r="AB55" i="66"/>
  <c r="AA55" i="66"/>
  <c r="Z55" i="66"/>
  <c r="Y55" i="66"/>
  <c r="X55" i="66"/>
  <c r="W55" i="66"/>
  <c r="V55" i="66"/>
  <c r="U55" i="66"/>
  <c r="T55" i="66"/>
  <c r="S55" i="66"/>
  <c r="R55" i="66"/>
  <c r="Q55" i="66"/>
  <c r="P55" i="66"/>
  <c r="O55" i="66"/>
  <c r="N55" i="66"/>
  <c r="M55" i="66"/>
  <c r="L55" i="66"/>
  <c r="K55" i="66"/>
  <c r="J55" i="66"/>
  <c r="AV54" i="66"/>
  <c r="AU54" i="66"/>
  <c r="AT54" i="66"/>
  <c r="AS54" i="66"/>
  <c r="AR54" i="66"/>
  <c r="AQ54" i="66"/>
  <c r="AP54" i="66"/>
  <c r="AO54" i="66"/>
  <c r="AN54" i="66"/>
  <c r="AM54" i="66"/>
  <c r="AL54" i="66"/>
  <c r="AK54" i="66"/>
  <c r="AJ54" i="66"/>
  <c r="AI54" i="66"/>
  <c r="AH54" i="66"/>
  <c r="AG54" i="66"/>
  <c r="AF54" i="66"/>
  <c r="AE54" i="66"/>
  <c r="AD54" i="66"/>
  <c r="AC54" i="66"/>
  <c r="AB54" i="66"/>
  <c r="AA54" i="66"/>
  <c r="Z54" i="66"/>
  <c r="Y54" i="66"/>
  <c r="X54" i="66"/>
  <c r="W54" i="66"/>
  <c r="V54" i="66"/>
  <c r="U54" i="66"/>
  <c r="T54" i="66"/>
  <c r="S54" i="66"/>
  <c r="R54" i="66"/>
  <c r="Q54" i="66"/>
  <c r="P54" i="66"/>
  <c r="O54" i="66"/>
  <c r="N54" i="66"/>
  <c r="M54" i="66"/>
  <c r="L54" i="66"/>
  <c r="K54" i="66"/>
  <c r="J54" i="66"/>
  <c r="AV53" i="66"/>
  <c r="AU53" i="66"/>
  <c r="AT53" i="66"/>
  <c r="AS53" i="66"/>
  <c r="AR53" i="66"/>
  <c r="AQ53" i="66"/>
  <c r="AP53" i="66"/>
  <c r="AO53" i="66"/>
  <c r="AN53" i="66"/>
  <c r="AM53" i="66"/>
  <c r="AL53" i="66"/>
  <c r="AK53" i="66"/>
  <c r="AJ53" i="66"/>
  <c r="AI53" i="66"/>
  <c r="AH53" i="66"/>
  <c r="AG53" i="66"/>
  <c r="AF53" i="66"/>
  <c r="AE53" i="66"/>
  <c r="AD53" i="66"/>
  <c r="AC53" i="66"/>
  <c r="AB53" i="66"/>
  <c r="AA53" i="66"/>
  <c r="Z53" i="66"/>
  <c r="Y53" i="66"/>
  <c r="X53" i="66"/>
  <c r="W53" i="66"/>
  <c r="V53" i="66"/>
  <c r="U53" i="66"/>
  <c r="T53" i="66"/>
  <c r="S53" i="66"/>
  <c r="R53" i="66"/>
  <c r="Q53" i="66"/>
  <c r="P53" i="66"/>
  <c r="O53" i="66"/>
  <c r="N53" i="66"/>
  <c r="M53" i="66"/>
  <c r="L53" i="66"/>
  <c r="K53" i="66"/>
  <c r="J53" i="66"/>
  <c r="AV52" i="66"/>
  <c r="AU52" i="66"/>
  <c r="AT52" i="66"/>
  <c r="AS52" i="66"/>
  <c r="AR52" i="66"/>
  <c r="AQ52" i="66"/>
  <c r="AP52" i="66"/>
  <c r="AO52" i="66"/>
  <c r="AN52" i="66"/>
  <c r="AM52" i="66"/>
  <c r="AL52" i="66"/>
  <c r="AK52" i="66"/>
  <c r="AJ52" i="66"/>
  <c r="AI52" i="66"/>
  <c r="AH52" i="66"/>
  <c r="AG52" i="66"/>
  <c r="AF52" i="66"/>
  <c r="AE52" i="66"/>
  <c r="AD52" i="66"/>
  <c r="AC52" i="66"/>
  <c r="AB52" i="66"/>
  <c r="AA52" i="66"/>
  <c r="Z52" i="66"/>
  <c r="Y52" i="66"/>
  <c r="X52" i="66"/>
  <c r="W52" i="66"/>
  <c r="V52" i="66"/>
  <c r="U52" i="66"/>
  <c r="T52" i="66"/>
  <c r="S52" i="66"/>
  <c r="R52" i="66"/>
  <c r="Q52" i="66"/>
  <c r="P52" i="66"/>
  <c r="O52" i="66"/>
  <c r="N52" i="66"/>
  <c r="M52" i="66"/>
  <c r="L52" i="66"/>
  <c r="K52" i="66"/>
  <c r="J52" i="66"/>
  <c r="AV51" i="66"/>
  <c r="AU51" i="66"/>
  <c r="AT51" i="66"/>
  <c r="AS51" i="66"/>
  <c r="AR51" i="66"/>
  <c r="AQ51" i="66"/>
  <c r="AP51" i="66"/>
  <c r="AO51" i="66"/>
  <c r="AN51" i="66"/>
  <c r="AM51" i="66"/>
  <c r="AL51" i="66"/>
  <c r="AK51" i="66"/>
  <c r="AJ51" i="66"/>
  <c r="AI51" i="66"/>
  <c r="AH51" i="66"/>
  <c r="AG51" i="66"/>
  <c r="AF51" i="66"/>
  <c r="AE51" i="66"/>
  <c r="AD51" i="66"/>
  <c r="AC51" i="66"/>
  <c r="AB51" i="66"/>
  <c r="AA51" i="66"/>
  <c r="Z51" i="66"/>
  <c r="Y51" i="66"/>
  <c r="X51" i="66"/>
  <c r="W51" i="66"/>
  <c r="V51" i="66"/>
  <c r="U51" i="66"/>
  <c r="T51" i="66"/>
  <c r="S51" i="66"/>
  <c r="R51" i="66"/>
  <c r="Q51" i="66"/>
  <c r="P51" i="66"/>
  <c r="O51" i="66"/>
  <c r="N51" i="66"/>
  <c r="M51" i="66"/>
  <c r="L51" i="66"/>
  <c r="K51" i="66"/>
  <c r="J51" i="66"/>
  <c r="AV50" i="66"/>
  <c r="AU50" i="66"/>
  <c r="AT50" i="66"/>
  <c r="AS50" i="66"/>
  <c r="AR50" i="66"/>
  <c r="AQ50" i="66"/>
  <c r="AP50" i="66"/>
  <c r="AO50" i="66"/>
  <c r="AN50" i="66"/>
  <c r="AM50" i="66"/>
  <c r="AL50" i="66"/>
  <c r="AK50" i="66"/>
  <c r="AJ50" i="66"/>
  <c r="AI50" i="66"/>
  <c r="AH50" i="66"/>
  <c r="AG50" i="66"/>
  <c r="AF50" i="66"/>
  <c r="AE50" i="66"/>
  <c r="AD50" i="66"/>
  <c r="AC50" i="66"/>
  <c r="AB50" i="66"/>
  <c r="AA50" i="66"/>
  <c r="Z50" i="66"/>
  <c r="Y50" i="66"/>
  <c r="X50" i="66"/>
  <c r="W50" i="66"/>
  <c r="V50" i="66"/>
  <c r="U50" i="66"/>
  <c r="T50" i="66"/>
  <c r="S50" i="66"/>
  <c r="R50" i="66"/>
  <c r="Q50" i="66"/>
  <c r="P50" i="66"/>
  <c r="O50" i="66"/>
  <c r="N50" i="66"/>
  <c r="M50" i="66"/>
  <c r="L50" i="66"/>
  <c r="K50" i="66"/>
  <c r="J50" i="66"/>
  <c r="AV49" i="66"/>
  <c r="AU49" i="66"/>
  <c r="AT49" i="66"/>
  <c r="AS49" i="66"/>
  <c r="AR49" i="66"/>
  <c r="AQ49" i="66"/>
  <c r="AP49" i="66"/>
  <c r="AO49" i="66"/>
  <c r="AN49" i="66"/>
  <c r="AM49" i="66"/>
  <c r="AL49" i="66"/>
  <c r="AK49" i="66"/>
  <c r="AJ49" i="66"/>
  <c r="AI49" i="66"/>
  <c r="AH49" i="66"/>
  <c r="AG49" i="66"/>
  <c r="AF49" i="66"/>
  <c r="AE49" i="66"/>
  <c r="AD49" i="66"/>
  <c r="AC49" i="66"/>
  <c r="AB49" i="66"/>
  <c r="AA49" i="66"/>
  <c r="Z49" i="66"/>
  <c r="Y49" i="66"/>
  <c r="X49" i="66"/>
  <c r="W49" i="66"/>
  <c r="V49" i="66"/>
  <c r="U49" i="66"/>
  <c r="T49" i="66"/>
  <c r="S49" i="66"/>
  <c r="R49" i="66"/>
  <c r="Q49" i="66"/>
  <c r="P49" i="66"/>
  <c r="O49" i="66"/>
  <c r="N49" i="66"/>
  <c r="M49" i="66"/>
  <c r="L49" i="66"/>
  <c r="K49" i="66"/>
  <c r="J49" i="66"/>
  <c r="J45" i="66"/>
  <c r="J44" i="66"/>
  <c r="J43" i="66"/>
  <c r="J42" i="66"/>
  <c r="J41" i="66"/>
  <c r="G41" i="66"/>
  <c r="E41" i="66"/>
  <c r="J40" i="66"/>
  <c r="G40" i="66"/>
  <c r="E40" i="66"/>
  <c r="J39" i="66"/>
  <c r="G39" i="66"/>
  <c r="E39" i="66"/>
  <c r="J38" i="66"/>
  <c r="G38" i="66"/>
  <c r="E38" i="66"/>
  <c r="J37" i="66"/>
  <c r="G37" i="66"/>
  <c r="E37" i="66"/>
  <c r="J36" i="66"/>
  <c r="G36" i="66"/>
  <c r="E36" i="66"/>
  <c r="J35" i="66"/>
  <c r="G35" i="66"/>
  <c r="E35" i="66"/>
  <c r="J34" i="66"/>
  <c r="G34" i="66"/>
  <c r="E34" i="66"/>
  <c r="J33" i="66"/>
  <c r="G33" i="66"/>
  <c r="E33" i="66"/>
  <c r="J32" i="66"/>
  <c r="G32" i="66"/>
  <c r="E32" i="66"/>
  <c r="J31" i="66"/>
  <c r="G31" i="66"/>
  <c r="E31" i="66"/>
  <c r="J30" i="66"/>
  <c r="G30" i="66"/>
  <c r="E30" i="66"/>
  <c r="J29" i="66"/>
  <c r="G29" i="66"/>
  <c r="E29" i="66"/>
  <c r="J28" i="66"/>
  <c r="G28" i="66"/>
  <c r="E28" i="66"/>
  <c r="J27" i="66"/>
  <c r="G27" i="66"/>
  <c r="E27" i="66"/>
  <c r="J26" i="66"/>
  <c r="G26" i="66"/>
  <c r="E26" i="66"/>
  <c r="G25" i="66"/>
  <c r="E25" i="66"/>
  <c r="G24" i="66"/>
  <c r="E24" i="66"/>
  <c r="G23" i="66"/>
  <c r="E23" i="66"/>
  <c r="J22" i="66"/>
  <c r="G22" i="66"/>
  <c r="E22" i="66"/>
  <c r="J21" i="66"/>
  <c r="G21" i="66"/>
  <c r="E21" i="66"/>
  <c r="A21" i="66"/>
  <c r="J20" i="66"/>
  <c r="G20" i="66"/>
  <c r="E20" i="66"/>
  <c r="A20" i="66"/>
  <c r="J19" i="66"/>
  <c r="G19" i="66"/>
  <c r="E19" i="66"/>
  <c r="A19" i="66"/>
  <c r="J18" i="66"/>
  <c r="G18" i="66"/>
  <c r="E18" i="66"/>
  <c r="A18" i="66"/>
  <c r="J17" i="66"/>
  <c r="G17" i="66"/>
  <c r="E17" i="66"/>
  <c r="A17" i="66"/>
  <c r="J16" i="66"/>
  <c r="G16" i="66"/>
  <c r="E16" i="66"/>
  <c r="A16" i="66"/>
  <c r="J15" i="66"/>
  <c r="G15" i="66"/>
  <c r="E15" i="66"/>
  <c r="A15" i="66"/>
  <c r="J14" i="66"/>
  <c r="G14" i="66"/>
  <c r="E14" i="66"/>
  <c r="A14" i="66"/>
  <c r="J13" i="66"/>
  <c r="G13" i="66"/>
  <c r="E13" i="66"/>
  <c r="A13" i="66"/>
  <c r="J12" i="66"/>
  <c r="G12" i="66"/>
  <c r="E12" i="66"/>
  <c r="A12" i="66"/>
  <c r="J11" i="66"/>
  <c r="G11" i="66"/>
  <c r="E11" i="66"/>
  <c r="A11" i="66"/>
  <c r="J10" i="66"/>
  <c r="G10" i="66"/>
  <c r="E10" i="66"/>
  <c r="A10" i="66"/>
  <c r="J9" i="66"/>
  <c r="G9" i="66"/>
  <c r="E9" i="66"/>
  <c r="A9" i="66"/>
  <c r="J8" i="66"/>
  <c r="G8" i="66"/>
  <c r="E8" i="66"/>
  <c r="A8" i="66"/>
  <c r="J7" i="66"/>
  <c r="G7" i="66"/>
  <c r="E7" i="66"/>
  <c r="A7" i="66"/>
  <c r="J6" i="66"/>
  <c r="G6" i="66"/>
  <c r="E6" i="66"/>
  <c r="A6" i="66"/>
  <c r="J5" i="66"/>
  <c r="G5" i="66"/>
  <c r="E5" i="66"/>
  <c r="A5" i="66"/>
  <c r="J4" i="66"/>
  <c r="G4" i="66"/>
  <c r="E4" i="66"/>
  <c r="A4" i="66"/>
  <c r="J3" i="66"/>
  <c r="G3" i="66"/>
  <c r="E3" i="66"/>
  <c r="A3" i="66"/>
  <c r="G2" i="66"/>
  <c r="E2" i="66"/>
  <c r="A2" i="66"/>
  <c r="L21" i="64"/>
  <c r="K21" i="64"/>
  <c r="H21" i="64"/>
  <c r="G21" i="64"/>
  <c r="J21" i="64" s="1"/>
  <c r="F21" i="64"/>
  <c r="C21" i="64"/>
  <c r="B21" i="64"/>
  <c r="E21" i="64" s="1"/>
  <c r="L20" i="64"/>
  <c r="K20" i="64"/>
  <c r="H20" i="64"/>
  <c r="G20" i="64"/>
  <c r="J20" i="64" s="1"/>
  <c r="F20" i="64"/>
  <c r="C20" i="64"/>
  <c r="B20" i="64"/>
  <c r="E20" i="64" s="1"/>
  <c r="L19" i="64"/>
  <c r="K19" i="64"/>
  <c r="H19" i="64"/>
  <c r="G19" i="64"/>
  <c r="J19" i="64" s="1"/>
  <c r="F19" i="64"/>
  <c r="C19" i="64"/>
  <c r="B19" i="64"/>
  <c r="E19" i="64" s="1"/>
  <c r="L18" i="64"/>
  <c r="K18" i="64"/>
  <c r="H18" i="64"/>
  <c r="G18" i="64"/>
  <c r="I18" i="64" s="1"/>
  <c r="F18" i="64"/>
  <c r="C18" i="64"/>
  <c r="B18" i="64"/>
  <c r="E18" i="64" s="1"/>
  <c r="L17" i="64"/>
  <c r="K17" i="64"/>
  <c r="H17" i="64"/>
  <c r="G17" i="64"/>
  <c r="J17" i="64" s="1"/>
  <c r="F17" i="64"/>
  <c r="C17" i="64"/>
  <c r="B17" i="64"/>
  <c r="E17" i="64" s="1"/>
  <c r="L16" i="64"/>
  <c r="K16" i="64"/>
  <c r="H16" i="64"/>
  <c r="G16" i="64"/>
  <c r="J16" i="64" s="1"/>
  <c r="F16" i="64"/>
  <c r="C16" i="64"/>
  <c r="B16" i="64"/>
  <c r="E16" i="64" s="1"/>
  <c r="L15" i="64"/>
  <c r="K15" i="64"/>
  <c r="H15" i="64"/>
  <c r="G15" i="64"/>
  <c r="J15" i="64" s="1"/>
  <c r="F15" i="64"/>
  <c r="N15" i="64" s="1"/>
  <c r="C15" i="64"/>
  <c r="B15" i="64"/>
  <c r="E15" i="64" s="1"/>
  <c r="L14" i="64"/>
  <c r="K14" i="64"/>
  <c r="H14" i="64"/>
  <c r="G14" i="64"/>
  <c r="J14" i="64" s="1"/>
  <c r="F14" i="64"/>
  <c r="C14" i="64"/>
  <c r="B14" i="64"/>
  <c r="E14" i="64" s="1"/>
  <c r="L13" i="64"/>
  <c r="K13" i="64"/>
  <c r="H13" i="64"/>
  <c r="G13" i="64"/>
  <c r="J13" i="64" s="1"/>
  <c r="F13" i="64"/>
  <c r="C13" i="64"/>
  <c r="B13" i="64"/>
  <c r="E13" i="64" s="1"/>
  <c r="L12" i="64"/>
  <c r="K12" i="64"/>
  <c r="H12" i="64"/>
  <c r="G12" i="64"/>
  <c r="J12" i="64" s="1"/>
  <c r="F12" i="64"/>
  <c r="C12" i="64"/>
  <c r="B12" i="64"/>
  <c r="E12" i="64" s="1"/>
  <c r="L11" i="64"/>
  <c r="K11" i="64"/>
  <c r="H11" i="64"/>
  <c r="G11" i="64"/>
  <c r="J11" i="64" s="1"/>
  <c r="F11" i="64"/>
  <c r="C11" i="64"/>
  <c r="B11" i="64"/>
  <c r="E11" i="64" s="1"/>
  <c r="L10" i="64"/>
  <c r="K10" i="64"/>
  <c r="H10" i="64"/>
  <c r="G10" i="64"/>
  <c r="I10" i="64" s="1"/>
  <c r="F10" i="64"/>
  <c r="C10" i="64"/>
  <c r="B10" i="64"/>
  <c r="E10" i="64" s="1"/>
  <c r="L9" i="64"/>
  <c r="K9" i="64"/>
  <c r="H9" i="64"/>
  <c r="G9" i="64"/>
  <c r="J9" i="64" s="1"/>
  <c r="F9" i="64"/>
  <c r="C9" i="64"/>
  <c r="B9" i="64"/>
  <c r="D9" i="64" s="1"/>
  <c r="L8" i="64"/>
  <c r="K8" i="64"/>
  <c r="H8" i="64"/>
  <c r="G8" i="64"/>
  <c r="J8" i="64" s="1"/>
  <c r="F8" i="64"/>
  <c r="C8" i="64"/>
  <c r="B8" i="64"/>
  <c r="E8" i="64" s="1"/>
  <c r="L7" i="64"/>
  <c r="K7" i="64"/>
  <c r="H7" i="64"/>
  <c r="G7" i="64"/>
  <c r="J7" i="64" s="1"/>
  <c r="F7" i="64"/>
  <c r="C7" i="64"/>
  <c r="B7" i="64"/>
  <c r="D7" i="64" s="1"/>
  <c r="L6" i="64"/>
  <c r="K6" i="64"/>
  <c r="H6" i="64"/>
  <c r="G6" i="64"/>
  <c r="J6" i="64" s="1"/>
  <c r="F6" i="64"/>
  <c r="C6" i="64"/>
  <c r="B6" i="64"/>
  <c r="E6" i="64" s="1"/>
  <c r="L5" i="64"/>
  <c r="K5" i="64"/>
  <c r="H5" i="64"/>
  <c r="G5" i="64"/>
  <c r="I5" i="64" s="1"/>
  <c r="F5" i="64"/>
  <c r="C5" i="64"/>
  <c r="B5" i="64"/>
  <c r="D5" i="64" s="1"/>
  <c r="L4" i="64"/>
  <c r="K4" i="64"/>
  <c r="H4" i="64"/>
  <c r="G4" i="64"/>
  <c r="J4" i="64" s="1"/>
  <c r="F4" i="64"/>
  <c r="C4" i="64"/>
  <c r="B4" i="64"/>
  <c r="D4" i="64" s="1"/>
  <c r="L3" i="64"/>
  <c r="K3" i="64"/>
  <c r="H3" i="64"/>
  <c r="G3" i="64"/>
  <c r="J3" i="64" s="1"/>
  <c r="F3" i="64"/>
  <c r="C3" i="64"/>
  <c r="B3" i="64"/>
  <c r="D3" i="64" s="1"/>
  <c r="L2" i="64"/>
  <c r="K2" i="64"/>
  <c r="H2" i="64"/>
  <c r="G2" i="64"/>
  <c r="F2" i="64"/>
  <c r="C2" i="64"/>
  <c r="B2" i="64"/>
  <c r="D2" i="64" s="1"/>
  <c r="N21" i="64"/>
  <c r="L21" i="63"/>
  <c r="K21" i="63"/>
  <c r="H21" i="63"/>
  <c r="G21" i="63"/>
  <c r="F21" i="63"/>
  <c r="C21" i="63"/>
  <c r="B21" i="63"/>
  <c r="E21" i="63" s="1"/>
  <c r="L20" i="63"/>
  <c r="Q20" i="63" s="1"/>
  <c r="K20" i="63"/>
  <c r="H20" i="63"/>
  <c r="G20" i="63"/>
  <c r="J20" i="63" s="1"/>
  <c r="F20" i="63"/>
  <c r="C20" i="63"/>
  <c r="B20" i="63"/>
  <c r="E20" i="63" s="1"/>
  <c r="L19" i="63"/>
  <c r="Q19" i="63" s="1"/>
  <c r="K19" i="63"/>
  <c r="H19" i="63"/>
  <c r="G19" i="63"/>
  <c r="J19" i="63" s="1"/>
  <c r="F19" i="63"/>
  <c r="C19" i="63"/>
  <c r="B19" i="63"/>
  <c r="D19" i="63" s="1"/>
  <c r="L18" i="63"/>
  <c r="O18" i="63" s="1"/>
  <c r="K18" i="63"/>
  <c r="H18" i="63"/>
  <c r="G18" i="63"/>
  <c r="F18" i="63"/>
  <c r="C18" i="63"/>
  <c r="B18" i="63"/>
  <c r="L17" i="63"/>
  <c r="K17" i="63"/>
  <c r="H17" i="63"/>
  <c r="G17" i="63"/>
  <c r="J17" i="63" s="1"/>
  <c r="F17" i="63"/>
  <c r="C17" i="63"/>
  <c r="B17" i="63"/>
  <c r="E17" i="63" s="1"/>
  <c r="L16" i="63"/>
  <c r="O16" i="63" s="1"/>
  <c r="K16" i="63"/>
  <c r="H16" i="63"/>
  <c r="G16" i="63"/>
  <c r="I16" i="63" s="1"/>
  <c r="F16" i="63"/>
  <c r="N16" i="63" s="1"/>
  <c r="C16" i="63"/>
  <c r="B16" i="63"/>
  <c r="E16" i="63" s="1"/>
  <c r="L15" i="63"/>
  <c r="Q15" i="63" s="1"/>
  <c r="K15" i="63"/>
  <c r="H15" i="63"/>
  <c r="G15" i="63"/>
  <c r="J15" i="63" s="1"/>
  <c r="F15" i="63"/>
  <c r="C15" i="63"/>
  <c r="B15" i="63"/>
  <c r="E15" i="63" s="1"/>
  <c r="L14" i="63"/>
  <c r="Q14" i="63" s="1"/>
  <c r="K14" i="63"/>
  <c r="H14" i="63"/>
  <c r="G14" i="63"/>
  <c r="J14" i="63" s="1"/>
  <c r="F14" i="63"/>
  <c r="C14" i="63"/>
  <c r="B14" i="63"/>
  <c r="E14" i="63" s="1"/>
  <c r="L13" i="63"/>
  <c r="K13" i="63"/>
  <c r="H13" i="63"/>
  <c r="G13" i="63"/>
  <c r="F13" i="63"/>
  <c r="C13" i="63"/>
  <c r="B13" i="63"/>
  <c r="E13" i="63" s="1"/>
  <c r="L12" i="63"/>
  <c r="K12" i="63"/>
  <c r="H12" i="63"/>
  <c r="G12" i="63"/>
  <c r="J12" i="63" s="1"/>
  <c r="F12" i="63"/>
  <c r="C12" i="63"/>
  <c r="B12" i="63"/>
  <c r="E12" i="63" s="1"/>
  <c r="L11" i="63"/>
  <c r="O11" i="63" s="1"/>
  <c r="K11" i="63"/>
  <c r="H11" i="63"/>
  <c r="G11" i="63"/>
  <c r="J11" i="63" s="1"/>
  <c r="F11" i="63"/>
  <c r="C11" i="63"/>
  <c r="B11" i="63"/>
  <c r="D11" i="63" s="1"/>
  <c r="L10" i="63"/>
  <c r="O10" i="63" s="1"/>
  <c r="K10" i="63"/>
  <c r="H10" i="63"/>
  <c r="G10" i="63"/>
  <c r="F10" i="63"/>
  <c r="C10" i="63"/>
  <c r="B10" i="63"/>
  <c r="L9" i="63"/>
  <c r="K9" i="63"/>
  <c r="H9" i="63"/>
  <c r="G9" i="63"/>
  <c r="J9" i="63" s="1"/>
  <c r="F9" i="63"/>
  <c r="C9" i="63"/>
  <c r="B9" i="63"/>
  <c r="D9" i="63" s="1"/>
  <c r="L8" i="63"/>
  <c r="Q8" i="63" s="1"/>
  <c r="K8" i="63"/>
  <c r="H8" i="63"/>
  <c r="G8" i="63"/>
  <c r="I8" i="63" s="1"/>
  <c r="F8" i="63"/>
  <c r="C8" i="63"/>
  <c r="B8" i="63"/>
  <c r="E8" i="63" s="1"/>
  <c r="L7" i="63"/>
  <c r="O7" i="63" s="1"/>
  <c r="K7" i="63"/>
  <c r="H7" i="63"/>
  <c r="G7" i="63"/>
  <c r="J7" i="63" s="1"/>
  <c r="F7" i="63"/>
  <c r="C7" i="63"/>
  <c r="B7" i="63"/>
  <c r="E7" i="63" s="1"/>
  <c r="L6" i="63"/>
  <c r="Q6" i="63" s="1"/>
  <c r="K6" i="63"/>
  <c r="H6" i="63"/>
  <c r="G6" i="63"/>
  <c r="J6" i="63" s="1"/>
  <c r="F6" i="63"/>
  <c r="C6" i="63"/>
  <c r="B6" i="63"/>
  <c r="E6" i="63" s="1"/>
  <c r="L5" i="63"/>
  <c r="K5" i="63"/>
  <c r="H5" i="63"/>
  <c r="G5" i="63"/>
  <c r="F5" i="63"/>
  <c r="C5" i="63"/>
  <c r="B5" i="63"/>
  <c r="E5" i="63" s="1"/>
  <c r="L4" i="63"/>
  <c r="Q4" i="63" s="1"/>
  <c r="K4" i="63"/>
  <c r="H4" i="63"/>
  <c r="G4" i="63"/>
  <c r="J4" i="63" s="1"/>
  <c r="F4" i="63"/>
  <c r="C4" i="63"/>
  <c r="B4" i="63"/>
  <c r="E4" i="63" s="1"/>
  <c r="L3" i="63"/>
  <c r="Q3" i="63" s="1"/>
  <c r="K3" i="63"/>
  <c r="H3" i="63"/>
  <c r="G3" i="63"/>
  <c r="J3" i="63" s="1"/>
  <c r="F3" i="63"/>
  <c r="C3" i="63"/>
  <c r="B3" i="63"/>
  <c r="D3" i="63" s="1"/>
  <c r="L2" i="63"/>
  <c r="O2" i="63" s="1"/>
  <c r="K2" i="63"/>
  <c r="H2" i="63"/>
  <c r="G2" i="63"/>
  <c r="F2" i="63"/>
  <c r="C2" i="63"/>
  <c r="B2" i="63"/>
  <c r="D2" i="63" s="1"/>
  <c r="N10" i="63" l="1"/>
  <c r="N12" i="63"/>
  <c r="N4" i="63"/>
  <c r="N8" i="63"/>
  <c r="R8" i="63" s="1"/>
  <c r="N17" i="63"/>
  <c r="N21" i="63"/>
  <c r="N11" i="64"/>
  <c r="N19" i="64"/>
  <c r="N3" i="63"/>
  <c r="R3" i="63" s="1"/>
  <c r="N3" i="64"/>
  <c r="N4" i="64"/>
  <c r="N9" i="63"/>
  <c r="N19" i="63"/>
  <c r="N11" i="63"/>
  <c r="N7" i="63"/>
  <c r="N15" i="63"/>
  <c r="V17" i="64"/>
  <c r="M8" i="64"/>
  <c r="S18" i="64"/>
  <c r="N13" i="63"/>
  <c r="M5" i="64"/>
  <c r="V13" i="64"/>
  <c r="I13" i="64"/>
  <c r="I14" i="64"/>
  <c r="N18" i="63"/>
  <c r="N5" i="63"/>
  <c r="M14" i="64"/>
  <c r="N6" i="63"/>
  <c r="N14" i="63"/>
  <c r="R14" i="63" s="1"/>
  <c r="N20" i="63"/>
  <c r="R20" i="63" s="1"/>
  <c r="M6" i="63"/>
  <c r="M10" i="63"/>
  <c r="M14" i="63"/>
  <c r="M18" i="63"/>
  <c r="S5" i="64"/>
  <c r="S13" i="64"/>
  <c r="O6" i="63"/>
  <c r="Q3" i="64"/>
  <c r="O3" i="64"/>
  <c r="Q6" i="64"/>
  <c r="O6" i="64"/>
  <c r="O10" i="64"/>
  <c r="Q10" i="64"/>
  <c r="Q15" i="64"/>
  <c r="O15" i="64"/>
  <c r="Q19" i="64"/>
  <c r="O19" i="64"/>
  <c r="Q8" i="64"/>
  <c r="O8" i="64"/>
  <c r="Q12" i="64"/>
  <c r="O12" i="64"/>
  <c r="Q13" i="64"/>
  <c r="O13" i="64"/>
  <c r="Q14" i="64"/>
  <c r="O14" i="64"/>
  <c r="P14" i="64" s="1"/>
  <c r="Q18" i="64"/>
  <c r="O18" i="64"/>
  <c r="Q16" i="64"/>
  <c r="O16" i="64"/>
  <c r="Q20" i="64"/>
  <c r="O20" i="64"/>
  <c r="O2" i="64"/>
  <c r="Q2" i="64"/>
  <c r="Q4" i="64"/>
  <c r="O4" i="64"/>
  <c r="Q5" i="64"/>
  <c r="O5" i="64"/>
  <c r="Q9" i="64"/>
  <c r="O9" i="64"/>
  <c r="E4" i="64"/>
  <c r="I4" i="64"/>
  <c r="J5" i="64"/>
  <c r="V7" i="64"/>
  <c r="Q7" i="64"/>
  <c r="O7" i="64"/>
  <c r="O11" i="64"/>
  <c r="Q11" i="64"/>
  <c r="Q17" i="64"/>
  <c r="O17" i="64"/>
  <c r="Q21" i="64"/>
  <c r="O21" i="64"/>
  <c r="M3" i="64"/>
  <c r="V6" i="64"/>
  <c r="V16" i="64"/>
  <c r="Q18" i="63"/>
  <c r="S3" i="64"/>
  <c r="S7" i="64"/>
  <c r="N9" i="64"/>
  <c r="N13" i="64"/>
  <c r="J18" i="64"/>
  <c r="V19" i="64"/>
  <c r="D20" i="64"/>
  <c r="D21" i="64"/>
  <c r="N17" i="64"/>
  <c r="I3" i="63"/>
  <c r="E3" i="64"/>
  <c r="I3" i="64"/>
  <c r="S4" i="64"/>
  <c r="S6" i="64"/>
  <c r="V11" i="64"/>
  <c r="D12" i="63"/>
  <c r="I11" i="63"/>
  <c r="O15" i="63"/>
  <c r="E9" i="63"/>
  <c r="J8" i="63"/>
  <c r="S2" i="63"/>
  <c r="M3" i="63"/>
  <c r="S6" i="63"/>
  <c r="M7" i="63"/>
  <c r="P7" i="63" s="1"/>
  <c r="S10" i="63"/>
  <c r="M11" i="63"/>
  <c r="S14" i="63"/>
  <c r="M15" i="63"/>
  <c r="S18" i="63"/>
  <c r="V19" i="63"/>
  <c r="M19" i="63"/>
  <c r="O3" i="63"/>
  <c r="Q10" i="63"/>
  <c r="R10" i="63" s="1"/>
  <c r="D20" i="63"/>
  <c r="J16" i="63"/>
  <c r="V9" i="64"/>
  <c r="S10" i="64"/>
  <c r="N5" i="64"/>
  <c r="D6" i="64"/>
  <c r="E7" i="64"/>
  <c r="I7" i="64"/>
  <c r="V8" i="64"/>
  <c r="S8" i="64"/>
  <c r="N18" i="64"/>
  <c r="M18" i="64"/>
  <c r="I21" i="64"/>
  <c r="N7" i="64"/>
  <c r="D8" i="64"/>
  <c r="E9" i="64"/>
  <c r="I9" i="64"/>
  <c r="J10" i="64"/>
  <c r="D12" i="64"/>
  <c r="M12" i="64"/>
  <c r="D13" i="64"/>
  <c r="S14" i="64"/>
  <c r="S9" i="64"/>
  <c r="N10" i="64"/>
  <c r="M10" i="64"/>
  <c r="E2" i="63"/>
  <c r="I17" i="63"/>
  <c r="S16" i="64"/>
  <c r="N20" i="64"/>
  <c r="O20" i="63"/>
  <c r="Q11" i="63"/>
  <c r="D4" i="63"/>
  <c r="D17" i="63"/>
  <c r="I4" i="63"/>
  <c r="I12" i="63"/>
  <c r="I19" i="63"/>
  <c r="M6" i="64"/>
  <c r="S17" i="64"/>
  <c r="I6" i="64"/>
  <c r="I8" i="64"/>
  <c r="V15" i="64"/>
  <c r="D16" i="64"/>
  <c r="D17" i="64"/>
  <c r="O19" i="63"/>
  <c r="N8" i="64"/>
  <c r="N14" i="64"/>
  <c r="S3" i="63"/>
  <c r="V4" i="63"/>
  <c r="M4" i="63"/>
  <c r="S7" i="63"/>
  <c r="V8" i="63"/>
  <c r="M8" i="63"/>
  <c r="S11" i="63"/>
  <c r="V12" i="63"/>
  <c r="M12" i="63"/>
  <c r="S15" i="63"/>
  <c r="V16" i="63"/>
  <c r="M16" i="63"/>
  <c r="P16" i="63" s="1"/>
  <c r="S19" i="63"/>
  <c r="V20" i="63"/>
  <c r="M20" i="63"/>
  <c r="O14" i="63"/>
  <c r="Q2" i="63"/>
  <c r="I7" i="63"/>
  <c r="I15" i="63"/>
  <c r="I20" i="63"/>
  <c r="N6" i="64"/>
  <c r="V20" i="64"/>
  <c r="E5" i="64"/>
  <c r="S12" i="64"/>
  <c r="I17" i="64"/>
  <c r="S20" i="64"/>
  <c r="J2" i="63"/>
  <c r="I2" i="63"/>
  <c r="Q5" i="63"/>
  <c r="O5" i="63"/>
  <c r="Q9" i="63"/>
  <c r="O9" i="63"/>
  <c r="J10" i="63"/>
  <c r="I10" i="63"/>
  <c r="Q13" i="63"/>
  <c r="O13" i="63"/>
  <c r="Q17" i="63"/>
  <c r="O17" i="63"/>
  <c r="J18" i="63"/>
  <c r="I18" i="63"/>
  <c r="Q21" i="63"/>
  <c r="O21" i="63"/>
  <c r="S9" i="63"/>
  <c r="S17" i="63"/>
  <c r="V13" i="63"/>
  <c r="D7" i="63"/>
  <c r="I14" i="63"/>
  <c r="V3" i="63"/>
  <c r="J5" i="63"/>
  <c r="I5" i="63"/>
  <c r="V7" i="63"/>
  <c r="E10" i="63"/>
  <c r="D10" i="63"/>
  <c r="V11" i="63"/>
  <c r="O12" i="63"/>
  <c r="Q12" i="63"/>
  <c r="R12" i="63" s="1"/>
  <c r="J13" i="63"/>
  <c r="I13" i="63"/>
  <c r="V15" i="63"/>
  <c r="E18" i="63"/>
  <c r="D18" i="63"/>
  <c r="J21" i="63"/>
  <c r="I21" i="63"/>
  <c r="V5" i="63"/>
  <c r="V14" i="63"/>
  <c r="O4" i="63"/>
  <c r="E3" i="63"/>
  <c r="D14" i="63"/>
  <c r="E19" i="63"/>
  <c r="I6" i="63"/>
  <c r="I9" i="63"/>
  <c r="V2" i="63"/>
  <c r="V6" i="63"/>
  <c r="V10" i="63"/>
  <c r="S5" i="63"/>
  <c r="S13" i="63"/>
  <c r="S21" i="63"/>
  <c r="V18" i="63"/>
  <c r="D15" i="63"/>
  <c r="S4" i="63"/>
  <c r="S8" i="63"/>
  <c r="S12" i="63"/>
  <c r="S16" i="63"/>
  <c r="V17" i="63"/>
  <c r="S20" i="63"/>
  <c r="V9" i="63"/>
  <c r="O8" i="63"/>
  <c r="Q16" i="63"/>
  <c r="R16" i="63" s="1"/>
  <c r="D6" i="63"/>
  <c r="E11" i="63"/>
  <c r="V21" i="63"/>
  <c r="Q7" i="63"/>
  <c r="D5" i="63"/>
  <c r="D13" i="63"/>
  <c r="D21" i="63"/>
  <c r="M5" i="63"/>
  <c r="M9" i="63"/>
  <c r="M13" i="63"/>
  <c r="M17" i="63"/>
  <c r="M21" i="63"/>
  <c r="D8" i="63"/>
  <c r="D16" i="63"/>
  <c r="N12" i="64"/>
  <c r="V14" i="64"/>
  <c r="S15" i="64"/>
  <c r="D11" i="64"/>
  <c r="I12" i="64"/>
  <c r="D15" i="64"/>
  <c r="I16" i="64"/>
  <c r="D19" i="64"/>
  <c r="I20" i="64"/>
  <c r="V12" i="64"/>
  <c r="M16" i="64"/>
  <c r="G22" i="64"/>
  <c r="D10" i="64"/>
  <c r="I11" i="64"/>
  <c r="D14" i="64"/>
  <c r="I15" i="64"/>
  <c r="D18" i="64"/>
  <c r="I19" i="64"/>
  <c r="L22" i="64"/>
  <c r="V10" i="64"/>
  <c r="S11" i="64"/>
  <c r="N16" i="64"/>
  <c r="V18" i="64"/>
  <c r="S19" i="64"/>
  <c r="H22" i="64"/>
  <c r="I2" i="64"/>
  <c r="J2" i="64"/>
  <c r="C22" i="64"/>
  <c r="V3" i="64"/>
  <c r="B22" i="64"/>
  <c r="F22" i="64"/>
  <c r="N2" i="64"/>
  <c r="V2" i="64"/>
  <c r="V4" i="64"/>
  <c r="V5" i="64"/>
  <c r="V21" i="64"/>
  <c r="S21" i="64"/>
  <c r="K22" i="64"/>
  <c r="S2" i="64"/>
  <c r="M21" i="64"/>
  <c r="E2" i="64"/>
  <c r="M2" i="64"/>
  <c r="M4" i="64"/>
  <c r="M7" i="64"/>
  <c r="M9" i="64"/>
  <c r="M11" i="64"/>
  <c r="M13" i="64"/>
  <c r="P13" i="64" s="1"/>
  <c r="M15" i="64"/>
  <c r="M17" i="64"/>
  <c r="M19" i="64"/>
  <c r="M20" i="64"/>
  <c r="L22" i="63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P14" i="63" l="1"/>
  <c r="R13" i="63"/>
  <c r="R4" i="64"/>
  <c r="R7" i="63"/>
  <c r="P20" i="63"/>
  <c r="P5" i="64"/>
  <c r="P8" i="64"/>
  <c r="P3" i="64"/>
  <c r="P12" i="64"/>
  <c r="R5" i="64"/>
  <c r="P12" i="63"/>
  <c r="R10" i="64"/>
  <c r="R16" i="64"/>
  <c r="R18" i="64"/>
  <c r="P18" i="64"/>
  <c r="P6" i="64"/>
  <c r="P3" i="63"/>
  <c r="R20" i="64"/>
  <c r="J22" i="64"/>
  <c r="R6" i="64"/>
  <c r="P5" i="63"/>
  <c r="I22" i="64"/>
  <c r="R8" i="64"/>
  <c r="R14" i="64"/>
  <c r="P16" i="64"/>
  <c r="P10" i="64"/>
  <c r="S22" i="64"/>
  <c r="Q22" i="63"/>
  <c r="N22" i="64"/>
  <c r="M22" i="64"/>
  <c r="D22" i="64"/>
  <c r="O22" i="63"/>
  <c r="R5" i="63"/>
  <c r="R12" i="64"/>
  <c r="V22" i="64"/>
  <c r="Q22" i="64"/>
  <c r="R2" i="64"/>
  <c r="R11" i="64"/>
  <c r="P21" i="64"/>
  <c r="R13" i="64"/>
  <c r="R21" i="64"/>
  <c r="R19" i="64"/>
  <c r="P15" i="64"/>
  <c r="P7" i="64"/>
  <c r="R7" i="64"/>
  <c r="P20" i="64"/>
  <c r="P17" i="64"/>
  <c r="P9" i="64"/>
  <c r="P2" i="64"/>
  <c r="R3" i="64"/>
  <c r="R15" i="64"/>
  <c r="P19" i="64"/>
  <c r="P11" i="64"/>
  <c r="P4" i="64"/>
  <c r="E22" i="64"/>
  <c r="O22" i="64"/>
  <c r="R17" i="64"/>
  <c r="R9" i="64"/>
  <c r="P18" i="63"/>
  <c r="R15" i="63"/>
  <c r="R18" i="63"/>
  <c r="R19" i="63"/>
  <c r="P10" i="63"/>
  <c r="P19" i="63"/>
  <c r="P21" i="63"/>
  <c r="R21" i="63"/>
  <c r="P15" i="63"/>
  <c r="P13" i="63"/>
  <c r="P6" i="63"/>
  <c r="R9" i="63"/>
  <c r="F22" i="63"/>
  <c r="N22" i="63" s="1"/>
  <c r="N2" i="63"/>
  <c r="R2" i="63" s="1"/>
  <c r="R4" i="63"/>
  <c r="P17" i="63"/>
  <c r="R17" i="63"/>
  <c r="P8" i="63"/>
  <c r="R11" i="63"/>
  <c r="C22" i="63"/>
  <c r="B22" i="63"/>
  <c r="D22" i="63"/>
  <c r="E22" i="63"/>
  <c r="R6" i="63"/>
  <c r="G22" i="63"/>
  <c r="I22" i="63"/>
  <c r="H22" i="63"/>
  <c r="P9" i="63"/>
  <c r="K22" i="63"/>
  <c r="M22" i="63" s="1"/>
  <c r="M2" i="63"/>
  <c r="P4" i="63"/>
  <c r="H46" i="34"/>
  <c r="H45" i="34"/>
  <c r="H44" i="34"/>
  <c r="H43" i="34"/>
  <c r="H42" i="34"/>
  <c r="H41" i="34"/>
  <c r="H40" i="34"/>
  <c r="H39" i="34"/>
  <c r="H38" i="34"/>
  <c r="H37" i="34"/>
  <c r="H36" i="34"/>
  <c r="H35" i="34"/>
  <c r="H34" i="34"/>
  <c r="H33" i="34"/>
  <c r="H32" i="34"/>
  <c r="H31" i="34"/>
  <c r="H30" i="34"/>
  <c r="H29" i="34"/>
  <c r="H28" i="34"/>
  <c r="H27" i="34"/>
  <c r="W5" i="64" l="1"/>
  <c r="X5" i="64" s="1"/>
  <c r="T6" i="64"/>
  <c r="Z6" i="64" s="1"/>
  <c r="C6" i="67" s="1"/>
  <c r="E6" i="68" s="1"/>
  <c r="P22" i="64"/>
  <c r="T2" i="64"/>
  <c r="Z2" i="64" s="1"/>
  <c r="C2" i="67" s="1"/>
  <c r="E2" i="68" s="1"/>
  <c r="T17" i="64"/>
  <c r="Z17" i="64" s="1"/>
  <c r="C17" i="67" s="1"/>
  <c r="E17" i="68" s="1"/>
  <c r="W10" i="64"/>
  <c r="Y10" i="64" s="1"/>
  <c r="B10" i="67" s="1"/>
  <c r="B10" i="68" s="1"/>
  <c r="W18" i="64"/>
  <c r="Y18" i="64" s="1"/>
  <c r="B18" i="67" s="1"/>
  <c r="B18" i="68" s="1"/>
  <c r="T5" i="64"/>
  <c r="U5" i="64" s="1"/>
  <c r="T13" i="64"/>
  <c r="Z13" i="64" s="1"/>
  <c r="C13" i="67" s="1"/>
  <c r="E13" i="68" s="1"/>
  <c r="T21" i="64"/>
  <c r="Z21" i="64" s="1"/>
  <c r="C21" i="67" s="1"/>
  <c r="E21" i="68" s="1"/>
  <c r="T10" i="64"/>
  <c r="U10" i="64" s="1"/>
  <c r="T4" i="64"/>
  <c r="Z4" i="64" s="1"/>
  <c r="C4" i="67" s="1"/>
  <c r="E4" i="68" s="1"/>
  <c r="W12" i="64"/>
  <c r="X12" i="64" s="1"/>
  <c r="V22" i="63"/>
  <c r="W4" i="63" s="1"/>
  <c r="T7" i="64"/>
  <c r="Z7" i="64" s="1"/>
  <c r="C7" i="67" s="1"/>
  <c r="E7" i="68" s="1"/>
  <c r="T12" i="64"/>
  <c r="Z12" i="64" s="1"/>
  <c r="C12" i="67" s="1"/>
  <c r="E12" i="68" s="1"/>
  <c r="T18" i="64"/>
  <c r="U18" i="64" s="1"/>
  <c r="W7" i="64"/>
  <c r="X7" i="64" s="1"/>
  <c r="W11" i="64"/>
  <c r="X11" i="64" s="1"/>
  <c r="W17" i="64"/>
  <c r="X17" i="64" s="1"/>
  <c r="W3" i="64"/>
  <c r="X3" i="64" s="1"/>
  <c r="T15" i="64"/>
  <c r="Z15" i="64" s="1"/>
  <c r="C15" i="67" s="1"/>
  <c r="E15" i="68" s="1"/>
  <c r="T14" i="64"/>
  <c r="S22" i="63"/>
  <c r="T22" i="63" s="1"/>
  <c r="Z22" i="63" s="1"/>
  <c r="T3" i="64"/>
  <c r="Z3" i="64" s="1"/>
  <c r="C3" i="67" s="1"/>
  <c r="E3" i="68" s="1"/>
  <c r="T20" i="64"/>
  <c r="Z20" i="64" s="1"/>
  <c r="C20" i="67" s="1"/>
  <c r="E20" i="68" s="1"/>
  <c r="T16" i="64"/>
  <c r="Z16" i="64" s="1"/>
  <c r="C16" i="67" s="1"/>
  <c r="E16" i="68" s="1"/>
  <c r="T19" i="64"/>
  <c r="Z19" i="64" s="1"/>
  <c r="C19" i="67" s="1"/>
  <c r="E19" i="68" s="1"/>
  <c r="T11" i="64"/>
  <c r="Z11" i="64" s="1"/>
  <c r="C11" i="67" s="1"/>
  <c r="E11" i="68" s="1"/>
  <c r="W2" i="64"/>
  <c r="X2" i="64" s="1"/>
  <c r="W16" i="64"/>
  <c r="X16" i="64" s="1"/>
  <c r="W4" i="64"/>
  <c r="Y4" i="64" s="1"/>
  <c r="B4" i="67" s="1"/>
  <c r="B4" i="68" s="1"/>
  <c r="W22" i="64"/>
  <c r="X22" i="64" s="1"/>
  <c r="T8" i="64"/>
  <c r="Z8" i="64" s="1"/>
  <c r="C8" i="67" s="1"/>
  <c r="E8" i="68" s="1"/>
  <c r="T9" i="64"/>
  <c r="Z9" i="64" s="1"/>
  <c r="C9" i="67" s="1"/>
  <c r="E9" i="68" s="1"/>
  <c r="W20" i="64"/>
  <c r="Y20" i="64" s="1"/>
  <c r="B20" i="67" s="1"/>
  <c r="B20" i="68" s="1"/>
  <c r="W13" i="64"/>
  <c r="X13" i="64" s="1"/>
  <c r="W21" i="64"/>
  <c r="X21" i="64" s="1"/>
  <c r="W19" i="64"/>
  <c r="X19" i="64" s="1"/>
  <c r="W14" i="64"/>
  <c r="Y14" i="64" s="1"/>
  <c r="B14" i="67" s="1"/>
  <c r="B14" i="68" s="1"/>
  <c r="T22" i="64"/>
  <c r="Z22" i="64" s="1"/>
  <c r="W6" i="64"/>
  <c r="Y6" i="64" s="1"/>
  <c r="B6" i="67" s="1"/>
  <c r="B6" i="68" s="1"/>
  <c r="W9" i="64"/>
  <c r="W15" i="64"/>
  <c r="W8" i="64"/>
  <c r="X8" i="64" s="1"/>
  <c r="U15" i="64"/>
  <c r="R22" i="64"/>
  <c r="R22" i="63"/>
  <c r="P2" i="63"/>
  <c r="P22" i="63"/>
  <c r="J22" i="63"/>
  <c r="P11" i="63"/>
  <c r="E43" i="59"/>
  <c r="D43" i="59"/>
  <c r="C43" i="59"/>
  <c r="E42" i="59"/>
  <c r="D42" i="59"/>
  <c r="C42" i="59"/>
  <c r="E41" i="59"/>
  <c r="D41" i="59"/>
  <c r="C41" i="59"/>
  <c r="E40" i="59"/>
  <c r="D40" i="59"/>
  <c r="C40" i="59"/>
  <c r="E39" i="59"/>
  <c r="D39" i="59"/>
  <c r="C39" i="59"/>
  <c r="E38" i="59"/>
  <c r="D38" i="59"/>
  <c r="C38" i="59"/>
  <c r="E37" i="59"/>
  <c r="D37" i="59"/>
  <c r="C37" i="59"/>
  <c r="E36" i="59"/>
  <c r="D36" i="59"/>
  <c r="C36" i="59"/>
  <c r="E35" i="59"/>
  <c r="D35" i="59"/>
  <c r="C35" i="59"/>
  <c r="E34" i="59"/>
  <c r="D34" i="59"/>
  <c r="C34" i="59"/>
  <c r="E33" i="59"/>
  <c r="D33" i="59"/>
  <c r="C33" i="59"/>
  <c r="E32" i="59"/>
  <c r="D32" i="59"/>
  <c r="C32" i="59"/>
  <c r="E31" i="59"/>
  <c r="D31" i="59"/>
  <c r="C31" i="59"/>
  <c r="E30" i="59"/>
  <c r="D30" i="59"/>
  <c r="C30" i="59"/>
  <c r="E29" i="59"/>
  <c r="D29" i="59"/>
  <c r="C29" i="59"/>
  <c r="E28" i="59"/>
  <c r="D28" i="59"/>
  <c r="C28" i="59"/>
  <c r="E27" i="59"/>
  <c r="D27" i="59"/>
  <c r="C27" i="59"/>
  <c r="E26" i="59"/>
  <c r="D26" i="59"/>
  <c r="C26" i="59"/>
  <c r="E25" i="59"/>
  <c r="D25" i="59"/>
  <c r="C25" i="59"/>
  <c r="E24" i="59"/>
  <c r="D24" i="59"/>
  <c r="C24" i="59"/>
  <c r="E21" i="59"/>
  <c r="D21" i="59"/>
  <c r="C21" i="59"/>
  <c r="E20" i="59"/>
  <c r="D20" i="59"/>
  <c r="C20" i="59"/>
  <c r="E19" i="59"/>
  <c r="D19" i="59"/>
  <c r="C19" i="59"/>
  <c r="E18" i="59"/>
  <c r="D18" i="59"/>
  <c r="C18" i="59"/>
  <c r="E17" i="59"/>
  <c r="D17" i="59"/>
  <c r="C17" i="59"/>
  <c r="E16" i="59"/>
  <c r="D16" i="59"/>
  <c r="C16" i="59"/>
  <c r="E15" i="59"/>
  <c r="D15" i="59"/>
  <c r="C15" i="59"/>
  <c r="E14" i="59"/>
  <c r="D14" i="59"/>
  <c r="C14" i="59"/>
  <c r="E13" i="59"/>
  <c r="D13" i="59"/>
  <c r="C13" i="59"/>
  <c r="E12" i="59"/>
  <c r="D12" i="59"/>
  <c r="C12" i="59"/>
  <c r="E11" i="59"/>
  <c r="D11" i="59"/>
  <c r="C11" i="59"/>
  <c r="E10" i="59"/>
  <c r="D10" i="59"/>
  <c r="C10" i="59"/>
  <c r="E9" i="59"/>
  <c r="D9" i="59"/>
  <c r="C9" i="59"/>
  <c r="E8" i="59"/>
  <c r="D8" i="59"/>
  <c r="C8" i="59"/>
  <c r="E7" i="59"/>
  <c r="D7" i="59"/>
  <c r="C7" i="59"/>
  <c r="E6" i="59"/>
  <c r="D6" i="59"/>
  <c r="C6" i="59"/>
  <c r="E5" i="59"/>
  <c r="D5" i="59"/>
  <c r="C5" i="59"/>
  <c r="E4" i="59"/>
  <c r="D4" i="59"/>
  <c r="C4" i="59"/>
  <c r="E3" i="59"/>
  <c r="D3" i="59"/>
  <c r="C3" i="59"/>
  <c r="D2" i="59"/>
  <c r="C2" i="59"/>
  <c r="E2" i="59"/>
  <c r="Y5" i="64" l="1"/>
  <c r="B5" i="67" s="1"/>
  <c r="B5" i="68" s="1"/>
  <c r="X18" i="64"/>
  <c r="U6" i="64"/>
  <c r="Z10" i="64"/>
  <c r="C10" i="67" s="1"/>
  <c r="E10" i="68" s="1"/>
  <c r="U2" i="64"/>
  <c r="X10" i="64"/>
  <c r="X14" i="64"/>
  <c r="X20" i="64"/>
  <c r="U17" i="64"/>
  <c r="W5" i="63"/>
  <c r="W7" i="63"/>
  <c r="W8" i="63"/>
  <c r="W15" i="63"/>
  <c r="W6" i="63"/>
  <c r="W10" i="63"/>
  <c r="T19" i="63"/>
  <c r="Z19" i="63" s="1"/>
  <c r="C19" i="66" s="1"/>
  <c r="E19" i="65" s="1"/>
  <c r="W19" i="63"/>
  <c r="W13" i="63"/>
  <c r="W18" i="63"/>
  <c r="W22" i="63"/>
  <c r="Y22" i="63" s="1"/>
  <c r="X6" i="64"/>
  <c r="X4" i="64"/>
  <c r="U21" i="64"/>
  <c r="Y2" i="64"/>
  <c r="B2" i="67" s="1"/>
  <c r="B2" i="68" s="1"/>
  <c r="U3" i="64"/>
  <c r="Y7" i="64"/>
  <c r="B7" i="67" s="1"/>
  <c r="B7" i="68" s="1"/>
  <c r="U11" i="64"/>
  <c r="W17" i="63"/>
  <c r="W11" i="63"/>
  <c r="W2" i="63"/>
  <c r="W12" i="63"/>
  <c r="W20" i="63"/>
  <c r="U8" i="64"/>
  <c r="U7" i="64"/>
  <c r="U20" i="64"/>
  <c r="Y13" i="64"/>
  <c r="B13" i="67" s="1"/>
  <c r="B13" i="68" s="1"/>
  <c r="Y22" i="64"/>
  <c r="Y3" i="64"/>
  <c r="B3" i="67" s="1"/>
  <c r="B3" i="68" s="1"/>
  <c r="W21" i="63"/>
  <c r="W14" i="63"/>
  <c r="W3" i="63"/>
  <c r="W9" i="63"/>
  <c r="W16" i="63"/>
  <c r="Z5" i="64"/>
  <c r="C5" i="67" s="1"/>
  <c r="E5" i="68" s="1"/>
  <c r="Y16" i="64"/>
  <c r="B16" i="67" s="1"/>
  <c r="B16" i="68" s="1"/>
  <c r="Y11" i="64"/>
  <c r="B11" i="67" s="1"/>
  <c r="B11" i="68" s="1"/>
  <c r="U12" i="64"/>
  <c r="U16" i="64"/>
  <c r="U9" i="64"/>
  <c r="U4" i="64"/>
  <c r="Y21" i="64"/>
  <c r="B21" i="67" s="1"/>
  <c r="B21" i="68" s="1"/>
  <c r="T15" i="63"/>
  <c r="Z15" i="63" s="1"/>
  <c r="C15" i="66" s="1"/>
  <c r="E15" i="65" s="1"/>
  <c r="T12" i="63"/>
  <c r="Z12" i="63" s="1"/>
  <c r="C12" i="66" s="1"/>
  <c r="E12" i="65" s="1"/>
  <c r="T16" i="63"/>
  <c r="Z16" i="63" s="1"/>
  <c r="C16" i="66" s="1"/>
  <c r="E16" i="65" s="1"/>
  <c r="T18" i="63"/>
  <c r="Z18" i="63" s="1"/>
  <c r="C18" i="66" s="1"/>
  <c r="E18" i="65" s="1"/>
  <c r="Y12" i="64"/>
  <c r="B12" i="67" s="1"/>
  <c r="B12" i="68" s="1"/>
  <c r="Z18" i="64"/>
  <c r="C18" i="67" s="1"/>
  <c r="E18" i="68" s="1"/>
  <c r="U22" i="64"/>
  <c r="U13" i="64"/>
  <c r="T4" i="63"/>
  <c r="Z4" i="63" s="1"/>
  <c r="C4" i="66" s="1"/>
  <c r="E4" i="65" s="1"/>
  <c r="T8" i="63"/>
  <c r="Z8" i="63" s="1"/>
  <c r="C8" i="66" s="1"/>
  <c r="E8" i="65" s="1"/>
  <c r="T3" i="63"/>
  <c r="Z3" i="63" s="1"/>
  <c r="C3" i="66" s="1"/>
  <c r="E3" i="65" s="1"/>
  <c r="T10" i="63"/>
  <c r="Z10" i="63" s="1"/>
  <c r="C10" i="66" s="1"/>
  <c r="E10" i="65" s="1"/>
  <c r="T2" i="63"/>
  <c r="Z2" i="63" s="1"/>
  <c r="C2" i="66" s="1"/>
  <c r="E2" i="65" s="1"/>
  <c r="Z14" i="64"/>
  <c r="C14" i="67" s="1"/>
  <c r="E14" i="68" s="1"/>
  <c r="U14" i="64"/>
  <c r="U19" i="64"/>
  <c r="Y19" i="64"/>
  <c r="B19" i="67" s="1"/>
  <c r="B19" i="68" s="1"/>
  <c r="T5" i="63"/>
  <c r="Z5" i="63" s="1"/>
  <c r="C5" i="66" s="1"/>
  <c r="E5" i="65" s="1"/>
  <c r="T14" i="63"/>
  <c r="Z14" i="63" s="1"/>
  <c r="C14" i="66" s="1"/>
  <c r="E14" i="65" s="1"/>
  <c r="T7" i="63"/>
  <c r="Z7" i="63" s="1"/>
  <c r="C7" i="66" s="1"/>
  <c r="E7" i="65" s="1"/>
  <c r="T9" i="63"/>
  <c r="Z9" i="63" s="1"/>
  <c r="C9" i="66" s="1"/>
  <c r="E9" i="65" s="1"/>
  <c r="T17" i="63"/>
  <c r="Z17" i="63" s="1"/>
  <c r="C17" i="66" s="1"/>
  <c r="E17" i="65" s="1"/>
  <c r="Y17" i="64"/>
  <c r="B17" i="67" s="1"/>
  <c r="B17" i="68" s="1"/>
  <c r="T20" i="63"/>
  <c r="Z20" i="63" s="1"/>
  <c r="C20" i="66" s="1"/>
  <c r="E20" i="65" s="1"/>
  <c r="T13" i="63"/>
  <c r="Z13" i="63" s="1"/>
  <c r="C13" i="66" s="1"/>
  <c r="E13" i="65" s="1"/>
  <c r="T21" i="63"/>
  <c r="Z21" i="63" s="1"/>
  <c r="C21" i="66" s="1"/>
  <c r="E21" i="65" s="1"/>
  <c r="T11" i="63"/>
  <c r="Z11" i="63" s="1"/>
  <c r="C11" i="66" s="1"/>
  <c r="E11" i="65" s="1"/>
  <c r="T6" i="63"/>
  <c r="Z6" i="63" s="1"/>
  <c r="C6" i="66" s="1"/>
  <c r="E6" i="65" s="1"/>
  <c r="Y8" i="64"/>
  <c r="B8" i="67" s="1"/>
  <c r="B8" i="68" s="1"/>
  <c r="X15" i="64"/>
  <c r="Y15" i="64"/>
  <c r="B15" i="67" s="1"/>
  <c r="B15" i="68" s="1"/>
  <c r="X9" i="64"/>
  <c r="Y9" i="64"/>
  <c r="B9" i="67" s="1"/>
  <c r="B9" i="68" s="1"/>
  <c r="U22" i="63"/>
  <c r="O21" i="31"/>
  <c r="F43" i="59" s="1"/>
  <c r="N21" i="31"/>
  <c r="K21" i="31"/>
  <c r="J21" i="31"/>
  <c r="L21" i="31" s="1"/>
  <c r="M21" i="31" s="1"/>
  <c r="I21" i="31"/>
  <c r="F21" i="31"/>
  <c r="E21" i="31"/>
  <c r="G21" i="31" s="1"/>
  <c r="H21" i="31" s="1"/>
  <c r="O20" i="31"/>
  <c r="H42" i="59" s="1"/>
  <c r="N20" i="31"/>
  <c r="K20" i="31"/>
  <c r="J20" i="31"/>
  <c r="L20" i="31" s="1"/>
  <c r="M20" i="31" s="1"/>
  <c r="I20" i="31"/>
  <c r="F20" i="31"/>
  <c r="E20" i="31"/>
  <c r="G20" i="31" s="1"/>
  <c r="H20" i="31" s="1"/>
  <c r="O19" i="31"/>
  <c r="H41" i="59" s="1"/>
  <c r="N19" i="31"/>
  <c r="K19" i="31"/>
  <c r="J19" i="31"/>
  <c r="L19" i="31" s="1"/>
  <c r="M19" i="31" s="1"/>
  <c r="I19" i="31"/>
  <c r="F19" i="31"/>
  <c r="E19" i="31"/>
  <c r="G19" i="31" s="1"/>
  <c r="H19" i="31" s="1"/>
  <c r="O18" i="31"/>
  <c r="F40" i="59" s="1"/>
  <c r="N18" i="31"/>
  <c r="K18" i="31"/>
  <c r="J18" i="31"/>
  <c r="L18" i="31" s="1"/>
  <c r="M18" i="31" s="1"/>
  <c r="I18" i="31"/>
  <c r="F18" i="31"/>
  <c r="E18" i="31"/>
  <c r="G18" i="31" s="1"/>
  <c r="H18" i="31" s="1"/>
  <c r="O17" i="31"/>
  <c r="F39" i="59" s="1"/>
  <c r="N17" i="31"/>
  <c r="K17" i="31"/>
  <c r="J17" i="31"/>
  <c r="L17" i="31" s="1"/>
  <c r="M17" i="31" s="1"/>
  <c r="I17" i="31"/>
  <c r="F17" i="31"/>
  <c r="E17" i="31"/>
  <c r="G17" i="31" s="1"/>
  <c r="H17" i="31" s="1"/>
  <c r="O16" i="31"/>
  <c r="G38" i="59" s="1"/>
  <c r="N16" i="31"/>
  <c r="K16" i="31"/>
  <c r="J16" i="31"/>
  <c r="L16" i="31" s="1"/>
  <c r="M16" i="31" s="1"/>
  <c r="I16" i="31"/>
  <c r="F16" i="31"/>
  <c r="E16" i="31"/>
  <c r="G16" i="31" s="1"/>
  <c r="H16" i="31" s="1"/>
  <c r="O15" i="31"/>
  <c r="H15" i="59" s="1"/>
  <c r="N15" i="31"/>
  <c r="K15" i="31"/>
  <c r="J15" i="31"/>
  <c r="L15" i="31" s="1"/>
  <c r="M15" i="31" s="1"/>
  <c r="I15" i="31"/>
  <c r="F15" i="31"/>
  <c r="E15" i="31"/>
  <c r="G15" i="31" s="1"/>
  <c r="H15" i="31" s="1"/>
  <c r="O14" i="31"/>
  <c r="F14" i="59" s="1"/>
  <c r="N14" i="31"/>
  <c r="K14" i="31"/>
  <c r="J14" i="31"/>
  <c r="L14" i="31" s="1"/>
  <c r="M14" i="31" s="1"/>
  <c r="I14" i="31"/>
  <c r="F14" i="31"/>
  <c r="E14" i="31"/>
  <c r="G14" i="31" s="1"/>
  <c r="H14" i="31" s="1"/>
  <c r="O13" i="31"/>
  <c r="F35" i="59" s="1"/>
  <c r="N13" i="31"/>
  <c r="K13" i="31"/>
  <c r="J13" i="31"/>
  <c r="L13" i="31" s="1"/>
  <c r="M13" i="31" s="1"/>
  <c r="I13" i="31"/>
  <c r="F13" i="31"/>
  <c r="E13" i="31"/>
  <c r="G13" i="31" s="1"/>
  <c r="H13" i="31" s="1"/>
  <c r="O12" i="31"/>
  <c r="H34" i="59" s="1"/>
  <c r="N12" i="31"/>
  <c r="K12" i="31"/>
  <c r="J12" i="31"/>
  <c r="L12" i="31" s="1"/>
  <c r="M12" i="31" s="1"/>
  <c r="I12" i="31"/>
  <c r="F12" i="31"/>
  <c r="E12" i="31"/>
  <c r="G12" i="31" s="1"/>
  <c r="H12" i="31" s="1"/>
  <c r="O11" i="31"/>
  <c r="F33" i="59" s="1"/>
  <c r="N11" i="31"/>
  <c r="K11" i="31"/>
  <c r="J11" i="31"/>
  <c r="L11" i="31" s="1"/>
  <c r="M11" i="31" s="1"/>
  <c r="I11" i="31"/>
  <c r="F11" i="31"/>
  <c r="E11" i="31"/>
  <c r="G11" i="31" s="1"/>
  <c r="H11" i="31" s="1"/>
  <c r="O10" i="31"/>
  <c r="G10" i="59" s="1"/>
  <c r="N10" i="31"/>
  <c r="K10" i="31"/>
  <c r="J10" i="31"/>
  <c r="L10" i="31" s="1"/>
  <c r="M10" i="31" s="1"/>
  <c r="I10" i="31"/>
  <c r="F10" i="31"/>
  <c r="E10" i="31"/>
  <c r="G10" i="31" s="1"/>
  <c r="H10" i="31" s="1"/>
  <c r="O9" i="31"/>
  <c r="F31" i="59" s="1"/>
  <c r="N9" i="31"/>
  <c r="K9" i="31"/>
  <c r="J9" i="31"/>
  <c r="L9" i="31" s="1"/>
  <c r="M9" i="31" s="1"/>
  <c r="I9" i="31"/>
  <c r="F9" i="31"/>
  <c r="E9" i="31"/>
  <c r="G9" i="31" s="1"/>
  <c r="H9" i="31" s="1"/>
  <c r="O8" i="31"/>
  <c r="G30" i="59" s="1"/>
  <c r="N8" i="31"/>
  <c r="K8" i="31"/>
  <c r="J8" i="31"/>
  <c r="L8" i="31" s="1"/>
  <c r="M8" i="31" s="1"/>
  <c r="I8" i="31"/>
  <c r="F8" i="31"/>
  <c r="E8" i="31"/>
  <c r="G8" i="31" s="1"/>
  <c r="H8" i="31" s="1"/>
  <c r="O7" i="31"/>
  <c r="G29" i="59" s="1"/>
  <c r="N7" i="31"/>
  <c r="K7" i="31"/>
  <c r="J7" i="31"/>
  <c r="L7" i="31" s="1"/>
  <c r="M7" i="31" s="1"/>
  <c r="I7" i="31"/>
  <c r="F7" i="31"/>
  <c r="E7" i="31"/>
  <c r="G7" i="31" s="1"/>
  <c r="H7" i="31" s="1"/>
  <c r="O6" i="31"/>
  <c r="N6" i="31"/>
  <c r="K6" i="31"/>
  <c r="J6" i="31"/>
  <c r="L6" i="31" s="1"/>
  <c r="M6" i="31" s="1"/>
  <c r="I6" i="31"/>
  <c r="F6" i="31"/>
  <c r="E6" i="31"/>
  <c r="G6" i="31" s="1"/>
  <c r="H6" i="31" s="1"/>
  <c r="O5" i="31"/>
  <c r="F27" i="59" s="1"/>
  <c r="N5" i="31"/>
  <c r="K5" i="31"/>
  <c r="J5" i="31"/>
  <c r="L5" i="31" s="1"/>
  <c r="M5" i="31" s="1"/>
  <c r="I5" i="31"/>
  <c r="F5" i="31"/>
  <c r="E5" i="31"/>
  <c r="G5" i="31" s="1"/>
  <c r="H5" i="31" s="1"/>
  <c r="O4" i="31"/>
  <c r="H26" i="59" s="1"/>
  <c r="N4" i="31"/>
  <c r="K4" i="31"/>
  <c r="J4" i="31"/>
  <c r="L4" i="31" s="1"/>
  <c r="M4" i="31" s="1"/>
  <c r="I4" i="31"/>
  <c r="F4" i="31"/>
  <c r="E4" i="31"/>
  <c r="G4" i="31" s="1"/>
  <c r="H4" i="31" s="1"/>
  <c r="O3" i="31"/>
  <c r="F3" i="59" s="1"/>
  <c r="N3" i="31"/>
  <c r="K3" i="31"/>
  <c r="J3" i="31"/>
  <c r="L3" i="31" s="1"/>
  <c r="M3" i="31" s="1"/>
  <c r="I3" i="31"/>
  <c r="F3" i="31"/>
  <c r="E3" i="31"/>
  <c r="G3" i="31" s="1"/>
  <c r="H3" i="31" s="1"/>
  <c r="O2" i="31"/>
  <c r="G2" i="59" s="1"/>
  <c r="N2" i="31"/>
  <c r="K2" i="31"/>
  <c r="J2" i="31"/>
  <c r="L2" i="31" s="1"/>
  <c r="I2" i="31"/>
  <c r="F2" i="31"/>
  <c r="E2" i="31"/>
  <c r="G2" i="31" s="1"/>
  <c r="U4" i="63" l="1"/>
  <c r="U15" i="63"/>
  <c r="U8" i="63"/>
  <c r="U17" i="63"/>
  <c r="U2" i="63"/>
  <c r="U13" i="63"/>
  <c r="U19" i="63"/>
  <c r="U12" i="63"/>
  <c r="U9" i="63"/>
  <c r="U5" i="63"/>
  <c r="U16" i="63"/>
  <c r="U18" i="63"/>
  <c r="U3" i="63"/>
  <c r="U11" i="63"/>
  <c r="U14" i="63"/>
  <c r="U21" i="63"/>
  <c r="U6" i="63"/>
  <c r="U10" i="63"/>
  <c r="U7" i="63"/>
  <c r="U20" i="63"/>
  <c r="G37" i="59"/>
  <c r="G15" i="59"/>
  <c r="H40" i="59"/>
  <c r="G14" i="59"/>
  <c r="H27" i="59"/>
  <c r="F10" i="59"/>
  <c r="H14" i="59"/>
  <c r="F9" i="59"/>
  <c r="K22" i="31"/>
  <c r="G33" i="59"/>
  <c r="G35" i="59"/>
  <c r="F41" i="59"/>
  <c r="G9" i="59"/>
  <c r="H3" i="59"/>
  <c r="H37" i="59"/>
  <c r="H25" i="59"/>
  <c r="F29" i="59"/>
  <c r="H19" i="59"/>
  <c r="F11" i="59"/>
  <c r="H4" i="59"/>
  <c r="G20" i="59"/>
  <c r="G41" i="59"/>
  <c r="H31" i="59"/>
  <c r="H29" i="59"/>
  <c r="H35" i="59"/>
  <c r="F42" i="59"/>
  <c r="G43" i="59"/>
  <c r="H33" i="59"/>
  <c r="G39" i="59"/>
  <c r="G19" i="59"/>
  <c r="H8" i="59"/>
  <c r="G3" i="59"/>
  <c r="F37" i="59"/>
  <c r="G26" i="59"/>
  <c r="F19" i="59"/>
  <c r="H9" i="59"/>
  <c r="H32" i="59"/>
  <c r="H18" i="59"/>
  <c r="G13" i="59"/>
  <c r="F8" i="59"/>
  <c r="G40" i="59"/>
  <c r="G18" i="59"/>
  <c r="F13" i="59"/>
  <c r="H7" i="59"/>
  <c r="F2" i="59"/>
  <c r="G8" i="59"/>
  <c r="H20" i="59"/>
  <c r="H28" i="59"/>
  <c r="G28" i="59"/>
  <c r="H36" i="59"/>
  <c r="G36" i="59"/>
  <c r="H39" i="59"/>
  <c r="F28" i="59"/>
  <c r="H43" i="59"/>
  <c r="F32" i="59"/>
  <c r="F34" i="59"/>
  <c r="F30" i="59"/>
  <c r="H38" i="59"/>
  <c r="F18" i="59"/>
  <c r="H12" i="59"/>
  <c r="G7" i="59"/>
  <c r="H2" i="59"/>
  <c r="G34" i="59"/>
  <c r="F25" i="59"/>
  <c r="H17" i="59"/>
  <c r="H5" i="59"/>
  <c r="H24" i="59"/>
  <c r="G17" i="59"/>
  <c r="F12" i="59"/>
  <c r="H6" i="59"/>
  <c r="G32" i="59"/>
  <c r="F17" i="59"/>
  <c r="H11" i="59"/>
  <c r="G6" i="59"/>
  <c r="G16" i="59"/>
  <c r="F7" i="59"/>
  <c r="F26" i="59"/>
  <c r="G12" i="59"/>
  <c r="F20" i="59"/>
  <c r="F4" i="59"/>
  <c r="F36" i="59"/>
  <c r="G25" i="59"/>
  <c r="G31" i="59"/>
  <c r="F38" i="59"/>
  <c r="G27" i="59"/>
  <c r="H30" i="59"/>
  <c r="H16" i="59"/>
  <c r="G11" i="59"/>
  <c r="F6" i="59"/>
  <c r="G42" i="59"/>
  <c r="H21" i="59"/>
  <c r="F15" i="59"/>
  <c r="G21" i="59"/>
  <c r="F16" i="59"/>
  <c r="H10" i="59"/>
  <c r="G5" i="59"/>
  <c r="F21" i="59"/>
  <c r="F5" i="59"/>
  <c r="H13" i="59"/>
  <c r="I13" i="59" s="1"/>
  <c r="G4" i="59"/>
  <c r="F22" i="31"/>
  <c r="N22" i="31"/>
  <c r="I22" i="31"/>
  <c r="O22" i="31"/>
  <c r="M2" i="31"/>
  <c r="M22" i="31" s="1"/>
  <c r="L22" i="31"/>
  <c r="J22" i="31"/>
  <c r="H2" i="31"/>
  <c r="H22" i="31" s="1"/>
  <c r="G22" i="31"/>
  <c r="E22" i="31"/>
  <c r="G21" i="22"/>
  <c r="I34" i="59" l="1"/>
  <c r="I43" i="59"/>
  <c r="I32" i="59"/>
  <c r="I35" i="59"/>
  <c r="I26" i="59"/>
  <c r="I11" i="59"/>
  <c r="I17" i="59"/>
  <c r="I15" i="59"/>
  <c r="I33" i="59"/>
  <c r="I41" i="59"/>
  <c r="I10" i="59"/>
  <c r="I16" i="59"/>
  <c r="I14" i="59"/>
  <c r="I42" i="59"/>
  <c r="I12" i="59"/>
  <c r="I39" i="59"/>
  <c r="I28" i="59"/>
  <c r="I7" i="59"/>
  <c r="I9" i="59"/>
  <c r="I29" i="59"/>
  <c r="I4" i="59"/>
  <c r="I25" i="59"/>
  <c r="I21" i="59"/>
  <c r="I20" i="59"/>
  <c r="I8" i="59"/>
  <c r="I31" i="59"/>
  <c r="I37" i="59"/>
  <c r="I40" i="59"/>
  <c r="I27" i="59"/>
  <c r="I30" i="59"/>
  <c r="I6" i="59"/>
  <c r="I5" i="59"/>
  <c r="I2" i="59"/>
  <c r="I38" i="59"/>
  <c r="I36" i="59"/>
  <c r="I18" i="59"/>
  <c r="I19" i="59"/>
  <c r="I3" i="59"/>
  <c r="Q22" i="31"/>
  <c r="P22" i="31"/>
  <c r="C21" i="31"/>
  <c r="C20" i="31"/>
  <c r="C19" i="31"/>
  <c r="C18" i="31"/>
  <c r="C17" i="31"/>
  <c r="C16" i="31"/>
  <c r="C15" i="31"/>
  <c r="C14" i="31"/>
  <c r="C13" i="31"/>
  <c r="C12" i="31"/>
  <c r="C10" i="31"/>
  <c r="C8" i="31"/>
  <c r="C7" i="31"/>
  <c r="C6" i="31"/>
  <c r="C5" i="31"/>
  <c r="C4" i="31"/>
  <c r="C3" i="31"/>
  <c r="C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C11" i="31"/>
  <c r="C9" i="31"/>
  <c r="B2" i="31"/>
  <c r="AC13" i="22" l="1"/>
  <c r="AC9" i="22"/>
  <c r="Z5" i="22" l="1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AR67" i="14" l="1"/>
  <c r="AQ67" i="14"/>
  <c r="AP67" i="14"/>
  <c r="AV41" i="14"/>
  <c r="AT41" i="14"/>
  <c r="AV40" i="14"/>
  <c r="AT40" i="14"/>
  <c r="AV39" i="14"/>
  <c r="AT39" i="14"/>
  <c r="AV38" i="14"/>
  <c r="AT38" i="14"/>
  <c r="AV37" i="14"/>
  <c r="AT37" i="14"/>
  <c r="AV36" i="14"/>
  <c r="AT36" i="14"/>
  <c r="AV35" i="14"/>
  <c r="AT35" i="14"/>
  <c r="AV34" i="14"/>
  <c r="AT34" i="14"/>
  <c r="AV33" i="14"/>
  <c r="AT33" i="14"/>
  <c r="AV32" i="14"/>
  <c r="AT32" i="14"/>
  <c r="AV31" i="14"/>
  <c r="AT31" i="14"/>
  <c r="AV30" i="14"/>
  <c r="AT30" i="14"/>
  <c r="AV29" i="14"/>
  <c r="AT29" i="14"/>
  <c r="AV28" i="14"/>
  <c r="AT28" i="14"/>
  <c r="AV27" i="14"/>
  <c r="AT27" i="14"/>
  <c r="AV26" i="14"/>
  <c r="AT26" i="14"/>
  <c r="AV25" i="14"/>
  <c r="AT25" i="14"/>
  <c r="AV24" i="14"/>
  <c r="AT24" i="14"/>
  <c r="AV23" i="14"/>
  <c r="AT23" i="14"/>
  <c r="AR23" i="14"/>
  <c r="AQ23" i="14"/>
  <c r="AP23" i="14"/>
  <c r="AV22" i="14"/>
  <c r="AT22" i="14"/>
  <c r="AV21" i="14"/>
  <c r="AT21" i="14"/>
  <c r="A21" i="14"/>
  <c r="AV20" i="14"/>
  <c r="AT20" i="14"/>
  <c r="A20" i="14"/>
  <c r="AO42" i="14" s="1"/>
  <c r="AV19" i="14"/>
  <c r="AT19" i="14"/>
  <c r="A19" i="14"/>
  <c r="AO41" i="14" s="1"/>
  <c r="AV18" i="14"/>
  <c r="AT18" i="14"/>
  <c r="A18" i="14"/>
  <c r="AO40" i="14" s="1"/>
  <c r="AV17" i="14"/>
  <c r="AT17" i="14"/>
  <c r="A17" i="14"/>
  <c r="AO39" i="14" s="1"/>
  <c r="AV16" i="14"/>
  <c r="AT16" i="14"/>
  <c r="A16" i="14"/>
  <c r="AO38" i="14" s="1"/>
  <c r="AV15" i="14"/>
  <c r="AT15" i="14"/>
  <c r="A15" i="14"/>
  <c r="AO37" i="14" s="1"/>
  <c r="AV14" i="14"/>
  <c r="AT14" i="14"/>
  <c r="A14" i="14"/>
  <c r="AO36" i="14" s="1"/>
  <c r="AV13" i="14"/>
  <c r="AT13" i="14"/>
  <c r="A13" i="14"/>
  <c r="AO35" i="14" s="1"/>
  <c r="AV12" i="14"/>
  <c r="AT12" i="14"/>
  <c r="A12" i="14"/>
  <c r="AO34" i="14" s="1"/>
  <c r="AV11" i="14"/>
  <c r="AT11" i="14"/>
  <c r="A11" i="14"/>
  <c r="AO33" i="14" s="1"/>
  <c r="AV10" i="14"/>
  <c r="AT10" i="14"/>
  <c r="A10" i="14"/>
  <c r="AO32" i="14" s="1"/>
  <c r="AV9" i="14"/>
  <c r="AT9" i="14"/>
  <c r="A9" i="14"/>
  <c r="AO31" i="14" s="1"/>
  <c r="AV8" i="14"/>
  <c r="AT8" i="14"/>
  <c r="A8" i="14"/>
  <c r="AO30" i="14" s="1"/>
  <c r="AV7" i="14"/>
  <c r="AT7" i="14"/>
  <c r="A7" i="14"/>
  <c r="AO29" i="14" s="1"/>
  <c r="AV6" i="14"/>
  <c r="AT6" i="14"/>
  <c r="A6" i="14"/>
  <c r="AO28" i="14" s="1"/>
  <c r="AV5" i="14"/>
  <c r="AT5" i="14"/>
  <c r="A5" i="14"/>
  <c r="AO27" i="14" s="1"/>
  <c r="AV4" i="14"/>
  <c r="AT4" i="14"/>
  <c r="A4" i="14"/>
  <c r="AO26" i="14" s="1"/>
  <c r="AV3" i="14"/>
  <c r="AT3" i="14"/>
  <c r="A3" i="14"/>
  <c r="AO25" i="14" s="1"/>
  <c r="AV2" i="14"/>
  <c r="AT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R67" i="22"/>
  <c r="AQ67" i="22"/>
  <c r="AP67" i="22"/>
  <c r="AV41" i="22"/>
  <c r="AT41" i="22"/>
  <c r="AV40" i="22"/>
  <c r="AT40" i="22"/>
  <c r="AV39" i="22"/>
  <c r="AT39" i="22"/>
  <c r="AV38" i="22"/>
  <c r="AT38" i="22"/>
  <c r="AV37" i="22"/>
  <c r="AT37" i="22"/>
  <c r="AV36" i="22"/>
  <c r="AT36" i="22"/>
  <c r="AV35" i="22"/>
  <c r="AT35" i="22"/>
  <c r="AV34" i="22"/>
  <c r="AT34" i="22"/>
  <c r="AV33" i="22"/>
  <c r="AT33" i="22"/>
  <c r="AV32" i="22"/>
  <c r="AT32" i="22"/>
  <c r="AV31" i="22"/>
  <c r="AT31" i="22"/>
  <c r="AV30" i="22"/>
  <c r="AT30" i="22"/>
  <c r="AV29" i="22"/>
  <c r="AT29" i="22"/>
  <c r="AV28" i="22"/>
  <c r="AT28" i="22"/>
  <c r="AV27" i="22"/>
  <c r="AT27" i="22"/>
  <c r="AV26" i="22"/>
  <c r="AT26" i="22"/>
  <c r="AV25" i="22"/>
  <c r="AT25" i="22"/>
  <c r="AV24" i="22"/>
  <c r="AT24" i="22"/>
  <c r="AV23" i="22"/>
  <c r="AT23" i="22"/>
  <c r="AR23" i="22"/>
  <c r="AQ23" i="22"/>
  <c r="AP23" i="22"/>
  <c r="AV22" i="22"/>
  <c r="AT22" i="22"/>
  <c r="AV21" i="22"/>
  <c r="AT21" i="22"/>
  <c r="AM21" i="22"/>
  <c r="AL21" i="22"/>
  <c r="AK21" i="22"/>
  <c r="AJ21" i="22"/>
  <c r="AI21" i="22"/>
  <c r="AH21" i="22"/>
  <c r="AG21" i="22"/>
  <c r="AF21" i="22"/>
  <c r="AE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F21" i="22"/>
  <c r="E21" i="22"/>
  <c r="D21" i="22"/>
  <c r="C21" i="22"/>
  <c r="B21" i="22"/>
  <c r="A21" i="22"/>
  <c r="A43" i="22" s="1"/>
  <c r="A65" i="22" s="1"/>
  <c r="I65" i="22" s="1"/>
  <c r="AV20" i="22"/>
  <c r="AT20" i="22"/>
  <c r="AM20" i="22"/>
  <c r="AL20" i="22"/>
  <c r="AK20" i="22"/>
  <c r="AJ20" i="22"/>
  <c r="AI20" i="22"/>
  <c r="AH20" i="22"/>
  <c r="AG20" i="22"/>
  <c r="AE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V19" i="22"/>
  <c r="AT19" i="22"/>
  <c r="AM19" i="22"/>
  <c r="AL19" i="22"/>
  <c r="AK19" i="22"/>
  <c r="AJ19" i="22"/>
  <c r="AI19" i="22"/>
  <c r="AH19" i="22"/>
  <c r="AG19" i="22"/>
  <c r="AF19" i="22"/>
  <c r="AE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V18" i="22"/>
  <c r="AT18" i="22"/>
  <c r="AM18" i="22"/>
  <c r="AL18" i="22"/>
  <c r="AK18" i="22"/>
  <c r="AJ18" i="22"/>
  <c r="AI18" i="22"/>
  <c r="AH18" i="22"/>
  <c r="AG18" i="22"/>
  <c r="AF18" i="22"/>
  <c r="AE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V17" i="22"/>
  <c r="AT17" i="22"/>
  <c r="AM17" i="22"/>
  <c r="AL17" i="22"/>
  <c r="AK17" i="22"/>
  <c r="AJ17" i="22"/>
  <c r="AI17" i="22"/>
  <c r="AH17" i="22"/>
  <c r="AG17" i="22"/>
  <c r="AF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V16" i="22"/>
  <c r="AT16" i="22"/>
  <c r="AM16" i="22"/>
  <c r="AL16" i="22"/>
  <c r="AK16" i="22"/>
  <c r="AJ16" i="22"/>
  <c r="AI16" i="22"/>
  <c r="AH16" i="22"/>
  <c r="AG16" i="22"/>
  <c r="AF16" i="22"/>
  <c r="AE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V15" i="22"/>
  <c r="AT15" i="22"/>
  <c r="AM15" i="22"/>
  <c r="AL15" i="22"/>
  <c r="AK15" i="22"/>
  <c r="AJ15" i="22"/>
  <c r="AI15" i="22"/>
  <c r="AH15" i="22"/>
  <c r="AG15" i="22"/>
  <c r="AF15" i="22"/>
  <c r="AE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V14" i="22"/>
  <c r="AT14" i="22"/>
  <c r="AM14" i="22"/>
  <c r="AL14" i="22"/>
  <c r="AK14" i="22"/>
  <c r="AJ14" i="22"/>
  <c r="AI14" i="22"/>
  <c r="AH14" i="22"/>
  <c r="AG14" i="22"/>
  <c r="AF14" i="22"/>
  <c r="AE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V13" i="22"/>
  <c r="AT13" i="22"/>
  <c r="AM13" i="22"/>
  <c r="AL13" i="22"/>
  <c r="AK13" i="22"/>
  <c r="AJ13" i="22"/>
  <c r="AI13" i="22"/>
  <c r="AH13" i="22"/>
  <c r="AG13" i="22"/>
  <c r="AF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V12" i="22"/>
  <c r="AT12" i="22"/>
  <c r="AM12" i="22"/>
  <c r="AL12" i="22"/>
  <c r="AK12" i="22"/>
  <c r="AJ12" i="22"/>
  <c r="AI12" i="22"/>
  <c r="AH12" i="22"/>
  <c r="AG12" i="22"/>
  <c r="AF12" i="22"/>
  <c r="AE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V11" i="22"/>
  <c r="AT11" i="22"/>
  <c r="AM11" i="22"/>
  <c r="AL11" i="22"/>
  <c r="AK11" i="22"/>
  <c r="AJ11" i="22"/>
  <c r="AI11" i="22"/>
  <c r="AH11" i="22"/>
  <c r="AG11" i="22"/>
  <c r="AF11" i="22"/>
  <c r="AE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V10" i="22"/>
  <c r="AT10" i="22"/>
  <c r="AM10" i="22"/>
  <c r="AL10" i="22"/>
  <c r="AK10" i="22"/>
  <c r="AJ10" i="22"/>
  <c r="AI10" i="22"/>
  <c r="AH10" i="22"/>
  <c r="AG10" i="22"/>
  <c r="AF10" i="22"/>
  <c r="AE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V9" i="22"/>
  <c r="AT9" i="22"/>
  <c r="AM9" i="22"/>
  <c r="AL9" i="22"/>
  <c r="AK9" i="22"/>
  <c r="AJ9" i="22"/>
  <c r="AI9" i="22"/>
  <c r="AH9" i="22"/>
  <c r="AG9" i="22"/>
  <c r="AF9" i="22"/>
  <c r="AE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V8" i="22"/>
  <c r="AT8" i="22"/>
  <c r="AM8" i="22"/>
  <c r="AL8" i="22"/>
  <c r="AK8" i="22"/>
  <c r="AJ8" i="22"/>
  <c r="AI8" i="22"/>
  <c r="AH8" i="22"/>
  <c r="AG8" i="22"/>
  <c r="AF8" i="22"/>
  <c r="AE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V7" i="22"/>
  <c r="AT7" i="22"/>
  <c r="AM7" i="22"/>
  <c r="AL7" i="22"/>
  <c r="AK7" i="22"/>
  <c r="AJ7" i="22"/>
  <c r="AI7" i="22"/>
  <c r="AH7" i="22"/>
  <c r="AG7" i="22"/>
  <c r="AF7" i="22"/>
  <c r="AE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V6" i="22"/>
  <c r="AT6" i="22"/>
  <c r="AM6" i="22"/>
  <c r="AL6" i="22"/>
  <c r="AK6" i="22"/>
  <c r="AJ6" i="22"/>
  <c r="AI6" i="22"/>
  <c r="AH6" i="22"/>
  <c r="AG6" i="22"/>
  <c r="AF6" i="22"/>
  <c r="AE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V5" i="22"/>
  <c r="AT5" i="22"/>
  <c r="AM5" i="22"/>
  <c r="AL5" i="22"/>
  <c r="AK5" i="22"/>
  <c r="AJ5" i="22"/>
  <c r="AI5" i="22"/>
  <c r="AH5" i="22"/>
  <c r="AG5" i="22"/>
  <c r="AF5" i="22"/>
  <c r="AE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V4" i="22"/>
  <c r="AT4" i="22"/>
  <c r="AM4" i="22"/>
  <c r="AL4" i="22"/>
  <c r="AK4" i="22"/>
  <c r="AJ4" i="22"/>
  <c r="AI4" i="22"/>
  <c r="AH4" i="22"/>
  <c r="AG4" i="22"/>
  <c r="AF4" i="22"/>
  <c r="AE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V3" i="22"/>
  <c r="AT3" i="22"/>
  <c r="AM3" i="22"/>
  <c r="AL3" i="22"/>
  <c r="AK3" i="22"/>
  <c r="AJ3" i="22"/>
  <c r="AI3" i="22"/>
  <c r="AH3" i="22"/>
  <c r="AG3" i="22"/>
  <c r="AF3" i="22"/>
  <c r="AE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V2" i="22"/>
  <c r="AT2" i="22"/>
  <c r="AM2" i="22"/>
  <c r="AL2" i="22"/>
  <c r="AK2" i="22"/>
  <c r="AJ2" i="22"/>
  <c r="AI2" i="22"/>
  <c r="AH2" i="22"/>
  <c r="AG2" i="22"/>
  <c r="AF2" i="22"/>
  <c r="AE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J45" i="33"/>
  <c r="J44" i="33"/>
  <c r="J43" i="33"/>
  <c r="J42" i="33"/>
  <c r="J41" i="33"/>
  <c r="G41" i="33"/>
  <c r="E41" i="33"/>
  <c r="J40" i="33"/>
  <c r="G40" i="33"/>
  <c r="E40" i="33"/>
  <c r="J39" i="33"/>
  <c r="G39" i="33"/>
  <c r="E39" i="33"/>
  <c r="J38" i="33"/>
  <c r="G38" i="33"/>
  <c r="E38" i="33"/>
  <c r="J37" i="33"/>
  <c r="G37" i="33"/>
  <c r="E37" i="33"/>
  <c r="J36" i="33"/>
  <c r="G36" i="33"/>
  <c r="E36" i="33"/>
  <c r="J35" i="33"/>
  <c r="G35" i="33"/>
  <c r="E35" i="33"/>
  <c r="J34" i="33"/>
  <c r="G34" i="33"/>
  <c r="E34" i="33"/>
  <c r="J33" i="33"/>
  <c r="G33" i="33"/>
  <c r="E33" i="33"/>
  <c r="J32" i="33"/>
  <c r="G32" i="33"/>
  <c r="E32" i="33"/>
  <c r="J31" i="33"/>
  <c r="G31" i="33"/>
  <c r="E31" i="33"/>
  <c r="J30" i="33"/>
  <c r="G30" i="33"/>
  <c r="E30" i="33"/>
  <c r="J29" i="33"/>
  <c r="G29" i="33"/>
  <c r="E29" i="33"/>
  <c r="J28" i="33"/>
  <c r="G28" i="33"/>
  <c r="E28" i="33"/>
  <c r="J27" i="33"/>
  <c r="G27" i="33"/>
  <c r="E27" i="33"/>
  <c r="J26" i="33"/>
  <c r="G26" i="33"/>
  <c r="E26" i="33"/>
  <c r="G25" i="33"/>
  <c r="E25" i="33"/>
  <c r="G24" i="33"/>
  <c r="E24" i="33"/>
  <c r="G23" i="33"/>
  <c r="E23" i="33"/>
  <c r="J22" i="33"/>
  <c r="G22" i="33"/>
  <c r="E22" i="33"/>
  <c r="J21" i="33"/>
  <c r="G21" i="33"/>
  <c r="E21" i="33"/>
  <c r="A21" i="33"/>
  <c r="J20" i="33"/>
  <c r="G20" i="33"/>
  <c r="E20" i="33"/>
  <c r="A20" i="33"/>
  <c r="J19" i="33"/>
  <c r="G19" i="33"/>
  <c r="E19" i="33"/>
  <c r="A19" i="33"/>
  <c r="J18" i="33"/>
  <c r="G18" i="33"/>
  <c r="E18" i="33"/>
  <c r="A18" i="33"/>
  <c r="J17" i="33"/>
  <c r="G17" i="33"/>
  <c r="E17" i="33"/>
  <c r="A17" i="33"/>
  <c r="J16" i="33"/>
  <c r="G16" i="33"/>
  <c r="E16" i="33"/>
  <c r="A16" i="33"/>
  <c r="J15" i="33"/>
  <c r="G15" i="33"/>
  <c r="E15" i="33"/>
  <c r="A15" i="33"/>
  <c r="J14" i="33"/>
  <c r="G14" i="33"/>
  <c r="E14" i="33"/>
  <c r="A14" i="33"/>
  <c r="J13" i="33"/>
  <c r="G13" i="33"/>
  <c r="E13" i="33"/>
  <c r="A13" i="33"/>
  <c r="J12" i="33"/>
  <c r="G12" i="33"/>
  <c r="E12" i="33"/>
  <c r="A12" i="33"/>
  <c r="J11" i="33"/>
  <c r="G11" i="33"/>
  <c r="E11" i="33"/>
  <c r="A11" i="33"/>
  <c r="J10" i="33"/>
  <c r="G10" i="33"/>
  <c r="E10" i="33"/>
  <c r="A10" i="33"/>
  <c r="J9" i="33"/>
  <c r="G9" i="33"/>
  <c r="E9" i="33"/>
  <c r="A9" i="33"/>
  <c r="J8" i="33"/>
  <c r="G8" i="33"/>
  <c r="E8" i="33"/>
  <c r="A8" i="33"/>
  <c r="J7" i="33"/>
  <c r="G7" i="33"/>
  <c r="E7" i="33"/>
  <c r="A7" i="33"/>
  <c r="J6" i="33"/>
  <c r="G6" i="33"/>
  <c r="E6" i="33"/>
  <c r="A6" i="33"/>
  <c r="J5" i="33"/>
  <c r="G5" i="33"/>
  <c r="E5" i="33"/>
  <c r="A5" i="33"/>
  <c r="J4" i="33"/>
  <c r="G4" i="33"/>
  <c r="E4" i="33"/>
  <c r="A4" i="33"/>
  <c r="J3" i="33"/>
  <c r="G3" i="33"/>
  <c r="E3" i="33"/>
  <c r="A3" i="33"/>
  <c r="G2" i="33"/>
  <c r="E2" i="33"/>
  <c r="A2" i="33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Q21" i="31"/>
  <c r="D21" i="31"/>
  <c r="D20" i="31"/>
  <c r="D19" i="31"/>
  <c r="Q18" i="31"/>
  <c r="D18" i="31"/>
  <c r="Q17" i="31"/>
  <c r="D17" i="31"/>
  <c r="D16" i="31"/>
  <c r="D15" i="31"/>
  <c r="D14" i="31"/>
  <c r="Q13" i="31"/>
  <c r="D13" i="31"/>
  <c r="Q12" i="31"/>
  <c r="D12" i="31"/>
  <c r="D11" i="31"/>
  <c r="Q10" i="31"/>
  <c r="D10" i="31"/>
  <c r="D9" i="31"/>
  <c r="D8" i="31"/>
  <c r="D7" i="31"/>
  <c r="D6" i="31"/>
  <c r="Q5" i="31"/>
  <c r="D5" i="31"/>
  <c r="D4" i="31"/>
  <c r="D3" i="31"/>
  <c r="Q2" i="31"/>
  <c r="D2" i="31"/>
  <c r="A3" i="63" l="1"/>
  <c r="A3" i="64"/>
  <c r="A5" i="64"/>
  <c r="A5" i="63"/>
  <c r="A11" i="63"/>
  <c r="A11" i="64"/>
  <c r="A19" i="63"/>
  <c r="A19" i="64"/>
  <c r="A9" i="64"/>
  <c r="A9" i="63"/>
  <c r="A12" i="64"/>
  <c r="A12" i="63"/>
  <c r="A14" i="64"/>
  <c r="A14" i="63"/>
  <c r="A20" i="64"/>
  <c r="A20" i="63"/>
  <c r="A42" i="14"/>
  <c r="A64" i="14" s="1"/>
  <c r="O64" i="14" s="1"/>
  <c r="A6" i="64"/>
  <c r="A6" i="63"/>
  <c r="A18" i="64"/>
  <c r="A18" i="63"/>
  <c r="A15" i="63"/>
  <c r="A15" i="64"/>
  <c r="A4" i="64"/>
  <c r="A4" i="63"/>
  <c r="A7" i="63"/>
  <c r="A7" i="64"/>
  <c r="A13" i="64"/>
  <c r="A13" i="63"/>
  <c r="A16" i="64"/>
  <c r="A16" i="63"/>
  <c r="A10" i="64"/>
  <c r="A10" i="63"/>
  <c r="A21" i="64"/>
  <c r="A21" i="63"/>
  <c r="A2" i="64"/>
  <c r="A2" i="63"/>
  <c r="A8" i="64"/>
  <c r="A8" i="63"/>
  <c r="A17" i="64"/>
  <c r="A17" i="63"/>
  <c r="R9" i="31"/>
  <c r="R5" i="31"/>
  <c r="R14" i="31"/>
  <c r="R4" i="31"/>
  <c r="R2" i="31"/>
  <c r="R15" i="31"/>
  <c r="R21" i="31"/>
  <c r="R6" i="31"/>
  <c r="R7" i="31"/>
  <c r="R13" i="31"/>
  <c r="R17" i="31"/>
  <c r="R18" i="31"/>
  <c r="R16" i="31"/>
  <c r="R19" i="31"/>
  <c r="R10" i="31"/>
  <c r="R20" i="31"/>
  <c r="R3" i="31"/>
  <c r="R11" i="31"/>
  <c r="R12" i="31"/>
  <c r="R8" i="31"/>
  <c r="T5" i="31"/>
  <c r="T18" i="31"/>
  <c r="T13" i="31"/>
  <c r="T15" i="31"/>
  <c r="T7" i="31"/>
  <c r="T4" i="31"/>
  <c r="T9" i="31"/>
  <c r="T16" i="31"/>
  <c r="T19" i="31"/>
  <c r="T14" i="31"/>
  <c r="T12" i="31"/>
  <c r="T3" i="31"/>
  <c r="T17" i="31"/>
  <c r="T6" i="31"/>
  <c r="T10" i="31"/>
  <c r="T20" i="31"/>
  <c r="T11" i="31"/>
  <c r="T21" i="31"/>
  <c r="T8" i="31"/>
  <c r="C64" i="14"/>
  <c r="A28" i="14"/>
  <c r="A50" i="14" s="1"/>
  <c r="AO72" i="14" s="1"/>
  <c r="A39" i="14"/>
  <c r="A61" i="14" s="1"/>
  <c r="A36" i="14"/>
  <c r="A58" i="14" s="1"/>
  <c r="G64" i="14"/>
  <c r="K64" i="14"/>
  <c r="A27" i="14"/>
  <c r="A49" i="14" s="1"/>
  <c r="A35" i="14"/>
  <c r="A57" i="14" s="1"/>
  <c r="A38" i="14"/>
  <c r="A60" i="14" s="1"/>
  <c r="J61" i="14"/>
  <c r="N61" i="14"/>
  <c r="D64" i="14"/>
  <c r="H64" i="14"/>
  <c r="A24" i="14"/>
  <c r="A46" i="14" s="1"/>
  <c r="A32" i="14"/>
  <c r="A54" i="14" s="1"/>
  <c r="AO76" i="14" s="1"/>
  <c r="D65" i="22"/>
  <c r="H65" i="22"/>
  <c r="L65" i="22"/>
  <c r="P65" i="22"/>
  <c r="T65" i="22"/>
  <c r="X65" i="22"/>
  <c r="AB65" i="22"/>
  <c r="AF65" i="22"/>
  <c r="AJ65" i="22"/>
  <c r="O61" i="14"/>
  <c r="A31" i="14"/>
  <c r="A53" i="14" s="1"/>
  <c r="A40" i="14"/>
  <c r="A62" i="14" s="1"/>
  <c r="F50" i="14"/>
  <c r="J50" i="14"/>
  <c r="E50" i="14"/>
  <c r="D50" i="14"/>
  <c r="AO43" i="22"/>
  <c r="G61" i="14"/>
  <c r="AD65" i="22"/>
  <c r="A26" i="14"/>
  <c r="A48" i="14" s="1"/>
  <c r="A30" i="14"/>
  <c r="A52" i="14" s="1"/>
  <c r="A34" i="14"/>
  <c r="A56" i="14" s="1"/>
  <c r="A86" i="14"/>
  <c r="A108" i="14" s="1"/>
  <c r="A130" i="14" s="1"/>
  <c r="J64" i="14"/>
  <c r="M50" i="14"/>
  <c r="C50" i="14"/>
  <c r="O50" i="14"/>
  <c r="A43" i="14"/>
  <c r="A65" i="14" s="1"/>
  <c r="AO43" i="14"/>
  <c r="A25" i="14"/>
  <c r="A47" i="14" s="1"/>
  <c r="A29" i="14"/>
  <c r="A51" i="14" s="1"/>
  <c r="A33" i="14"/>
  <c r="A55" i="14" s="1"/>
  <c r="A37" i="14"/>
  <c r="A59" i="14" s="1"/>
  <c r="A41" i="14"/>
  <c r="A63" i="14" s="1"/>
  <c r="B64" i="14"/>
  <c r="M60" i="14"/>
  <c r="C61" i="14"/>
  <c r="K61" i="14"/>
  <c r="O63" i="14"/>
  <c r="E64" i="14"/>
  <c r="I64" i="14"/>
  <c r="M64" i="14"/>
  <c r="J60" i="14"/>
  <c r="F64" i="14"/>
  <c r="N64" i="14"/>
  <c r="Q9" i="31"/>
  <c r="Q20" i="31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AC62" i="22"/>
  <c r="B65" i="22"/>
  <c r="F65" i="22"/>
  <c r="J65" i="22"/>
  <c r="N65" i="22"/>
  <c r="R65" i="22"/>
  <c r="V65" i="22"/>
  <c r="Z65" i="22"/>
  <c r="AH65" i="22"/>
  <c r="AL65" i="22"/>
  <c r="AH62" i="22"/>
  <c r="C65" i="22"/>
  <c r="G65" i="22"/>
  <c r="K65" i="22"/>
  <c r="O65" i="22"/>
  <c r="S65" i="22"/>
  <c r="W65" i="22"/>
  <c r="AA65" i="22"/>
  <c r="AE65" i="22"/>
  <c r="AI65" i="22"/>
  <c r="AM65" i="22"/>
  <c r="P18" i="31"/>
  <c r="P20" i="31"/>
  <c r="P4" i="31"/>
  <c r="P12" i="31"/>
  <c r="P5" i="31"/>
  <c r="G24" i="59"/>
  <c r="P16" i="31"/>
  <c r="Q7" i="31"/>
  <c r="P8" i="31"/>
  <c r="P9" i="31"/>
  <c r="P10" i="31"/>
  <c r="Q15" i="31"/>
  <c r="P7" i="31"/>
  <c r="Q16" i="31"/>
  <c r="P21" i="31"/>
  <c r="Q8" i="31"/>
  <c r="P13" i="31"/>
  <c r="P17" i="31"/>
  <c r="Q4" i="31"/>
  <c r="P15" i="31"/>
  <c r="Q6" i="31"/>
  <c r="Q14" i="31"/>
  <c r="P2" i="31"/>
  <c r="P3" i="31"/>
  <c r="P11" i="31"/>
  <c r="P19" i="31"/>
  <c r="Q3" i="31"/>
  <c r="P6" i="31"/>
  <c r="Q11" i="31"/>
  <c r="P14" i="31"/>
  <c r="Q19" i="31"/>
  <c r="F24" i="59"/>
  <c r="Q57" i="14" l="1"/>
  <c r="U57" i="14"/>
  <c r="Y57" i="14"/>
  <c r="AC57" i="14"/>
  <c r="AG57" i="14"/>
  <c r="AK57" i="14"/>
  <c r="R57" i="14"/>
  <c r="V57" i="14"/>
  <c r="Z57" i="14"/>
  <c r="AD57" i="14"/>
  <c r="AH57" i="14"/>
  <c r="AL57" i="14"/>
  <c r="S57" i="14"/>
  <c r="W57" i="14"/>
  <c r="AA57" i="14"/>
  <c r="AE57" i="14"/>
  <c r="AI57" i="14"/>
  <c r="AM57" i="14"/>
  <c r="T57" i="14"/>
  <c r="X57" i="14"/>
  <c r="AB57" i="14"/>
  <c r="AF57" i="14"/>
  <c r="AJ57" i="14"/>
  <c r="R62" i="22"/>
  <c r="R63" i="14"/>
  <c r="V63" i="14"/>
  <c r="Z63" i="14"/>
  <c r="AD63" i="14"/>
  <c r="AH63" i="14"/>
  <c r="AL63" i="14"/>
  <c r="S63" i="14"/>
  <c r="W63" i="14"/>
  <c r="AA63" i="14"/>
  <c r="AE63" i="14"/>
  <c r="AI63" i="14"/>
  <c r="AM63" i="14"/>
  <c r="T63" i="14"/>
  <c r="X63" i="14"/>
  <c r="AB63" i="14"/>
  <c r="AF63" i="14"/>
  <c r="AJ63" i="14"/>
  <c r="Q63" i="14"/>
  <c r="U63" i="14"/>
  <c r="Y63" i="14"/>
  <c r="AC63" i="14"/>
  <c r="AG63" i="14"/>
  <c r="AK63" i="14"/>
  <c r="B47" i="14"/>
  <c r="S47" i="14"/>
  <c r="W47" i="14"/>
  <c r="AA47" i="14"/>
  <c r="AE47" i="14"/>
  <c r="AI47" i="14"/>
  <c r="AM47" i="14"/>
  <c r="T47" i="14"/>
  <c r="X47" i="14"/>
  <c r="AB47" i="14"/>
  <c r="AF47" i="14"/>
  <c r="AJ47" i="14"/>
  <c r="Q47" i="14"/>
  <c r="U47" i="14"/>
  <c r="Y47" i="14"/>
  <c r="AC47" i="14"/>
  <c r="AG47" i="14"/>
  <c r="AK47" i="14"/>
  <c r="R47" i="14"/>
  <c r="V47" i="14"/>
  <c r="Z47" i="14"/>
  <c r="AD47" i="14"/>
  <c r="AH47" i="14"/>
  <c r="AL47" i="14"/>
  <c r="K50" i="14"/>
  <c r="AO86" i="14"/>
  <c r="N50" i="14"/>
  <c r="I50" i="14"/>
  <c r="P50" i="14"/>
  <c r="A72" i="14"/>
  <c r="A94" i="14" s="1"/>
  <c r="A116" i="14" s="1"/>
  <c r="P64" i="14"/>
  <c r="H49" i="14"/>
  <c r="Q49" i="14"/>
  <c r="U49" i="14"/>
  <c r="Y49" i="14"/>
  <c r="AC49" i="14"/>
  <c r="AG49" i="14"/>
  <c r="AK49" i="14"/>
  <c r="R49" i="14"/>
  <c r="V49" i="14"/>
  <c r="Z49" i="14"/>
  <c r="AD49" i="14"/>
  <c r="AH49" i="14"/>
  <c r="AL49" i="14"/>
  <c r="S49" i="14"/>
  <c r="W49" i="14"/>
  <c r="AA49" i="14"/>
  <c r="AE49" i="14"/>
  <c r="AI49" i="14"/>
  <c r="AM49" i="14"/>
  <c r="T49" i="14"/>
  <c r="X49" i="14"/>
  <c r="AB49" i="14"/>
  <c r="AF49" i="14"/>
  <c r="AJ49" i="14"/>
  <c r="P58" i="14"/>
  <c r="R58" i="14"/>
  <c r="V58" i="14"/>
  <c r="Z58" i="14"/>
  <c r="AD58" i="14"/>
  <c r="AH58" i="14"/>
  <c r="AL58" i="14"/>
  <c r="S58" i="14"/>
  <c r="W58" i="14"/>
  <c r="AA58" i="14"/>
  <c r="AE58" i="14"/>
  <c r="AI58" i="14"/>
  <c r="AM58" i="14"/>
  <c r="T58" i="14"/>
  <c r="X58" i="14"/>
  <c r="AB58" i="14"/>
  <c r="AF58" i="14"/>
  <c r="AJ58" i="14"/>
  <c r="Q58" i="14"/>
  <c r="U58" i="14"/>
  <c r="Y58" i="14"/>
  <c r="AC58" i="14"/>
  <c r="AG58" i="14"/>
  <c r="AK58" i="14"/>
  <c r="B59" i="14"/>
  <c r="S59" i="14"/>
  <c r="W59" i="14"/>
  <c r="AA59" i="14"/>
  <c r="AE59" i="14"/>
  <c r="AI59" i="14"/>
  <c r="AM59" i="14"/>
  <c r="T59" i="14"/>
  <c r="X59" i="14"/>
  <c r="AB59" i="14"/>
  <c r="AF59" i="14"/>
  <c r="AJ59" i="14"/>
  <c r="R59" i="14"/>
  <c r="V59" i="14"/>
  <c r="Z59" i="14"/>
  <c r="AD59" i="14"/>
  <c r="AH59" i="14"/>
  <c r="AL59" i="14"/>
  <c r="U59" i="14"/>
  <c r="AK59" i="14"/>
  <c r="Y59" i="14"/>
  <c r="AC59" i="14"/>
  <c r="Q59" i="14"/>
  <c r="AG59" i="14"/>
  <c r="G50" i="14"/>
  <c r="H50" i="14"/>
  <c r="P56" i="14"/>
  <c r="T56" i="14"/>
  <c r="X56" i="14"/>
  <c r="AB56" i="14"/>
  <c r="AF56" i="14"/>
  <c r="AJ56" i="14"/>
  <c r="Q56" i="14"/>
  <c r="U56" i="14"/>
  <c r="Y56" i="14"/>
  <c r="AC56" i="14"/>
  <c r="AG56" i="14"/>
  <c r="AK56" i="14"/>
  <c r="R56" i="14"/>
  <c r="V56" i="14"/>
  <c r="Z56" i="14"/>
  <c r="AD56" i="14"/>
  <c r="AH56" i="14"/>
  <c r="AL56" i="14"/>
  <c r="S56" i="14"/>
  <c r="W56" i="14"/>
  <c r="AA56" i="14"/>
  <c r="AE56" i="14"/>
  <c r="AI56" i="14"/>
  <c r="AM56" i="14"/>
  <c r="B50" i="14"/>
  <c r="L50" i="14"/>
  <c r="L64" i="14"/>
  <c r="B61" i="14"/>
  <c r="T61" i="14"/>
  <c r="X61" i="14"/>
  <c r="AB61" i="14"/>
  <c r="AF61" i="14"/>
  <c r="AJ61" i="14"/>
  <c r="Q61" i="14"/>
  <c r="U61" i="14"/>
  <c r="Y61" i="14"/>
  <c r="AC61" i="14"/>
  <c r="AG61" i="14"/>
  <c r="AK61" i="14"/>
  <c r="R61" i="14"/>
  <c r="V61" i="14"/>
  <c r="Z61" i="14"/>
  <c r="AD61" i="14"/>
  <c r="AH61" i="14"/>
  <c r="AL61" i="14"/>
  <c r="S61" i="14"/>
  <c r="W61" i="14"/>
  <c r="AA61" i="14"/>
  <c r="AE61" i="14"/>
  <c r="AI61" i="14"/>
  <c r="AM61" i="14"/>
  <c r="S55" i="14"/>
  <c r="W55" i="14"/>
  <c r="AA55" i="14"/>
  <c r="AE55" i="14"/>
  <c r="AI55" i="14"/>
  <c r="AM55" i="14"/>
  <c r="T55" i="14"/>
  <c r="X55" i="14"/>
  <c r="AB55" i="14"/>
  <c r="AF55" i="14"/>
  <c r="AJ55" i="14"/>
  <c r="Q55" i="14"/>
  <c r="U55" i="14"/>
  <c r="Y55" i="14"/>
  <c r="AC55" i="14"/>
  <c r="AG55" i="14"/>
  <c r="AK55" i="14"/>
  <c r="R55" i="14"/>
  <c r="V55" i="14"/>
  <c r="Z55" i="14"/>
  <c r="AD55" i="14"/>
  <c r="AH55" i="14"/>
  <c r="AL55" i="14"/>
  <c r="T65" i="14"/>
  <c r="X65" i="14"/>
  <c r="AB65" i="14"/>
  <c r="AF65" i="14"/>
  <c r="AJ65" i="14"/>
  <c r="Q65" i="14"/>
  <c r="U65" i="14"/>
  <c r="Y65" i="14"/>
  <c r="AC65" i="14"/>
  <c r="AG65" i="14"/>
  <c r="AK65" i="14"/>
  <c r="R65" i="14"/>
  <c r="V65" i="14"/>
  <c r="Z65" i="14"/>
  <c r="AD65" i="14"/>
  <c r="AH65" i="14"/>
  <c r="AL65" i="14"/>
  <c r="S65" i="14"/>
  <c r="W65" i="14"/>
  <c r="AA65" i="14"/>
  <c r="AE65" i="14"/>
  <c r="AI65" i="14"/>
  <c r="AM65" i="14"/>
  <c r="T52" i="14"/>
  <c r="X52" i="14"/>
  <c r="AB52" i="14"/>
  <c r="AF52" i="14"/>
  <c r="AJ52" i="14"/>
  <c r="Q52" i="14"/>
  <c r="U52" i="14"/>
  <c r="Y52" i="14"/>
  <c r="AC52" i="14"/>
  <c r="AG52" i="14"/>
  <c r="AK52" i="14"/>
  <c r="R52" i="14"/>
  <c r="V52" i="14"/>
  <c r="Z52" i="14"/>
  <c r="AD52" i="14"/>
  <c r="AH52" i="14"/>
  <c r="AL52" i="14"/>
  <c r="S52" i="14"/>
  <c r="W52" i="14"/>
  <c r="AA52" i="14"/>
  <c r="AE52" i="14"/>
  <c r="AI52" i="14"/>
  <c r="AM52" i="14"/>
  <c r="Q62" i="14"/>
  <c r="U62" i="14"/>
  <c r="Y62" i="14"/>
  <c r="AC62" i="14"/>
  <c r="AG62" i="14"/>
  <c r="AK62" i="14"/>
  <c r="R62" i="14"/>
  <c r="V62" i="14"/>
  <c r="Z62" i="14"/>
  <c r="AD62" i="14"/>
  <c r="AH62" i="14"/>
  <c r="AL62" i="14"/>
  <c r="S62" i="14"/>
  <c r="W62" i="14"/>
  <c r="AA62" i="14"/>
  <c r="AE62" i="14"/>
  <c r="AI62" i="14"/>
  <c r="AM62" i="14"/>
  <c r="T62" i="14"/>
  <c r="X62" i="14"/>
  <c r="AB62" i="14"/>
  <c r="AF62" i="14"/>
  <c r="AJ62" i="14"/>
  <c r="R54" i="14"/>
  <c r="V54" i="14"/>
  <c r="Z54" i="14"/>
  <c r="AD54" i="14"/>
  <c r="AH54" i="14"/>
  <c r="AL54" i="14"/>
  <c r="S54" i="14"/>
  <c r="W54" i="14"/>
  <c r="AA54" i="14"/>
  <c r="AE54" i="14"/>
  <c r="AI54" i="14"/>
  <c r="AM54" i="14"/>
  <c r="T54" i="14"/>
  <c r="X54" i="14"/>
  <c r="AB54" i="14"/>
  <c r="AF54" i="14"/>
  <c r="AJ54" i="14"/>
  <c r="Q54" i="14"/>
  <c r="U54" i="14"/>
  <c r="Y54" i="14"/>
  <c r="AC54" i="14"/>
  <c r="AG54" i="14"/>
  <c r="AK54" i="14"/>
  <c r="T60" i="14"/>
  <c r="X60" i="14"/>
  <c r="AB60" i="14"/>
  <c r="AF60" i="14"/>
  <c r="Q60" i="14"/>
  <c r="U60" i="14"/>
  <c r="Y60" i="14"/>
  <c r="AC60" i="14"/>
  <c r="AG60" i="14"/>
  <c r="S60" i="14"/>
  <c r="W60" i="14"/>
  <c r="AA60" i="14"/>
  <c r="AI60" i="14"/>
  <c r="AM60" i="14"/>
  <c r="R60" i="14"/>
  <c r="AD60" i="14"/>
  <c r="AJ60" i="14"/>
  <c r="V60" i="14"/>
  <c r="AE60" i="14"/>
  <c r="AK60" i="14"/>
  <c r="Z60" i="14"/>
  <c r="AH60" i="14"/>
  <c r="AL60" i="14"/>
  <c r="R50" i="14"/>
  <c r="V50" i="14"/>
  <c r="Z50" i="14"/>
  <c r="AD50" i="14"/>
  <c r="AH50" i="14"/>
  <c r="AL50" i="14"/>
  <c r="S50" i="14"/>
  <c r="W50" i="14"/>
  <c r="AA50" i="14"/>
  <c r="AE50" i="14"/>
  <c r="AI50" i="14"/>
  <c r="AM50" i="14"/>
  <c r="T50" i="14"/>
  <c r="X50" i="14"/>
  <c r="AB50" i="14"/>
  <c r="AF50" i="14"/>
  <c r="AJ50" i="14"/>
  <c r="Q50" i="14"/>
  <c r="U50" i="14"/>
  <c r="Y50" i="14"/>
  <c r="AC50" i="14"/>
  <c r="AG50" i="14"/>
  <c r="AK50" i="14"/>
  <c r="L51" i="14"/>
  <c r="S51" i="14"/>
  <c r="W51" i="14"/>
  <c r="AA51" i="14"/>
  <c r="AE51" i="14"/>
  <c r="AI51" i="14"/>
  <c r="AM51" i="14"/>
  <c r="T51" i="14"/>
  <c r="X51" i="14"/>
  <c r="AB51" i="14"/>
  <c r="AF51" i="14"/>
  <c r="AJ51" i="14"/>
  <c r="Q51" i="14"/>
  <c r="U51" i="14"/>
  <c r="Y51" i="14"/>
  <c r="AC51" i="14"/>
  <c r="AG51" i="14"/>
  <c r="AK51" i="14"/>
  <c r="R51" i="14"/>
  <c r="V51" i="14"/>
  <c r="Z51" i="14"/>
  <c r="AD51" i="14"/>
  <c r="AH51" i="14"/>
  <c r="AL51" i="14"/>
  <c r="T48" i="14"/>
  <c r="X48" i="14"/>
  <c r="AB48" i="14"/>
  <c r="AF48" i="14"/>
  <c r="AJ48" i="14"/>
  <c r="Q48" i="14"/>
  <c r="U48" i="14"/>
  <c r="Y48" i="14"/>
  <c r="AC48" i="14"/>
  <c r="AG48" i="14"/>
  <c r="AK48" i="14"/>
  <c r="R48" i="14"/>
  <c r="V48" i="14"/>
  <c r="Z48" i="14"/>
  <c r="AD48" i="14"/>
  <c r="AH48" i="14"/>
  <c r="AL48" i="14"/>
  <c r="S48" i="14"/>
  <c r="W48" i="14"/>
  <c r="AA48" i="14"/>
  <c r="AE48" i="14"/>
  <c r="AI48" i="14"/>
  <c r="AM48" i="14"/>
  <c r="Q53" i="14"/>
  <c r="U53" i="14"/>
  <c r="Y53" i="14"/>
  <c r="AC53" i="14"/>
  <c r="AG53" i="14"/>
  <c r="AK53" i="14"/>
  <c r="R53" i="14"/>
  <c r="V53" i="14"/>
  <c r="Z53" i="14"/>
  <c r="AD53" i="14"/>
  <c r="AH53" i="14"/>
  <c r="AL53" i="14"/>
  <c r="S53" i="14"/>
  <c r="W53" i="14"/>
  <c r="AA53" i="14"/>
  <c r="AE53" i="14"/>
  <c r="AI53" i="14"/>
  <c r="AM53" i="14"/>
  <c r="T53" i="14"/>
  <c r="X53" i="14"/>
  <c r="AB53" i="14"/>
  <c r="AF53" i="14"/>
  <c r="AJ53" i="14"/>
  <c r="R46" i="14"/>
  <c r="V46" i="14"/>
  <c r="Z46" i="14"/>
  <c r="AD46" i="14"/>
  <c r="AH46" i="14"/>
  <c r="AL46" i="14"/>
  <c r="S46" i="14"/>
  <c r="W46" i="14"/>
  <c r="AA46" i="14"/>
  <c r="AE46" i="14"/>
  <c r="AI46" i="14"/>
  <c r="AM46" i="14"/>
  <c r="T46" i="14"/>
  <c r="X46" i="14"/>
  <c r="AB46" i="14"/>
  <c r="AF46" i="14"/>
  <c r="AJ46" i="14"/>
  <c r="Q46" i="14"/>
  <c r="U46" i="14"/>
  <c r="Y46" i="14"/>
  <c r="AC46" i="14"/>
  <c r="AG46" i="14"/>
  <c r="AK46" i="14"/>
  <c r="S64" i="14"/>
  <c r="W64" i="14"/>
  <c r="AA64" i="14"/>
  <c r="AE64" i="14"/>
  <c r="AI64" i="14"/>
  <c r="AM64" i="14"/>
  <c r="T64" i="14"/>
  <c r="X64" i="14"/>
  <c r="AB64" i="14"/>
  <c r="AF64" i="14"/>
  <c r="AJ64" i="14"/>
  <c r="Q64" i="14"/>
  <c r="U64" i="14"/>
  <c r="Y64" i="14"/>
  <c r="AC64" i="14"/>
  <c r="AG64" i="14"/>
  <c r="AK64" i="14"/>
  <c r="R64" i="14"/>
  <c r="V64" i="14"/>
  <c r="Z64" i="14"/>
  <c r="AD64" i="14"/>
  <c r="AH64" i="14"/>
  <c r="AL64" i="14"/>
  <c r="M62" i="14"/>
  <c r="G54" i="14"/>
  <c r="N62" i="14"/>
  <c r="K62" i="14"/>
  <c r="D57" i="14"/>
  <c r="I24" i="59"/>
  <c r="T2" i="31" s="1"/>
  <c r="P46" i="14"/>
  <c r="L61" i="14"/>
  <c r="C46" i="14"/>
  <c r="E62" i="22"/>
  <c r="M61" i="14"/>
  <c r="O53" i="14"/>
  <c r="U21" i="31"/>
  <c r="R58" i="22"/>
  <c r="S60" i="22"/>
  <c r="G55" i="22"/>
  <c r="J62" i="22"/>
  <c r="Y62" i="22"/>
  <c r="AL62" i="22"/>
  <c r="I62" i="22"/>
  <c r="L63" i="14"/>
  <c r="K52" i="14"/>
  <c r="P52" i="14"/>
  <c r="S20" i="31"/>
  <c r="J49" i="14"/>
  <c r="I49" i="14"/>
  <c r="P49" i="14"/>
  <c r="B49" i="14"/>
  <c r="L49" i="14"/>
  <c r="E49" i="14"/>
  <c r="K49" i="14"/>
  <c r="N49" i="14"/>
  <c r="D49" i="14"/>
  <c r="M49" i="14"/>
  <c r="C49" i="14"/>
  <c r="A71" i="14"/>
  <c r="A93" i="14" s="1"/>
  <c r="A115" i="14" s="1"/>
  <c r="F49" i="14"/>
  <c r="O49" i="14"/>
  <c r="G49" i="14"/>
  <c r="AO71" i="14"/>
  <c r="Z56" i="22"/>
  <c r="C54" i="14"/>
  <c r="A76" i="14"/>
  <c r="A98" i="14" s="1"/>
  <c r="A120" i="14" s="1"/>
  <c r="Z62" i="22"/>
  <c r="F62" i="22"/>
  <c r="D63" i="22"/>
  <c r="U62" i="22"/>
  <c r="D61" i="14"/>
  <c r="I61" i="14"/>
  <c r="K46" i="14"/>
  <c r="N54" i="14"/>
  <c r="N46" i="14"/>
  <c r="A83" i="14"/>
  <c r="A105" i="14" s="1"/>
  <c r="A127" i="14" s="1"/>
  <c r="AO83" i="14"/>
  <c r="A75" i="14"/>
  <c r="A97" i="14" s="1"/>
  <c r="A119" i="14" s="1"/>
  <c r="A68" i="14"/>
  <c r="A90" i="14" s="1"/>
  <c r="A112" i="14" s="1"/>
  <c r="F61" i="14"/>
  <c r="AD52" i="22"/>
  <c r="B60" i="14"/>
  <c r="E60" i="14"/>
  <c r="Y63" i="22"/>
  <c r="V62" i="22"/>
  <c r="B62" i="22"/>
  <c r="AK62" i="22"/>
  <c r="M62" i="22"/>
  <c r="E61" i="14"/>
  <c r="O54" i="14"/>
  <c r="I53" i="14"/>
  <c r="G46" i="14"/>
  <c r="M54" i="14"/>
  <c r="B53" i="14"/>
  <c r="H61" i="14"/>
  <c r="P61" i="14"/>
  <c r="J46" i="14"/>
  <c r="G53" i="14"/>
  <c r="AO75" i="14"/>
  <c r="U14" i="31"/>
  <c r="Y22" i="31"/>
  <c r="V22" i="31"/>
  <c r="S18" i="31"/>
  <c r="U9" i="31"/>
  <c r="S17" i="3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D63" i="14"/>
  <c r="J62" i="14"/>
  <c r="N58" i="14"/>
  <c r="K63" i="14"/>
  <c r="E62" i="14"/>
  <c r="M56" i="14"/>
  <c r="G62" i="14"/>
  <c r="K56" i="14"/>
  <c r="L56" i="14"/>
  <c r="AC58" i="22"/>
  <c r="I63" i="22"/>
  <c r="AH58" i="22"/>
  <c r="B58" i="22"/>
  <c r="T63" i="22"/>
  <c r="L59" i="22"/>
  <c r="L50" i="22"/>
  <c r="F62" i="14"/>
  <c r="G63" i="14"/>
  <c r="I56" i="14"/>
  <c r="M65" i="14"/>
  <c r="C62" i="14"/>
  <c r="C58" i="14"/>
  <c r="C56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E56" i="14"/>
  <c r="M57" i="14"/>
  <c r="H62" i="14"/>
  <c r="I62" i="14"/>
  <c r="E54" i="14"/>
  <c r="O61" i="22"/>
  <c r="T60" i="22"/>
  <c r="AI60" i="22"/>
  <c r="K60" i="22"/>
  <c r="AD60" i="22"/>
  <c r="J60" i="22"/>
  <c r="J58" i="14"/>
  <c r="O58" i="14"/>
  <c r="I57" i="14"/>
  <c r="M58" i="14"/>
  <c r="D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F58" i="14"/>
  <c r="O65" i="14"/>
  <c r="G57" i="14"/>
  <c r="I65" i="14"/>
  <c r="K58" i="14"/>
  <c r="E57" i="14"/>
  <c r="A79" i="14"/>
  <c r="A101" i="14" s="1"/>
  <c r="A123" i="14" s="1"/>
  <c r="D56" i="14"/>
  <c r="E58" i="14"/>
  <c r="C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B58" i="14"/>
  <c r="G65" i="14"/>
  <c r="E65" i="14"/>
  <c r="G58" i="14"/>
  <c r="O57" i="14"/>
  <c r="AO79" i="14"/>
  <c r="L58" i="14"/>
  <c r="L57" i="14"/>
  <c r="I58" i="14"/>
  <c r="H62" i="22"/>
  <c r="L58" i="22"/>
  <c r="Q60" i="22"/>
  <c r="O58" i="22"/>
  <c r="AA52" i="22"/>
  <c r="G47" i="14"/>
  <c r="P47" i="14"/>
  <c r="C47" i="14"/>
  <c r="H54" i="14"/>
  <c r="E53" i="14"/>
  <c r="S62" i="22"/>
  <c r="I60" i="22"/>
  <c r="I51" i="14"/>
  <c r="L46" i="14"/>
  <c r="W50" i="22"/>
  <c r="AG46" i="22"/>
  <c r="I46" i="22"/>
  <c r="X46" i="22"/>
  <c r="O59" i="14"/>
  <c r="B56" i="14"/>
  <c r="AJ62" i="22"/>
  <c r="U60" i="22"/>
  <c r="S56" i="22"/>
  <c r="Y46" i="22"/>
  <c r="E46" i="22"/>
  <c r="H56" i="14"/>
  <c r="P59" i="14"/>
  <c r="G59" i="14"/>
  <c r="C60" i="14"/>
  <c r="F60" i="14"/>
  <c r="D60" i="14"/>
  <c r="G60" i="14"/>
  <c r="H60" i="14"/>
  <c r="I60" i="14"/>
  <c r="N60" i="14"/>
  <c r="K60" i="14"/>
  <c r="L60" i="14"/>
  <c r="K59" i="14"/>
  <c r="D59" i="14"/>
  <c r="I59" i="14"/>
  <c r="P64" i="22"/>
  <c r="S64" i="22"/>
  <c r="Q51" i="22"/>
  <c r="M51" i="22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B65" i="14"/>
  <c r="H65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J63" i="14"/>
  <c r="M63" i="14"/>
  <c r="C63" i="14"/>
  <c r="H63" i="14"/>
  <c r="O47" i="14"/>
  <c r="F47" i="14"/>
  <c r="D47" i="14"/>
  <c r="J47" i="14"/>
  <c r="H47" i="14"/>
  <c r="M47" i="14"/>
  <c r="C65" i="14"/>
  <c r="AO82" i="14"/>
  <c r="E52" i="14"/>
  <c r="H52" i="14"/>
  <c r="I52" i="14"/>
  <c r="D52" i="14"/>
  <c r="D62" i="14"/>
  <c r="AO84" i="14"/>
  <c r="A84" i="14"/>
  <c r="A106" i="14" s="1"/>
  <c r="A128" i="14" s="1"/>
  <c r="L62" i="14"/>
  <c r="O62" i="14"/>
  <c r="B62" i="14"/>
  <c r="P62" i="14"/>
  <c r="L54" i="14"/>
  <c r="I54" i="14"/>
  <c r="B54" i="14"/>
  <c r="P54" i="14"/>
  <c r="F54" i="14"/>
  <c r="K54" i="14"/>
  <c r="D54" i="14"/>
  <c r="J54" i="14"/>
  <c r="P60" i="14"/>
  <c r="P53" i="14"/>
  <c r="H46" i="14"/>
  <c r="L53" i="14"/>
  <c r="L60" i="22"/>
  <c r="M53" i="14"/>
  <c r="O46" i="14"/>
  <c r="E46" i="14"/>
  <c r="J53" i="14"/>
  <c r="P57" i="14"/>
  <c r="J56" i="14"/>
  <c r="H53" i="14"/>
  <c r="C53" i="14"/>
  <c r="I46" i="14"/>
  <c r="N53" i="14"/>
  <c r="D46" i="14"/>
  <c r="M46" i="14"/>
  <c r="B46" i="14"/>
  <c r="AO68" i="14"/>
  <c r="G56" i="14"/>
  <c r="K53" i="14"/>
  <c r="B57" i="14"/>
  <c r="D53" i="14"/>
  <c r="F53" i="14"/>
  <c r="F46" i="14"/>
  <c r="N57" i="14"/>
  <c r="H57" i="14"/>
  <c r="P49" i="22"/>
  <c r="D49" i="22"/>
  <c r="AH49" i="22"/>
  <c r="Z54" i="22"/>
  <c r="V49" i="22"/>
  <c r="C49" i="22"/>
  <c r="AO77" i="14"/>
  <c r="A77" i="14"/>
  <c r="A99" i="14" s="1"/>
  <c r="A121" i="14" s="1"/>
  <c r="C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M51" i="14"/>
  <c r="K51" i="14"/>
  <c r="L48" i="14"/>
  <c r="L55" i="14"/>
  <c r="H51" i="14"/>
  <c r="B48" i="14"/>
  <c r="O55" i="14"/>
  <c r="E48" i="14"/>
  <c r="I55" i="14"/>
  <c r="O48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H59" i="14"/>
  <c r="C59" i="14"/>
  <c r="AO85" i="14"/>
  <c r="A85" i="14"/>
  <c r="A107" i="14" s="1"/>
  <c r="A129" i="14" s="1"/>
  <c r="AO69" i="14"/>
  <c r="A69" i="14"/>
  <c r="A91" i="14" s="1"/>
  <c r="A113" i="14" s="1"/>
  <c r="AO87" i="14"/>
  <c r="A87" i="14"/>
  <c r="A109" i="14" s="1"/>
  <c r="A131" i="14" s="1"/>
  <c r="D65" i="14"/>
  <c r="K65" i="14"/>
  <c r="L65" i="14"/>
  <c r="E63" i="14"/>
  <c r="M59" i="14"/>
  <c r="E55" i="14"/>
  <c r="O52" i="14"/>
  <c r="K48" i="14"/>
  <c r="I47" i="14"/>
  <c r="K55" i="14"/>
  <c r="M52" i="14"/>
  <c r="I48" i="14"/>
  <c r="J65" i="14"/>
  <c r="F63" i="14"/>
  <c r="B51" i="14"/>
  <c r="AO78" i="14"/>
  <c r="A78" i="14"/>
  <c r="A100" i="14" s="1"/>
  <c r="A122" i="14" s="1"/>
  <c r="F56" i="14"/>
  <c r="O56" i="14"/>
  <c r="H55" i="14"/>
  <c r="J52" i="14"/>
  <c r="D51" i="14"/>
  <c r="L47" i="14"/>
  <c r="G51" i="14"/>
  <c r="N63" i="14"/>
  <c r="F51" i="14"/>
  <c r="P48" i="14"/>
  <c r="O51" i="14"/>
  <c r="K47" i="14"/>
  <c r="E47" i="14"/>
  <c r="N51" i="14"/>
  <c r="M55" i="14"/>
  <c r="N56" i="14"/>
  <c r="I61" i="22"/>
  <c r="AJ61" i="22"/>
  <c r="D61" i="22"/>
  <c r="AA49" i="22"/>
  <c r="AO70" i="14"/>
  <c r="A70" i="14"/>
  <c r="A92" i="14" s="1"/>
  <c r="A114" i="14" s="1"/>
  <c r="N48" i="14"/>
  <c r="J48" i="14"/>
  <c r="C48" i="14"/>
  <c r="H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81" i="14"/>
  <c r="A103" i="14" s="1"/>
  <c r="A125" i="14" s="1"/>
  <c r="E59" i="14"/>
  <c r="G48" i="14"/>
  <c r="AO74" i="14"/>
  <c r="A74" i="14"/>
  <c r="A96" i="14" s="1"/>
  <c r="A118" i="14" s="1"/>
  <c r="G52" i="14"/>
  <c r="C52" i="14"/>
  <c r="N52" i="14"/>
  <c r="D55" i="14"/>
  <c r="F52" i="14"/>
  <c r="P51" i="14"/>
  <c r="N65" i="14"/>
  <c r="B63" i="14"/>
  <c r="N59" i="14"/>
  <c r="J55" i="14"/>
  <c r="N47" i="14"/>
  <c r="C51" i="14"/>
  <c r="I63" i="14"/>
  <c r="J59" i="14"/>
  <c r="N55" i="14"/>
  <c r="L52" i="14"/>
  <c r="J51" i="14"/>
  <c r="E51" i="14"/>
  <c r="B52" i="14"/>
  <c r="U20" i="31"/>
  <c r="AB22" i="31"/>
  <c r="U13" i="31"/>
  <c r="S10" i="3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S12" i="31"/>
  <c r="U5" i="31"/>
  <c r="U4" i="31"/>
  <c r="S8" i="31"/>
  <c r="S11" i="31"/>
  <c r="U11" i="31"/>
  <c r="U7" i="31"/>
  <c r="U6" i="31"/>
  <c r="U16" i="31"/>
  <c r="U19" i="31"/>
  <c r="S15" i="31"/>
  <c r="S21" i="31"/>
  <c r="S16" i="31"/>
  <c r="U15" i="31"/>
  <c r="S19" i="31"/>
  <c r="U3" i="31"/>
  <c r="U8" i="31"/>
  <c r="U18" i="31"/>
  <c r="U12" i="31"/>
  <c r="S4" i="31"/>
  <c r="S13" i="31"/>
  <c r="S7" i="31"/>
  <c r="U17" i="31"/>
  <c r="S5" i="31"/>
  <c r="S14" i="31"/>
  <c r="S9" i="31"/>
  <c r="AC22" i="31" l="1"/>
  <c r="U2" i="31"/>
  <c r="AC26" i="31"/>
  <c r="S2" i="31"/>
  <c r="AC25" i="31"/>
  <c r="T22" i="31"/>
  <c r="U22" i="31" s="1"/>
  <c r="U10" i="31"/>
  <c r="S6" i="31"/>
  <c r="R22" i="31"/>
  <c r="S22" i="31" s="1"/>
  <c r="S3" i="31"/>
  <c r="W2" i="31" l="1"/>
  <c r="W22" i="31"/>
  <c r="X22" i="31" s="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B26" i="31" l="1"/>
  <c r="X2" i="31"/>
  <c r="AB25" i="31"/>
  <c r="AC2" i="31"/>
  <c r="C2" i="33" s="1"/>
  <c r="E2" i="34" s="1"/>
  <c r="AA20" i="31"/>
  <c r="AB20" i="31"/>
  <c r="B20" i="33" s="1"/>
  <c r="B20" i="34" s="1"/>
  <c r="AA10" i="31"/>
  <c r="AB10" i="31"/>
  <c r="B10" i="33" s="1"/>
  <c r="B10" i="34" s="1"/>
  <c r="X15" i="31"/>
  <c r="AC15" i="31"/>
  <c r="AC16" i="31"/>
  <c r="X16" i="31"/>
  <c r="AA12" i="31"/>
  <c r="AB12" i="31"/>
  <c r="B12" i="33" s="1"/>
  <c r="B12" i="34" s="1"/>
  <c r="AA8" i="31"/>
  <c r="AB8" i="31"/>
  <c r="B8" i="33" s="1"/>
  <c r="B8" i="34" s="1"/>
  <c r="AA15" i="31"/>
  <c r="AB15" i="31"/>
  <c r="B15" i="33" s="1"/>
  <c r="B15" i="34" s="1"/>
  <c r="X3" i="31"/>
  <c r="AC3" i="31"/>
  <c r="AC10" i="31"/>
  <c r="X10" i="31"/>
  <c r="X8" i="31"/>
  <c r="AC8" i="31"/>
  <c r="AA5" i="31"/>
  <c r="AB5" i="31"/>
  <c r="B5" i="33" s="1"/>
  <c r="B5" i="34" s="1"/>
  <c r="AA17" i="31"/>
  <c r="AB17" i="31"/>
  <c r="B17" i="33" s="1"/>
  <c r="B17" i="34" s="1"/>
  <c r="AA13" i="31"/>
  <c r="AB13" i="31"/>
  <c r="B13" i="33" s="1"/>
  <c r="B13" i="34" s="1"/>
  <c r="AA18" i="31"/>
  <c r="AB18" i="31"/>
  <c r="B18" i="33" s="1"/>
  <c r="B18" i="34" s="1"/>
  <c r="AA7" i="31"/>
  <c r="AB7" i="31"/>
  <c r="B7" i="33" s="1"/>
  <c r="B7" i="34" s="1"/>
  <c r="AC9" i="31"/>
  <c r="X9" i="31"/>
  <c r="X6" i="31"/>
  <c r="AC6" i="31"/>
  <c r="X12" i="31"/>
  <c r="AC12" i="31"/>
  <c r="X4" i="31"/>
  <c r="AC4" i="31"/>
  <c r="AA21" i="31"/>
  <c r="AB21" i="31"/>
  <c r="B21" i="33" s="1"/>
  <c r="B21" i="34" s="1"/>
  <c r="AA4" i="31"/>
  <c r="AB4" i="31"/>
  <c r="B4" i="33" s="1"/>
  <c r="B4" i="34" s="1"/>
  <c r="AA2" i="31"/>
  <c r="AB2" i="31"/>
  <c r="AA3" i="31"/>
  <c r="AB3" i="31"/>
  <c r="B3" i="33" s="1"/>
  <c r="B3" i="34" s="1"/>
  <c r="AA19" i="31"/>
  <c r="AB19" i="31"/>
  <c r="B19" i="33" s="1"/>
  <c r="B19" i="34" s="1"/>
  <c r="AC11" i="31"/>
  <c r="X11" i="31"/>
  <c r="X19" i="31"/>
  <c r="AC19" i="31"/>
  <c r="AC18" i="31"/>
  <c r="X18" i="31"/>
  <c r="AC20" i="31"/>
  <c r="X20" i="31"/>
  <c r="AC5" i="31"/>
  <c r="X5" i="31"/>
  <c r="AA6" i="31"/>
  <c r="AB6" i="31"/>
  <c r="B6" i="33" s="1"/>
  <c r="B6" i="34" s="1"/>
  <c r="AA14" i="31"/>
  <c r="AB14" i="31"/>
  <c r="B14" i="33" s="1"/>
  <c r="B14" i="34" s="1"/>
  <c r="AA9" i="31"/>
  <c r="AB9" i="31"/>
  <c r="B9" i="33" s="1"/>
  <c r="B9" i="34" s="1"/>
  <c r="AA11" i="31"/>
  <c r="AB11" i="31"/>
  <c r="B11" i="33" s="1"/>
  <c r="B11" i="34" s="1"/>
  <c r="AA16" i="31"/>
  <c r="AB16" i="31"/>
  <c r="B16" i="33" s="1"/>
  <c r="B16" i="34" s="1"/>
  <c r="X17" i="31"/>
  <c r="AC17" i="31"/>
  <c r="AC14" i="31"/>
  <c r="X14" i="31"/>
  <c r="X7" i="31"/>
  <c r="AC7" i="31"/>
  <c r="AC21" i="31"/>
  <c r="X21" i="31"/>
  <c r="AC13" i="31"/>
  <c r="X13" i="31"/>
  <c r="H16" i="33" l="1"/>
  <c r="AT32" i="33" s="1"/>
  <c r="H36" i="33"/>
  <c r="H9" i="33"/>
  <c r="AT41" i="33" s="1"/>
  <c r="H29" i="33"/>
  <c r="H26" i="33"/>
  <c r="AT26" i="33" s="1"/>
  <c r="H6" i="33"/>
  <c r="C19" i="33"/>
  <c r="E19" i="34" s="1"/>
  <c r="AI19" i="31"/>
  <c r="H39" i="33"/>
  <c r="AT36" i="33" s="1"/>
  <c r="H19" i="33"/>
  <c r="B2" i="33"/>
  <c r="B2" i="34" s="1"/>
  <c r="H41" i="33"/>
  <c r="H21" i="33"/>
  <c r="AT42" i="33" s="1"/>
  <c r="C12" i="33"/>
  <c r="E12" i="34" s="1"/>
  <c r="AI12" i="31"/>
  <c r="H38" i="33"/>
  <c r="AT45" i="33" s="1"/>
  <c r="H18" i="33"/>
  <c r="H37" i="33"/>
  <c r="AT33" i="33" s="1"/>
  <c r="H17" i="33"/>
  <c r="C8" i="33"/>
  <c r="E8" i="34" s="1"/>
  <c r="AI8" i="31"/>
  <c r="AI3" i="31"/>
  <c r="C3" i="33"/>
  <c r="E3" i="34" s="1"/>
  <c r="H28" i="33"/>
  <c r="AT40" i="33" s="1"/>
  <c r="H8" i="33"/>
  <c r="H30" i="33"/>
  <c r="H10" i="33"/>
  <c r="AT29" i="33" s="1"/>
  <c r="F22" i="33"/>
  <c r="F2" i="33"/>
  <c r="C21" i="33"/>
  <c r="E21" i="34" s="1"/>
  <c r="AI21" i="31"/>
  <c r="C14" i="33"/>
  <c r="E14" i="34" s="1"/>
  <c r="AI14" i="31"/>
  <c r="C20" i="33"/>
  <c r="E20" i="34" s="1"/>
  <c r="AI20" i="31"/>
  <c r="C9" i="33"/>
  <c r="E9" i="34" s="1"/>
  <c r="AI9" i="31"/>
  <c r="C16" i="33"/>
  <c r="E16" i="34" s="1"/>
  <c r="AI16" i="31"/>
  <c r="H20" i="33"/>
  <c r="AT28" i="33" s="1"/>
  <c r="H40" i="33"/>
  <c r="AI7" i="31"/>
  <c r="C7" i="33"/>
  <c r="E7" i="34" s="1"/>
  <c r="C17" i="33"/>
  <c r="E17" i="34" s="1"/>
  <c r="AI17" i="31"/>
  <c r="H31" i="33"/>
  <c r="H11" i="33"/>
  <c r="AT38" i="33" s="1"/>
  <c r="H34" i="33"/>
  <c r="AT35" i="33" s="1"/>
  <c r="H14" i="33"/>
  <c r="H23" i="33"/>
  <c r="H3" i="33"/>
  <c r="AT31" i="33" s="1"/>
  <c r="H24" i="33"/>
  <c r="AT44" i="33" s="1"/>
  <c r="H4" i="33"/>
  <c r="AI4" i="31"/>
  <c r="C4" i="33"/>
  <c r="E4" i="34" s="1"/>
  <c r="C6" i="33"/>
  <c r="E6" i="34" s="1"/>
  <c r="AI6" i="31"/>
  <c r="H27" i="33"/>
  <c r="AT27" i="33" s="1"/>
  <c r="H7" i="33"/>
  <c r="H13" i="33"/>
  <c r="AT39" i="33" s="1"/>
  <c r="H33" i="33"/>
  <c r="H25" i="33"/>
  <c r="AT34" i="33" s="1"/>
  <c r="H5" i="33"/>
  <c r="H35" i="33"/>
  <c r="AT37" i="33" s="1"/>
  <c r="H15" i="33"/>
  <c r="H32" i="33"/>
  <c r="H12" i="33"/>
  <c r="AT43" i="33" s="1"/>
  <c r="AI15" i="31"/>
  <c r="C15" i="33"/>
  <c r="E15" i="34" s="1"/>
  <c r="AI2" i="31"/>
  <c r="C13" i="33"/>
  <c r="E13" i="34" s="1"/>
  <c r="AI13" i="31"/>
  <c r="C5" i="33"/>
  <c r="E5" i="34" s="1"/>
  <c r="AI5" i="31"/>
  <c r="C18" i="33"/>
  <c r="E18" i="34" s="1"/>
  <c r="AI18" i="31"/>
  <c r="C11" i="33"/>
  <c r="E11" i="34" s="1"/>
  <c r="AI11" i="31"/>
  <c r="C10" i="33"/>
  <c r="E10" i="34" s="1"/>
  <c r="AI10" i="31"/>
  <c r="H24" i="67" l="1"/>
  <c r="H24" i="66"/>
  <c r="H34" i="67"/>
  <c r="H34" i="66"/>
  <c r="H20" i="67"/>
  <c r="H20" i="66"/>
  <c r="H41" i="67"/>
  <c r="H41" i="66"/>
  <c r="H5" i="67"/>
  <c r="H5" i="66"/>
  <c r="H3" i="67"/>
  <c r="H3" i="66"/>
  <c r="H11" i="67"/>
  <c r="H11" i="66"/>
  <c r="H10" i="67"/>
  <c r="H10" i="66"/>
  <c r="H17" i="67"/>
  <c r="H17" i="66"/>
  <c r="H9" i="67"/>
  <c r="H9" i="66"/>
  <c r="F22" i="66"/>
  <c r="F22" i="67"/>
  <c r="H38" i="67"/>
  <c r="H38" i="66"/>
  <c r="H29" i="67"/>
  <c r="H29" i="66"/>
  <c r="H7" i="67"/>
  <c r="H7" i="66"/>
  <c r="H27" i="66"/>
  <c r="H27" i="67"/>
  <c r="H31" i="66"/>
  <c r="H31" i="67"/>
  <c r="H30" i="67"/>
  <c r="H30" i="66"/>
  <c r="H37" i="67"/>
  <c r="H37" i="66"/>
  <c r="H19" i="66"/>
  <c r="H19" i="67"/>
  <c r="H6" i="67"/>
  <c r="H6" i="66"/>
  <c r="H36" i="66"/>
  <c r="H36" i="67"/>
  <c r="H35" i="66"/>
  <c r="H35" i="67"/>
  <c r="H13" i="67"/>
  <c r="H13" i="66"/>
  <c r="H28" i="66"/>
  <c r="H28" i="67"/>
  <c r="H12" i="67"/>
  <c r="H12" i="66"/>
  <c r="H32" i="66"/>
  <c r="H32" i="67"/>
  <c r="H25" i="67"/>
  <c r="H25" i="66"/>
  <c r="H23" i="67"/>
  <c r="H23" i="66"/>
  <c r="H15" i="67"/>
  <c r="H15" i="66"/>
  <c r="H33" i="67"/>
  <c r="H33" i="66"/>
  <c r="H4" i="67"/>
  <c r="H4" i="66"/>
  <c r="H14" i="67"/>
  <c r="H14" i="66"/>
  <c r="H40" i="66"/>
  <c r="H40" i="67"/>
  <c r="F2" i="67"/>
  <c r="F2" i="66"/>
  <c r="H8" i="67"/>
  <c r="H8" i="66"/>
  <c r="H18" i="67"/>
  <c r="H18" i="66"/>
  <c r="H21" i="67"/>
  <c r="H21" i="66"/>
  <c r="H39" i="66"/>
  <c r="H39" i="67"/>
  <c r="H26" i="67"/>
  <c r="H26" i="66"/>
  <c r="H16" i="67"/>
  <c r="H16" i="66"/>
  <c r="AB44" i="33"/>
  <c r="AB35" i="33"/>
  <c r="AI22" i="31"/>
  <c r="AI39" i="33"/>
  <c r="T44" i="33"/>
  <c r="AC38" i="33"/>
  <c r="N37" i="33"/>
  <c r="AN34" i="33"/>
  <c r="AD30" i="33"/>
  <c r="AL28" i="33"/>
  <c r="Z42" i="33"/>
  <c r="AF41" i="33"/>
  <c r="AR40" i="33"/>
  <c r="R33" i="33"/>
  <c r="AK32" i="33"/>
  <c r="AV31" i="33"/>
  <c r="AP27" i="33"/>
  <c r="X43" i="33"/>
  <c r="L45" i="33"/>
  <c r="K44" i="33"/>
  <c r="AL43" i="33"/>
  <c r="AP42" i="33"/>
  <c r="AA39" i="33"/>
  <c r="R38" i="33"/>
  <c r="P41" i="33"/>
  <c r="AH36" i="33"/>
  <c r="AG32" i="33"/>
  <c r="T30" i="33"/>
  <c r="M28" i="33"/>
  <c r="AV45" i="33"/>
  <c r="AC40" i="33"/>
  <c r="X33" i="33"/>
  <c r="AR31" i="33"/>
  <c r="AJ27" i="33"/>
  <c r="AD26" i="33"/>
  <c r="AQ44" i="33"/>
  <c r="AU43" i="33"/>
  <c r="AE41" i="33"/>
  <c r="AF40" i="33"/>
  <c r="S39" i="33"/>
  <c r="AI35" i="33"/>
  <c r="O30" i="33"/>
  <c r="AN45" i="33"/>
  <c r="X34" i="33"/>
  <c r="AB36" i="33"/>
  <c r="AK28" i="33"/>
  <c r="L26" i="33"/>
  <c r="N27" i="33"/>
  <c r="V33" i="33"/>
  <c r="AS29" i="33"/>
  <c r="Z38" i="33"/>
  <c r="U32" i="33"/>
  <c r="F24" i="33"/>
  <c r="F4" i="33"/>
  <c r="W44" i="33"/>
  <c r="M45" i="33"/>
  <c r="Y43" i="33"/>
  <c r="AH40" i="33"/>
  <c r="AG35" i="33"/>
  <c r="T42" i="33"/>
  <c r="AO39" i="33"/>
  <c r="R37" i="33"/>
  <c r="AR32" i="33"/>
  <c r="AC36" i="33"/>
  <c r="K26" i="33"/>
  <c r="Z31" i="33"/>
  <c r="P30" i="33"/>
  <c r="AM27" i="33"/>
  <c r="AP34" i="33"/>
  <c r="AA40" i="33"/>
  <c r="AU39" i="33"/>
  <c r="AL45" i="33"/>
  <c r="V44" i="33"/>
  <c r="Q42" i="33"/>
  <c r="S37" i="33"/>
  <c r="AQ36" i="33"/>
  <c r="O32" i="33"/>
  <c r="K31" i="33"/>
  <c r="AE29" i="33"/>
  <c r="AG38" i="33"/>
  <c r="AB41" i="33"/>
  <c r="AH33" i="33"/>
  <c r="X28" i="33"/>
  <c r="U34" i="33"/>
  <c r="M30" i="33"/>
  <c r="AN27" i="33"/>
  <c r="AJ26" i="33"/>
  <c r="F7" i="33"/>
  <c r="F27" i="33"/>
  <c r="F29" i="33"/>
  <c r="F9" i="33"/>
  <c r="F34" i="33"/>
  <c r="F14" i="33"/>
  <c r="F3" i="33"/>
  <c r="F23" i="33"/>
  <c r="AU44" i="33"/>
  <c r="AO43" i="33"/>
  <c r="AM39" i="33"/>
  <c r="W34" i="33"/>
  <c r="AE31" i="33"/>
  <c r="AI29" i="33"/>
  <c r="Q45" i="33"/>
  <c r="AF36" i="33"/>
  <c r="AK26" i="33"/>
  <c r="Z30" i="33"/>
  <c r="Y42" i="33"/>
  <c r="AS40" i="33"/>
  <c r="U38" i="33"/>
  <c r="AP28" i="33"/>
  <c r="S27" i="33"/>
  <c r="P37" i="33"/>
  <c r="N32" i="33"/>
  <c r="L33" i="33"/>
  <c r="AI40" i="33"/>
  <c r="AD45" i="33"/>
  <c r="AH43" i="33"/>
  <c r="Y41" i="33"/>
  <c r="W31" i="33"/>
  <c r="AA29" i="33"/>
  <c r="AQ28" i="33"/>
  <c r="AR35" i="33"/>
  <c r="L34" i="33"/>
  <c r="AC27" i="33"/>
  <c r="AF39" i="33"/>
  <c r="AV33" i="33"/>
  <c r="AO32" i="33"/>
  <c r="R30" i="33"/>
  <c r="AM26" i="33"/>
  <c r="T38" i="33"/>
  <c r="AJ36" i="33"/>
  <c r="N44" i="33"/>
  <c r="AD42" i="33"/>
  <c r="Z40" i="33"/>
  <c r="AI33" i="33"/>
  <c r="AL35" i="33"/>
  <c r="AC34" i="33"/>
  <c r="AV37" i="33"/>
  <c r="AN31" i="33"/>
  <c r="AP29" i="33"/>
  <c r="AK27" i="33"/>
  <c r="T28" i="33"/>
  <c r="AR41" i="33"/>
  <c r="R32" i="33"/>
  <c r="AF38" i="33"/>
  <c r="L36" i="33"/>
  <c r="X30" i="33"/>
  <c r="V26" i="33"/>
  <c r="P39" i="33"/>
  <c r="K42" i="33"/>
  <c r="Z45" i="33"/>
  <c r="X44" i="33"/>
  <c r="AE39" i="33"/>
  <c r="AU37" i="33"/>
  <c r="AH38" i="33"/>
  <c r="AS41" i="33"/>
  <c r="AK35" i="33"/>
  <c r="M31" i="33"/>
  <c r="AB34" i="33"/>
  <c r="AG30" i="33"/>
  <c r="V27" i="33"/>
  <c r="S28" i="33"/>
  <c r="U43" i="33"/>
  <c r="AL29" i="33"/>
  <c r="O26" i="33"/>
  <c r="AN33" i="33"/>
  <c r="Q36" i="33"/>
  <c r="F31" i="33"/>
  <c r="F11" i="33"/>
  <c r="F25" i="33"/>
  <c r="F5" i="33"/>
  <c r="F35" i="33"/>
  <c r="F15" i="33"/>
  <c r="O45" i="33"/>
  <c r="AA42" i="33"/>
  <c r="K41" i="33"/>
  <c r="AG43" i="33"/>
  <c r="S38" i="33"/>
  <c r="AE35" i="33"/>
  <c r="AU33" i="33"/>
  <c r="M34" i="33"/>
  <c r="AH39" i="33"/>
  <c r="AN37" i="33"/>
  <c r="AS31" i="33"/>
  <c r="AQ27" i="33"/>
  <c r="AB26" i="33"/>
  <c r="Q30" i="33"/>
  <c r="V36" i="33"/>
  <c r="U44" i="33"/>
  <c r="AL40" i="33"/>
  <c r="AJ28" i="33"/>
  <c r="AI44" i="33"/>
  <c r="W43" i="33"/>
  <c r="O42" i="33"/>
  <c r="AQ41" i="33"/>
  <c r="AU40" i="33"/>
  <c r="S35" i="33"/>
  <c r="AM33" i="33"/>
  <c r="AB45" i="33"/>
  <c r="AO34" i="33"/>
  <c r="L32" i="33"/>
  <c r="U26" i="33"/>
  <c r="N36" i="33"/>
  <c r="AS30" i="33"/>
  <c r="Q31" i="33"/>
  <c r="AF28" i="33"/>
  <c r="Z27" i="33"/>
  <c r="AK39" i="33"/>
  <c r="AA45" i="33"/>
  <c r="R43" i="33"/>
  <c r="AC42" i="33"/>
  <c r="X38" i="33"/>
  <c r="AJ37" i="33"/>
  <c r="AP36" i="33"/>
  <c r="V40" i="33"/>
  <c r="T34" i="33"/>
  <c r="AF33" i="33"/>
  <c r="P29" i="33"/>
  <c r="AR28" i="33"/>
  <c r="AN35" i="33"/>
  <c r="AV32" i="33"/>
  <c r="AL26" i="33"/>
  <c r="N31" i="33"/>
  <c r="AD39" i="33"/>
  <c r="AL44" i="33"/>
  <c r="AU36" i="33"/>
  <c r="O34" i="33"/>
  <c r="AA33" i="33"/>
  <c r="AQ30" i="33"/>
  <c r="S29" i="33"/>
  <c r="AN43" i="33"/>
  <c r="V39" i="33"/>
  <c r="L35" i="33"/>
  <c r="AB32" i="33"/>
  <c r="Q28" i="33"/>
  <c r="U41" i="33"/>
  <c r="AJ31" i="33"/>
  <c r="AI26" i="33"/>
  <c r="X27" i="33"/>
  <c r="AE45" i="33"/>
  <c r="AQ40" i="33"/>
  <c r="W39" i="33"/>
  <c r="O35" i="33"/>
  <c r="K34" i="33"/>
  <c r="S33" i="33"/>
  <c r="AU30" i="33"/>
  <c r="AM29" i="33"/>
  <c r="AO42" i="33"/>
  <c r="AK36" i="33"/>
  <c r="AH41" i="33"/>
  <c r="AG37" i="33"/>
  <c r="Y28" i="33"/>
  <c r="Q27" i="33"/>
  <c r="AS26" i="33"/>
  <c r="AB38" i="33"/>
  <c r="M43" i="33"/>
  <c r="U31" i="33"/>
  <c r="V43" i="33"/>
  <c r="AQ37" i="33"/>
  <c r="K29" i="33"/>
  <c r="AC44" i="33"/>
  <c r="AN42" i="33"/>
  <c r="T40" i="33"/>
  <c r="AR45" i="33"/>
  <c r="AD38" i="33"/>
  <c r="R31" i="33"/>
  <c r="AJ30" i="33"/>
  <c r="AV35" i="33"/>
  <c r="AH32" i="33"/>
  <c r="O28" i="33"/>
  <c r="AL34" i="33"/>
  <c r="AG33" i="33"/>
  <c r="AA26" i="33"/>
  <c r="S43" i="33"/>
  <c r="AQ39" i="33"/>
  <c r="AH44" i="33"/>
  <c r="W35" i="33"/>
  <c r="AU34" i="33"/>
  <c r="AE32" i="33"/>
  <c r="AM30" i="33"/>
  <c r="O29" i="33"/>
  <c r="M38" i="33"/>
  <c r="AO26" i="33"/>
  <c r="AS28" i="33"/>
  <c r="AA27" i="33"/>
  <c r="AJ40" i="33"/>
  <c r="AB37" i="33"/>
  <c r="Q41" i="33"/>
  <c r="AG36" i="33"/>
  <c r="Y31" i="33"/>
  <c r="S45" i="33"/>
  <c r="AH42" i="33"/>
  <c r="U40" i="33"/>
  <c r="AI28" i="33"/>
  <c r="AN38" i="33"/>
  <c r="AS35" i="33"/>
  <c r="Z33" i="33"/>
  <c r="Q26" i="33"/>
  <c r="AK30" i="33"/>
  <c r="X36" i="33"/>
  <c r="L29" i="33"/>
  <c r="V41" i="33"/>
  <c r="AL37" i="33"/>
  <c r="P34" i="33"/>
  <c r="AE27" i="33"/>
  <c r="F39" i="33"/>
  <c r="F19" i="33"/>
  <c r="AI45" i="33"/>
  <c r="O44" i="33"/>
  <c r="Z43" i="33"/>
  <c r="AB42" i="33"/>
  <c r="AM37" i="33"/>
  <c r="AE36" i="33"/>
  <c r="S32" i="33"/>
  <c r="W30" i="33"/>
  <c r="AU29" i="33"/>
  <c r="L41" i="33"/>
  <c r="AS39" i="33"/>
  <c r="AK38" i="33"/>
  <c r="U28" i="33"/>
  <c r="Q34" i="33"/>
  <c r="AF27" i="33"/>
  <c r="Y40" i="33"/>
  <c r="N35" i="33"/>
  <c r="AQ26" i="33"/>
  <c r="AO31" i="33"/>
  <c r="AI42" i="33"/>
  <c r="AD43" i="33"/>
  <c r="T41" i="33"/>
  <c r="AA35" i="33"/>
  <c r="W29" i="33"/>
  <c r="AV34" i="33"/>
  <c r="AO27" i="33"/>
  <c r="N38" i="33"/>
  <c r="AJ45" i="33"/>
  <c r="AC37" i="33"/>
  <c r="Y33" i="33"/>
  <c r="P32" i="33"/>
  <c r="R39" i="33"/>
  <c r="AF31" i="33"/>
  <c r="AR36" i="33"/>
  <c r="AP26" i="33"/>
  <c r="AE40" i="33"/>
  <c r="AA37" i="33"/>
  <c r="AI36" i="33"/>
  <c r="AU35" i="33"/>
  <c r="S31" i="33"/>
  <c r="AF42" i="33"/>
  <c r="Q44" i="33"/>
  <c r="X41" i="33"/>
  <c r="V38" i="33"/>
  <c r="AL32" i="33"/>
  <c r="U27" i="33"/>
  <c r="AB30" i="33"/>
  <c r="N29" i="33"/>
  <c r="L28" i="33"/>
  <c r="AN26" i="33"/>
  <c r="AJ34" i="33"/>
  <c r="AS33" i="33"/>
  <c r="AI41" i="33"/>
  <c r="W40" i="33"/>
  <c r="AP45" i="33"/>
  <c r="AD44" i="33"/>
  <c r="AM32" i="33"/>
  <c r="Y37" i="33"/>
  <c r="L43" i="33"/>
  <c r="AK42" i="33"/>
  <c r="AO36" i="33"/>
  <c r="N39" i="33"/>
  <c r="T31" i="33"/>
  <c r="AR30" i="33"/>
  <c r="AF34" i="33"/>
  <c r="AV26" i="33"/>
  <c r="AC33" i="33"/>
  <c r="R35" i="33"/>
  <c r="AE44" i="33"/>
  <c r="K43" i="33"/>
  <c r="AQ42" i="33"/>
  <c r="O41" i="33"/>
  <c r="AS45" i="33"/>
  <c r="AG39" i="33"/>
  <c r="X35" i="33"/>
  <c r="U33" i="33"/>
  <c r="Z29" i="33"/>
  <c r="M37" i="33"/>
  <c r="AK31" i="33"/>
  <c r="AU26" i="33"/>
  <c r="AB27" i="33"/>
  <c r="V30" i="33"/>
  <c r="AN32" i="33"/>
  <c r="AE43" i="33"/>
  <c r="AU42" i="33"/>
  <c r="S41" i="33"/>
  <c r="AK45" i="33"/>
  <c r="AM38" i="33"/>
  <c r="O36" i="33"/>
  <c r="K30" i="33"/>
  <c r="AQ29" i="33"/>
  <c r="AS34" i="33"/>
  <c r="Z37" i="33"/>
  <c r="Q32" i="33"/>
  <c r="W26" i="33"/>
  <c r="AG44" i="33"/>
  <c r="U39" i="33"/>
  <c r="Y35" i="33"/>
  <c r="M33" i="33"/>
  <c r="AB28" i="33"/>
  <c r="S42" i="33"/>
  <c r="AU41" i="33"/>
  <c r="AM40" i="33"/>
  <c r="N45" i="33"/>
  <c r="W38" i="33"/>
  <c r="AB43" i="33"/>
  <c r="Q39" i="33"/>
  <c r="U29" i="33"/>
  <c r="AK34" i="33"/>
  <c r="Z32" i="33"/>
  <c r="P31" i="33"/>
  <c r="AE28" i="33"/>
  <c r="AO35" i="33"/>
  <c r="AF26" i="33"/>
  <c r="AS36" i="33"/>
  <c r="L27" i="33"/>
  <c r="F36" i="33"/>
  <c r="F16" i="33"/>
  <c r="F40" i="33"/>
  <c r="F20" i="33"/>
  <c r="F41" i="33"/>
  <c r="F21" i="33"/>
  <c r="AU45" i="33"/>
  <c r="AQ43" i="33"/>
  <c r="L42" i="33"/>
  <c r="O38" i="33"/>
  <c r="AI32" i="33"/>
  <c r="S30" i="33"/>
  <c r="AK44" i="33"/>
  <c r="AB40" i="33"/>
  <c r="Z39" i="33"/>
  <c r="X31" i="33"/>
  <c r="AF29" i="33"/>
  <c r="AS27" i="33"/>
  <c r="V37" i="33"/>
  <c r="Q33" i="33"/>
  <c r="AE26" i="33"/>
  <c r="AL41" i="33"/>
  <c r="U35" i="33"/>
  <c r="N28" i="33"/>
  <c r="R45" i="33"/>
  <c r="V42" i="33"/>
  <c r="N41" i="33"/>
  <c r="P40" i="33"/>
  <c r="AI34" i="33"/>
  <c r="AL39" i="33"/>
  <c r="AF43" i="33"/>
  <c r="AR38" i="33"/>
  <c r="L37" i="33"/>
  <c r="AJ44" i="33"/>
  <c r="AV27" i="33"/>
  <c r="X29" i="33"/>
  <c r="AN28" i="33"/>
  <c r="AP35" i="33"/>
  <c r="T26" i="33"/>
  <c r="AC30" i="33"/>
  <c r="AV44" i="33"/>
  <c r="O39" i="33"/>
  <c r="W37" i="33"/>
  <c r="AM36" i="33"/>
  <c r="AQ34" i="33"/>
  <c r="AA30" i="33"/>
  <c r="AD40" i="33"/>
  <c r="AC31" i="33"/>
  <c r="Y38" i="33"/>
  <c r="T35" i="33"/>
  <c r="M32" i="33"/>
  <c r="AR26" i="33"/>
  <c r="AJ33" i="33"/>
  <c r="AG29" i="33"/>
  <c r="K28" i="33"/>
  <c r="AM45" i="33"/>
  <c r="AJ41" i="33"/>
  <c r="AQ38" i="33"/>
  <c r="W33" i="33"/>
  <c r="O31" i="33"/>
  <c r="T37" i="33"/>
  <c r="Y44" i="33"/>
  <c r="K27" i="33"/>
  <c r="AH26" i="33"/>
  <c r="AV39" i="33"/>
  <c r="AC32" i="33"/>
  <c r="AR29" i="33"/>
  <c r="AO28" i="33"/>
  <c r="R42" i="33"/>
  <c r="AD36" i="33"/>
  <c r="K45" i="33"/>
  <c r="AP44" i="33"/>
  <c r="AA38" i="33"/>
  <c r="AG41" i="33"/>
  <c r="AN40" i="33"/>
  <c r="T39" i="33"/>
  <c r="M27" i="33"/>
  <c r="AJ43" i="33"/>
  <c r="R36" i="33"/>
  <c r="V31" i="33"/>
  <c r="P26" i="33"/>
  <c r="AH35" i="33"/>
  <c r="AC29" i="33"/>
  <c r="AV42" i="33"/>
  <c r="AD28" i="33"/>
  <c r="AL30" i="33"/>
  <c r="X37" i="33"/>
  <c r="F30" i="33"/>
  <c r="F10" i="33"/>
  <c r="F38" i="33"/>
  <c r="F18" i="33"/>
  <c r="F33" i="33"/>
  <c r="F13" i="33"/>
  <c r="AM43" i="33"/>
  <c r="AJ42" i="33"/>
  <c r="K39" i="33"/>
  <c r="AU38" i="33"/>
  <c r="AQ35" i="33"/>
  <c r="AE33" i="33"/>
  <c r="AA32" i="33"/>
  <c r="AS44" i="33"/>
  <c r="Q40" i="33"/>
  <c r="AO29" i="33"/>
  <c r="AH37" i="33"/>
  <c r="Y34" i="33"/>
  <c r="O27" i="33"/>
  <c r="S26" i="33"/>
  <c r="W28" i="33"/>
  <c r="AG45" i="33"/>
  <c r="U30" i="33"/>
  <c r="M41" i="33"/>
  <c r="AM41" i="33"/>
  <c r="AP43" i="33"/>
  <c r="K36" i="33"/>
  <c r="W32" i="33"/>
  <c r="Z34" i="33"/>
  <c r="AG28" i="33"/>
  <c r="Y26" i="33"/>
  <c r="AR44" i="33"/>
  <c r="P45" i="33"/>
  <c r="AC35" i="33"/>
  <c r="AV30" i="33"/>
  <c r="AH29" i="33"/>
  <c r="AD27" i="33"/>
  <c r="AO38" i="33"/>
  <c r="M42" i="33"/>
  <c r="R40" i="33"/>
  <c r="AK37" i="33"/>
  <c r="T33" i="33"/>
  <c r="W42" i="33"/>
  <c r="P44" i="33"/>
  <c r="K35" i="33"/>
  <c r="AM34" i="33"/>
  <c r="AC43" i="33"/>
  <c r="R41" i="33"/>
  <c r="M40" i="33"/>
  <c r="AV36" i="33"/>
  <c r="AO33" i="33"/>
  <c r="AG26" i="33"/>
  <c r="Y45" i="33"/>
  <c r="T29" i="33"/>
  <c r="AA28" i="33"/>
  <c r="AR37" i="33"/>
  <c r="AH27" i="33"/>
  <c r="AP30" i="33"/>
  <c r="AD32" i="33"/>
  <c r="F26" i="33"/>
  <c r="AT3" i="33" s="1"/>
  <c r="F6" i="33"/>
  <c r="AI43" i="33"/>
  <c r="R44" i="33"/>
  <c r="W36" i="33"/>
  <c r="AM35" i="33"/>
  <c r="AA31" i="33"/>
  <c r="P42" i="33"/>
  <c r="AP41" i="33"/>
  <c r="L39" i="33"/>
  <c r="AO30" i="33"/>
  <c r="AC26" i="33"/>
  <c r="AF37" i="33"/>
  <c r="AD33" i="33"/>
  <c r="AV38" i="33"/>
  <c r="N34" i="33"/>
  <c r="AR27" i="33"/>
  <c r="Y32" i="33"/>
  <c r="AJ29" i="33"/>
  <c r="W45" i="33"/>
  <c r="AR42" i="33"/>
  <c r="AK40" i="33"/>
  <c r="AI31" i="33"/>
  <c r="AM28" i="33"/>
  <c r="AO44" i="33"/>
  <c r="T43" i="33"/>
  <c r="AV41" i="33"/>
  <c r="P36" i="33"/>
  <c r="Y27" i="33"/>
  <c r="Z26" i="33"/>
  <c r="N33" i="33"/>
  <c r="AP32" i="33"/>
  <c r="AF30" i="33"/>
  <c r="R29" i="33"/>
  <c r="L38" i="33"/>
  <c r="AD34" i="33"/>
  <c r="F37" i="33"/>
  <c r="F17" i="33"/>
  <c r="AH45" i="33"/>
  <c r="K37" i="33"/>
  <c r="AA34" i="33"/>
  <c r="O33" i="33"/>
  <c r="AQ31" i="33"/>
  <c r="V35" i="33"/>
  <c r="T36" i="33"/>
  <c r="M26" i="33"/>
  <c r="AN30" i="33"/>
  <c r="AJ32" i="33"/>
  <c r="AD29" i="33"/>
  <c r="X40" i="33"/>
  <c r="AC41" i="33"/>
  <c r="AL38" i="33"/>
  <c r="AA44" i="33"/>
  <c r="AC45" i="33"/>
  <c r="AV40" i="33"/>
  <c r="K32" i="33"/>
  <c r="AM31" i="33"/>
  <c r="P43" i="33"/>
  <c r="AO37" i="33"/>
  <c r="AD35" i="33"/>
  <c r="AR33" i="33"/>
  <c r="AP38" i="33"/>
  <c r="M29" i="33"/>
  <c r="R26" i="33"/>
  <c r="AJ39" i="33"/>
  <c r="Y36" i="33"/>
  <c r="AH28" i="33"/>
  <c r="T27" i="33"/>
  <c r="AG42" i="33"/>
  <c r="F28" i="33"/>
  <c r="F8" i="33"/>
  <c r="S44" i="33"/>
  <c r="K40" i="33"/>
  <c r="N43" i="33"/>
  <c r="AE30" i="33"/>
  <c r="AN41" i="33"/>
  <c r="AS38" i="33"/>
  <c r="Z36" i="33"/>
  <c r="Q35" i="33"/>
  <c r="M39" i="33"/>
  <c r="AG34" i="33"/>
  <c r="V32" i="33"/>
  <c r="AP37" i="33"/>
  <c r="AL31" i="33"/>
  <c r="X26" i="33"/>
  <c r="P28" i="33"/>
  <c r="F32" i="33"/>
  <c r="F12" i="33"/>
  <c r="H22" i="33"/>
  <c r="H2" i="33"/>
  <c r="AT30" i="33" s="1"/>
  <c r="AE42" i="33"/>
  <c r="AN44" i="33"/>
  <c r="AU32" i="33"/>
  <c r="AK43" i="33"/>
  <c r="Z41" i="33"/>
  <c r="AB39" i="33"/>
  <c r="U36" i="33"/>
  <c r="X45" i="33"/>
  <c r="L40" i="33"/>
  <c r="P38" i="33"/>
  <c r="AL33" i="33"/>
  <c r="AS37" i="33"/>
  <c r="AI27" i="33"/>
  <c r="AP31" i="33"/>
  <c r="N26" i="33"/>
  <c r="Q29" i="33"/>
  <c r="AF35" i="33"/>
  <c r="V28" i="33"/>
  <c r="AW26" i="33" l="1"/>
  <c r="F32" i="67"/>
  <c r="F32" i="66"/>
  <c r="F38" i="67"/>
  <c r="F38" i="66"/>
  <c r="F15" i="67"/>
  <c r="F15" i="66"/>
  <c r="AU44" i="67"/>
  <c r="AW44" i="67" s="1"/>
  <c r="R42" i="67"/>
  <c r="K35" i="67"/>
  <c r="T40" i="67"/>
  <c r="Z34" i="67"/>
  <c r="M30" i="67"/>
  <c r="U31" i="67"/>
  <c r="X27" i="67"/>
  <c r="O29" i="67"/>
  <c r="AA26" i="67"/>
  <c r="Y45" i="66"/>
  <c r="AS34" i="66"/>
  <c r="N38" i="66"/>
  <c r="W36" i="66"/>
  <c r="L41" i="66"/>
  <c r="AP32" i="66"/>
  <c r="AQ33" i="66"/>
  <c r="AV35" i="66"/>
  <c r="V31" i="66"/>
  <c r="AN39" i="66"/>
  <c r="AL26" i="66"/>
  <c r="AE28" i="66"/>
  <c r="P29" i="66"/>
  <c r="R43" i="66"/>
  <c r="AC40" i="66"/>
  <c r="T30" i="66"/>
  <c r="AH37" i="66"/>
  <c r="AI44" i="66"/>
  <c r="AB27" i="66"/>
  <c r="AM21" i="66"/>
  <c r="O14" i="66"/>
  <c r="AO17" i="66"/>
  <c r="Q15" i="66"/>
  <c r="Z5" i="66"/>
  <c r="S11" i="66"/>
  <c r="M13" i="66"/>
  <c r="AD18" i="66"/>
  <c r="U19" i="66"/>
  <c r="AJ12" i="66"/>
  <c r="AT7" i="66"/>
  <c r="AF22" i="66"/>
  <c r="AG4" i="66"/>
  <c r="K10" i="66"/>
  <c r="X9" i="66"/>
  <c r="AU8" i="66"/>
  <c r="AA20" i="66"/>
  <c r="AK6" i="66"/>
  <c r="AR16" i="66"/>
  <c r="AV45" i="66"/>
  <c r="K29" i="66"/>
  <c r="Y35" i="66"/>
  <c r="U44" i="66"/>
  <c r="M28" i="66"/>
  <c r="AE26" i="66"/>
  <c r="AQ34" i="66"/>
  <c r="R32" i="66"/>
  <c r="AC36" i="66"/>
  <c r="O39" i="66"/>
  <c r="AK37" i="66"/>
  <c r="AS27" i="66"/>
  <c r="AJ30" i="66"/>
  <c r="AB33" i="66"/>
  <c r="AO42" i="66"/>
  <c r="W40" i="66"/>
  <c r="AM31" i="66"/>
  <c r="T41" i="66"/>
  <c r="AH43" i="66"/>
  <c r="K27" i="66"/>
  <c r="AB28" i="66"/>
  <c r="W43" i="66"/>
  <c r="AV32" i="66"/>
  <c r="AO34" i="66"/>
  <c r="AM45" i="66"/>
  <c r="AS30" i="66"/>
  <c r="AJ44" i="66"/>
  <c r="AH42" i="66"/>
  <c r="Y39" i="66"/>
  <c r="AE40" i="66"/>
  <c r="R36" i="66"/>
  <c r="O26" i="66"/>
  <c r="U33" i="66"/>
  <c r="AC31" i="66"/>
  <c r="AQ41" i="66"/>
  <c r="T29" i="66"/>
  <c r="AK38" i="66"/>
  <c r="M35" i="66"/>
  <c r="AQ43" i="66"/>
  <c r="AI35" i="66"/>
  <c r="Q41" i="66"/>
  <c r="AB42" i="66"/>
  <c r="AP37" i="66"/>
  <c r="P34" i="66"/>
  <c r="AV30" i="66"/>
  <c r="L40" i="66"/>
  <c r="AS38" i="66"/>
  <c r="AG26" i="66"/>
  <c r="N36" i="66"/>
  <c r="AK45" i="66"/>
  <c r="AC32" i="66"/>
  <c r="AF44" i="66"/>
  <c r="U39" i="66"/>
  <c r="W29" i="66"/>
  <c r="Y31" i="66"/>
  <c r="AN33" i="66"/>
  <c r="S28" i="66"/>
  <c r="AV31" i="67"/>
  <c r="Y43" i="67"/>
  <c r="P40" i="67"/>
  <c r="Q44" i="67"/>
  <c r="W42" i="67"/>
  <c r="U45" i="67"/>
  <c r="M26" i="67"/>
  <c r="AB29" i="67"/>
  <c r="S35" i="67"/>
  <c r="K34" i="67"/>
  <c r="AA44" i="67"/>
  <c r="AU45" i="67"/>
  <c r="AW45" i="67" s="1"/>
  <c r="O36" i="67"/>
  <c r="L43" i="67"/>
  <c r="Z37" i="67"/>
  <c r="X26" i="67"/>
  <c r="R38" i="67"/>
  <c r="N28" i="67"/>
  <c r="T34" i="67"/>
  <c r="V30" i="67"/>
  <c r="AU40" i="67"/>
  <c r="AW40" i="67" s="1"/>
  <c r="O38" i="67"/>
  <c r="X33" i="67"/>
  <c r="AA35" i="67"/>
  <c r="N29" i="67"/>
  <c r="Q32" i="67"/>
  <c r="S30" i="67"/>
  <c r="V43" i="67"/>
  <c r="Z36" i="67"/>
  <c r="L28" i="67"/>
  <c r="S39" i="66"/>
  <c r="K28" i="66"/>
  <c r="M43" i="66"/>
  <c r="P38" i="66"/>
  <c r="AG40" i="66"/>
  <c r="AV27" i="66"/>
  <c r="Y26" i="66"/>
  <c r="AQ44" i="66"/>
  <c r="V32" i="66"/>
  <c r="W45" i="66"/>
  <c r="AB35" i="66"/>
  <c r="AF42" i="66"/>
  <c r="AL34" i="66"/>
  <c r="AO31" i="66"/>
  <c r="AC33" i="66"/>
  <c r="AM36" i="66"/>
  <c r="AI41" i="66"/>
  <c r="AS37" i="66"/>
  <c r="Q29" i="66"/>
  <c r="AD26" i="66"/>
  <c r="L42" i="66"/>
  <c r="AT33" i="66"/>
  <c r="Z44" i="66"/>
  <c r="AE27" i="66"/>
  <c r="V40" i="66"/>
  <c r="X37" i="66"/>
  <c r="AL28" i="66"/>
  <c r="AR35" i="66"/>
  <c r="N43" i="66"/>
  <c r="AH45" i="66"/>
  <c r="AI30" i="66"/>
  <c r="P32" i="66"/>
  <c r="T38" i="66"/>
  <c r="AU34" i="66"/>
  <c r="AN29" i="66"/>
  <c r="R39" i="66"/>
  <c r="AP31" i="66"/>
  <c r="AA36" i="66"/>
  <c r="AV42" i="67"/>
  <c r="N44" i="67"/>
  <c r="R45" i="67"/>
  <c r="V28" i="67"/>
  <c r="T33" i="67"/>
  <c r="L29" i="67"/>
  <c r="O27" i="67"/>
  <c r="Y38" i="67"/>
  <c r="W32" i="67"/>
  <c r="AB30" i="67"/>
  <c r="U43" i="66"/>
  <c r="Y27" i="66"/>
  <c r="N30" i="66"/>
  <c r="AF39" i="66"/>
  <c r="AB26" i="66"/>
  <c r="AP41" i="66"/>
  <c r="AG34" i="66"/>
  <c r="AK42" i="66"/>
  <c r="P33" i="66"/>
  <c r="AN32" i="66"/>
  <c r="W44" i="66"/>
  <c r="AQ35" i="66"/>
  <c r="AC37" i="66"/>
  <c r="AI28" i="66"/>
  <c r="AV36" i="66"/>
  <c r="Q45" i="66"/>
  <c r="S29" i="66"/>
  <c r="AS40" i="66"/>
  <c r="L38" i="66"/>
  <c r="M39" i="66"/>
  <c r="AK31" i="66"/>
  <c r="X35" i="66"/>
  <c r="S37" i="66"/>
  <c r="U26" i="66"/>
  <c r="AJ29" i="66"/>
  <c r="K32" i="66"/>
  <c r="AT45" i="66"/>
  <c r="AU27" i="66"/>
  <c r="AM41" i="66"/>
  <c r="AD36" i="66"/>
  <c r="Z33" i="66"/>
  <c r="AR40" i="66"/>
  <c r="AO38" i="66"/>
  <c r="AG43" i="66"/>
  <c r="O44" i="66"/>
  <c r="AA34" i="66"/>
  <c r="AF30" i="66"/>
  <c r="Q28" i="66"/>
  <c r="M40" i="66"/>
  <c r="X38" i="66"/>
  <c r="U30" i="66"/>
  <c r="AK44" i="66"/>
  <c r="AM33" i="66"/>
  <c r="K36" i="66"/>
  <c r="AI45" i="66"/>
  <c r="T32" i="66"/>
  <c r="R31" i="66"/>
  <c r="AD39" i="66"/>
  <c r="AH26" i="66"/>
  <c r="AR28" i="66"/>
  <c r="AT29" i="66"/>
  <c r="Z43" i="66"/>
  <c r="AE35" i="66"/>
  <c r="P27" i="66"/>
  <c r="AU41" i="66"/>
  <c r="AO37" i="66"/>
  <c r="AA42" i="66"/>
  <c r="AE41" i="66"/>
  <c r="AD29" i="66"/>
  <c r="AL39" i="66"/>
  <c r="Z30" i="66"/>
  <c r="X43" i="66"/>
  <c r="R26" i="66"/>
  <c r="K37" i="66"/>
  <c r="M33" i="66"/>
  <c r="AU42" i="66"/>
  <c r="AJ34" i="66"/>
  <c r="V45" i="66"/>
  <c r="AO36" i="66"/>
  <c r="AA38" i="66"/>
  <c r="AT31" i="66"/>
  <c r="T44" i="66"/>
  <c r="O35" i="66"/>
  <c r="AR32" i="66"/>
  <c r="AM40" i="66"/>
  <c r="AH28" i="66"/>
  <c r="AB32" i="66"/>
  <c r="AN44" i="66"/>
  <c r="AC43" i="66"/>
  <c r="AP40" i="66"/>
  <c r="L37" i="66"/>
  <c r="W30" i="66"/>
  <c r="AG35" i="66"/>
  <c r="S41" i="66"/>
  <c r="AF26" i="66"/>
  <c r="Y42" i="66"/>
  <c r="P39" i="66"/>
  <c r="Q31" i="66"/>
  <c r="AI34" i="66"/>
  <c r="AQ29" i="66"/>
  <c r="AV38" i="66"/>
  <c r="V27" i="66"/>
  <c r="AL36" i="66"/>
  <c r="N33" i="66"/>
  <c r="AS28" i="66"/>
  <c r="AN28" i="66"/>
  <c r="AG32" i="66"/>
  <c r="AR36" i="66"/>
  <c r="V37" i="66"/>
  <c r="X34" i="66"/>
  <c r="AL44" i="66"/>
  <c r="AU33" i="66"/>
  <c r="AA27" i="66"/>
  <c r="AP29" i="66"/>
  <c r="AI39" i="66"/>
  <c r="Z45" i="66"/>
  <c r="AT35" i="66"/>
  <c r="S43" i="66"/>
  <c r="AD40" i="66"/>
  <c r="Q26" i="66"/>
  <c r="AF41" i="66"/>
  <c r="L31" i="66"/>
  <c r="N42" i="66"/>
  <c r="P30" i="66"/>
  <c r="AN29" i="33"/>
  <c r="H2" i="66"/>
  <c r="H2" i="67"/>
  <c r="F28" i="67"/>
  <c r="F28" i="66"/>
  <c r="F26" i="66"/>
  <c r="F26" i="67"/>
  <c r="F13" i="67"/>
  <c r="F13" i="66"/>
  <c r="F10" i="66"/>
  <c r="F10" i="67"/>
  <c r="F41" i="67"/>
  <c r="F41" i="66"/>
  <c r="F36" i="67"/>
  <c r="F36" i="66"/>
  <c r="F39" i="66"/>
  <c r="F39" i="67"/>
  <c r="AJ12" i="33"/>
  <c r="F35" i="66"/>
  <c r="F35" i="67"/>
  <c r="F31" i="66"/>
  <c r="F31" i="67"/>
  <c r="F14" i="66"/>
  <c r="F14" i="67"/>
  <c r="F27" i="66"/>
  <c r="F27" i="67"/>
  <c r="F4" i="67"/>
  <c r="F4" i="66"/>
  <c r="T43" i="67"/>
  <c r="AU39" i="67"/>
  <c r="AW39" i="67" s="1"/>
  <c r="P36" i="67"/>
  <c r="AA31" i="67"/>
  <c r="L27" i="67"/>
  <c r="V41" i="67"/>
  <c r="R30" i="67"/>
  <c r="X28" i="67"/>
  <c r="Z29" i="67"/>
  <c r="N26" i="67"/>
  <c r="AJ28" i="66"/>
  <c r="AO41" i="66"/>
  <c r="U31" i="66"/>
  <c r="AE33" i="66"/>
  <c r="AA26" i="66"/>
  <c r="K35" i="66"/>
  <c r="AH38" i="66"/>
  <c r="AR45" i="66"/>
  <c r="AU44" i="66"/>
  <c r="AT36" i="66"/>
  <c r="X27" i="66"/>
  <c r="O29" i="66"/>
  <c r="AD37" i="66"/>
  <c r="AK39" i="66"/>
  <c r="M30" i="66"/>
  <c r="AM32" i="66"/>
  <c r="R42" i="66"/>
  <c r="T40" i="66"/>
  <c r="Z34" i="66"/>
  <c r="Y45" i="67"/>
  <c r="R43" i="67"/>
  <c r="V31" i="67"/>
  <c r="T30" i="67"/>
  <c r="AB27" i="67"/>
  <c r="AV35" i="67"/>
  <c r="L41" i="67"/>
  <c r="N38" i="67"/>
  <c r="W36" i="67"/>
  <c r="P29" i="67"/>
  <c r="Q15" i="67"/>
  <c r="AA20" i="67"/>
  <c r="AK6" i="67"/>
  <c r="U19" i="67"/>
  <c r="AU8" i="67"/>
  <c r="AT7" i="67"/>
  <c r="AO17" i="67"/>
  <c r="AF22" i="67"/>
  <c r="S11" i="67"/>
  <c r="O14" i="67"/>
  <c r="M13" i="67"/>
  <c r="AM21" i="67"/>
  <c r="X9" i="67"/>
  <c r="AG4" i="67"/>
  <c r="AD18" i="67"/>
  <c r="AR16" i="67"/>
  <c r="Z5" i="67"/>
  <c r="K10" i="67"/>
  <c r="AJ12" i="67"/>
  <c r="U44" i="67"/>
  <c r="T41" i="67"/>
  <c r="AV45" i="67"/>
  <c r="W40" i="67"/>
  <c r="O39" i="67"/>
  <c r="Y35" i="67"/>
  <c r="R32" i="67"/>
  <c r="K29" i="67"/>
  <c r="AB33" i="67"/>
  <c r="M28" i="67"/>
  <c r="W43" i="67"/>
  <c r="M35" i="67"/>
  <c r="K27" i="67"/>
  <c r="AV32" i="67"/>
  <c r="R36" i="67"/>
  <c r="U33" i="67"/>
  <c r="AB28" i="67"/>
  <c r="O26" i="67"/>
  <c r="Y39" i="67"/>
  <c r="T29" i="67"/>
  <c r="Q41" i="67"/>
  <c r="AB42" i="67"/>
  <c r="L40" i="67"/>
  <c r="P34" i="67"/>
  <c r="N36" i="67"/>
  <c r="Y31" i="67"/>
  <c r="U39" i="67"/>
  <c r="AV30" i="67"/>
  <c r="W29" i="67"/>
  <c r="S28" i="67"/>
  <c r="AQ39" i="66"/>
  <c r="AO27" i="66"/>
  <c r="M26" i="66"/>
  <c r="AV31" i="66"/>
  <c r="AI32" i="66"/>
  <c r="AF28" i="66"/>
  <c r="AK33" i="66"/>
  <c r="AS41" i="66"/>
  <c r="Y43" i="66"/>
  <c r="AC38" i="66"/>
  <c r="W42" i="66"/>
  <c r="K34" i="66"/>
  <c r="AB29" i="66"/>
  <c r="P40" i="66"/>
  <c r="Q44" i="66"/>
  <c r="AG37" i="66"/>
  <c r="AM30" i="66"/>
  <c r="S35" i="66"/>
  <c r="U45" i="66"/>
  <c r="L43" i="66"/>
  <c r="AJ41" i="66"/>
  <c r="T34" i="66"/>
  <c r="AR27" i="66"/>
  <c r="N28" i="66"/>
  <c r="V30" i="66"/>
  <c r="AT40" i="66"/>
  <c r="Z37" i="66"/>
  <c r="R38" i="66"/>
  <c r="X26" i="66"/>
  <c r="AP42" i="66"/>
  <c r="AH33" i="66"/>
  <c r="AE39" i="66"/>
  <c r="AU45" i="66"/>
  <c r="AN31" i="66"/>
  <c r="AA44" i="66"/>
  <c r="AD35" i="66"/>
  <c r="O36" i="66"/>
  <c r="AL29" i="66"/>
  <c r="AR26" i="66"/>
  <c r="V43" i="66"/>
  <c r="Q32" i="66"/>
  <c r="AG41" i="66"/>
  <c r="L28" i="66"/>
  <c r="AJ45" i="66"/>
  <c r="AT37" i="66"/>
  <c r="AP44" i="66"/>
  <c r="O38" i="66"/>
  <c r="X33" i="66"/>
  <c r="AF31" i="66"/>
  <c r="S30" i="66"/>
  <c r="N29" i="66"/>
  <c r="AL27" i="66"/>
  <c r="AU40" i="66"/>
  <c r="AD34" i="66"/>
  <c r="AA35" i="66"/>
  <c r="AN42" i="66"/>
  <c r="Z36" i="66"/>
  <c r="P38" i="67"/>
  <c r="W45" i="67"/>
  <c r="S39" i="67"/>
  <c r="V32" i="67"/>
  <c r="Q29" i="67"/>
  <c r="M43" i="67"/>
  <c r="AB35" i="67"/>
  <c r="Y26" i="67"/>
  <c r="AV27" i="67"/>
  <c r="K28" i="67"/>
  <c r="L42" i="67"/>
  <c r="P32" i="67"/>
  <c r="V40" i="67"/>
  <c r="AU34" i="67"/>
  <c r="AW34" i="67" s="1"/>
  <c r="N43" i="67"/>
  <c r="T38" i="67"/>
  <c r="R39" i="67"/>
  <c r="Z44" i="67"/>
  <c r="AA36" i="67"/>
  <c r="X37" i="67"/>
  <c r="AQ31" i="66"/>
  <c r="AS39" i="66"/>
  <c r="AL40" i="66"/>
  <c r="AP43" i="66"/>
  <c r="AH36" i="66"/>
  <c r="AB30" i="66"/>
  <c r="L29" i="66"/>
  <c r="N44" i="66"/>
  <c r="O27" i="66"/>
  <c r="AV42" i="66"/>
  <c r="AN37" i="66"/>
  <c r="W32" i="66"/>
  <c r="T33" i="66"/>
  <c r="AE34" i="66"/>
  <c r="V28" i="66"/>
  <c r="AC41" i="66"/>
  <c r="Y38" i="66"/>
  <c r="AJ26" i="66"/>
  <c r="R45" i="66"/>
  <c r="S29" i="67"/>
  <c r="Q45" i="67"/>
  <c r="U43" i="67"/>
  <c r="L38" i="67"/>
  <c r="W44" i="67"/>
  <c r="N30" i="67"/>
  <c r="Y27" i="67"/>
  <c r="AV36" i="67"/>
  <c r="P33" i="67"/>
  <c r="AB26" i="67"/>
  <c r="O44" i="67"/>
  <c r="X35" i="67"/>
  <c r="M39" i="67"/>
  <c r="S37" i="67"/>
  <c r="AA34" i="67"/>
  <c r="K32" i="67"/>
  <c r="Z33" i="67"/>
  <c r="Q28" i="67"/>
  <c r="AU27" i="67"/>
  <c r="AW27" i="67" s="1"/>
  <c r="U26" i="67"/>
  <c r="X39" i="67"/>
  <c r="O40" i="67"/>
  <c r="AU38" i="67"/>
  <c r="AW38" i="67" s="1"/>
  <c r="R44" i="67"/>
  <c r="U37" i="67"/>
  <c r="T35" i="67"/>
  <c r="L34" i="67"/>
  <c r="N45" i="67"/>
  <c r="Z42" i="67"/>
  <c r="AA29" i="67"/>
  <c r="AA42" i="67"/>
  <c r="X38" i="67"/>
  <c r="AU41" i="67"/>
  <c r="AW41" i="67" s="1"/>
  <c r="R31" i="67"/>
  <c r="K36" i="67"/>
  <c r="Z43" i="67"/>
  <c r="T32" i="67"/>
  <c r="M40" i="67"/>
  <c r="U30" i="67"/>
  <c r="P27" i="67"/>
  <c r="X43" i="67"/>
  <c r="AU42" i="67"/>
  <c r="AW42" i="67" s="1"/>
  <c r="AA38" i="67"/>
  <c r="V45" i="67"/>
  <c r="K37" i="67"/>
  <c r="M33" i="67"/>
  <c r="Z30" i="67"/>
  <c r="O35" i="67"/>
  <c r="T44" i="67"/>
  <c r="R26" i="67"/>
  <c r="AV38" i="67"/>
  <c r="W30" i="67"/>
  <c r="Y42" i="67"/>
  <c r="S41" i="67"/>
  <c r="P39" i="67"/>
  <c r="L37" i="67"/>
  <c r="AB32" i="67"/>
  <c r="N33" i="67"/>
  <c r="V27" i="67"/>
  <c r="Q31" i="67"/>
  <c r="Z45" i="67"/>
  <c r="S43" i="67"/>
  <c r="N42" i="67"/>
  <c r="X34" i="67"/>
  <c r="AU33" i="67"/>
  <c r="AW33" i="67" s="1"/>
  <c r="V37" i="67"/>
  <c r="L31" i="67"/>
  <c r="AA27" i="67"/>
  <c r="Q26" i="67"/>
  <c r="P30" i="67"/>
  <c r="F3" i="67"/>
  <c r="F3" i="66"/>
  <c r="F29" i="66"/>
  <c r="F29" i="67"/>
  <c r="AE37" i="66"/>
  <c r="Z29" i="66"/>
  <c r="X28" i="66"/>
  <c r="L27" i="66"/>
  <c r="AN34" i="66"/>
  <c r="AL35" i="66"/>
  <c r="AP45" i="66"/>
  <c r="V41" i="66"/>
  <c r="T43" i="66"/>
  <c r="AH44" i="66"/>
  <c r="AR42" i="66"/>
  <c r="N26" i="66"/>
  <c r="AI33" i="66"/>
  <c r="AD38" i="66"/>
  <c r="AU39" i="66"/>
  <c r="P36" i="66"/>
  <c r="AT32" i="66"/>
  <c r="AA31" i="66"/>
  <c r="R30" i="66"/>
  <c r="AP26" i="66"/>
  <c r="T35" i="66"/>
  <c r="AJ31" i="66"/>
  <c r="AU38" i="66"/>
  <c r="AH32" i="66"/>
  <c r="O40" i="66"/>
  <c r="AN27" i="66"/>
  <c r="X39" i="66"/>
  <c r="AA29" i="66"/>
  <c r="U37" i="66"/>
  <c r="Z42" i="66"/>
  <c r="AE43" i="66"/>
  <c r="AK36" i="66"/>
  <c r="N45" i="66"/>
  <c r="AT41" i="66"/>
  <c r="L34" i="66"/>
  <c r="AD28" i="66"/>
  <c r="AR30" i="66"/>
  <c r="R44" i="66"/>
  <c r="AV43" i="33"/>
  <c r="H22" i="66"/>
  <c r="H22" i="67"/>
  <c r="F17" i="67"/>
  <c r="F17" i="66"/>
  <c r="F33" i="66"/>
  <c r="F33" i="67"/>
  <c r="AC5" i="33"/>
  <c r="F30" i="66"/>
  <c r="F30" i="67"/>
  <c r="F20" i="67"/>
  <c r="F20" i="66"/>
  <c r="F5" i="67"/>
  <c r="F5" i="66"/>
  <c r="F34" i="66"/>
  <c r="F34" i="67"/>
  <c r="F7" i="67"/>
  <c r="F7" i="66"/>
  <c r="F24" i="67"/>
  <c r="F24" i="66"/>
  <c r="U34" i="66"/>
  <c r="AH39" i="66"/>
  <c r="AA37" i="66"/>
  <c r="AD45" i="66"/>
  <c r="AE29" i="66"/>
  <c r="AK32" i="66"/>
  <c r="AN43" i="66"/>
  <c r="X44" i="66"/>
  <c r="N31" i="66"/>
  <c r="Z27" i="66"/>
  <c r="T42" i="66"/>
  <c r="AJ38" i="66"/>
  <c r="O41" i="66"/>
  <c r="AR33" i="66"/>
  <c r="AW33" i="66" s="1"/>
  <c r="R40" i="66"/>
  <c r="AT26" i="66"/>
  <c r="L36" i="66"/>
  <c r="AU35" i="66"/>
  <c r="AP28" i="66"/>
  <c r="AO33" i="66"/>
  <c r="M44" i="66"/>
  <c r="AJ39" i="66"/>
  <c r="U36" i="66"/>
  <c r="AM37" i="66"/>
  <c r="R35" i="66"/>
  <c r="X29" i="66"/>
  <c r="T26" i="66"/>
  <c r="AK27" i="66"/>
  <c r="O34" i="66"/>
  <c r="K40" i="66"/>
  <c r="Z38" i="66"/>
  <c r="AD30" i="66"/>
  <c r="AE31" i="66"/>
  <c r="AR43" i="66"/>
  <c r="AA28" i="66"/>
  <c r="AU32" i="66"/>
  <c r="AT42" i="66"/>
  <c r="AH41" i="66"/>
  <c r="AS44" i="66"/>
  <c r="AG38" i="66"/>
  <c r="AV37" i="66"/>
  <c r="K42" i="66"/>
  <c r="Y40" i="66"/>
  <c r="AB45" i="66"/>
  <c r="AK30" i="66"/>
  <c r="S33" i="66"/>
  <c r="U29" i="66"/>
  <c r="AO28" i="66"/>
  <c r="Q39" i="66"/>
  <c r="P41" i="66"/>
  <c r="M31" i="66"/>
  <c r="AC27" i="66"/>
  <c r="AI36" i="66"/>
  <c r="AF34" i="66"/>
  <c r="AQ26" i="66"/>
  <c r="W35" i="66"/>
  <c r="AM43" i="66"/>
  <c r="M45" i="67"/>
  <c r="AV41" i="67"/>
  <c r="K39" i="67"/>
  <c r="P37" i="67"/>
  <c r="U38" i="67"/>
  <c r="R33" i="67"/>
  <c r="AB43" i="67"/>
  <c r="W31" i="67"/>
  <c r="T27" i="67"/>
  <c r="Y28" i="67"/>
  <c r="AF36" i="66"/>
  <c r="AJ43" i="66"/>
  <c r="W33" i="66"/>
  <c r="AQ40" i="66"/>
  <c r="Y44" i="66"/>
  <c r="AN38" i="66"/>
  <c r="AB37" i="66"/>
  <c r="V35" i="66"/>
  <c r="AV26" i="66"/>
  <c r="AP30" i="66"/>
  <c r="AS45" i="66"/>
  <c r="Q42" i="66"/>
  <c r="L39" i="66"/>
  <c r="AC34" i="66"/>
  <c r="N32" i="66"/>
  <c r="AG29" i="66"/>
  <c r="O31" i="66"/>
  <c r="S27" i="66"/>
  <c r="AL41" i="66"/>
  <c r="AI38" i="66"/>
  <c r="P45" i="66"/>
  <c r="R41" i="66"/>
  <c r="AQ36" i="66"/>
  <c r="AO29" i="66"/>
  <c r="M42" i="66"/>
  <c r="AC26" i="66"/>
  <c r="T31" i="66"/>
  <c r="AM28" i="66"/>
  <c r="K44" i="66"/>
  <c r="AH30" i="66"/>
  <c r="W34" i="66"/>
  <c r="AK43" i="66"/>
  <c r="AB40" i="66"/>
  <c r="AE32" i="66"/>
  <c r="AS35" i="66"/>
  <c r="U27" i="66"/>
  <c r="Y37" i="66"/>
  <c r="AV33" i="66"/>
  <c r="AT34" i="66"/>
  <c r="S31" i="66"/>
  <c r="AK26" i="66"/>
  <c r="AA33" i="66"/>
  <c r="AM35" i="66"/>
  <c r="AF37" i="66"/>
  <c r="Z40" i="66"/>
  <c r="AO39" i="66"/>
  <c r="AU36" i="66"/>
  <c r="M41" i="66"/>
  <c r="AR44" i="66"/>
  <c r="U32" i="66"/>
  <c r="P42" i="66"/>
  <c r="K38" i="66"/>
  <c r="AG28" i="66"/>
  <c r="AI43" i="66"/>
  <c r="X45" i="66"/>
  <c r="Q30" i="66"/>
  <c r="AD27" i="66"/>
  <c r="AR38" i="66"/>
  <c r="X31" i="66"/>
  <c r="O32" i="66"/>
  <c r="N27" i="66"/>
  <c r="AH35" i="66"/>
  <c r="AN26" i="66"/>
  <c r="AJ40" i="66"/>
  <c r="V33" i="66"/>
  <c r="AL45" i="66"/>
  <c r="AT43" i="66"/>
  <c r="L30" i="66"/>
  <c r="AE44" i="66"/>
  <c r="AU29" i="66"/>
  <c r="AA41" i="66"/>
  <c r="Z39" i="66"/>
  <c r="T28" i="66"/>
  <c r="AP34" i="66"/>
  <c r="R37" i="66"/>
  <c r="AD42" i="66"/>
  <c r="V38" i="66"/>
  <c r="AI26" i="66"/>
  <c r="N34" i="66"/>
  <c r="L45" i="66"/>
  <c r="X41" i="66"/>
  <c r="AD43" i="66"/>
  <c r="AP27" i="66"/>
  <c r="AR31" i="66"/>
  <c r="AG36" i="66"/>
  <c r="Z32" i="66"/>
  <c r="P44" i="66"/>
  <c r="AN35" i="66"/>
  <c r="AL33" i="66"/>
  <c r="AU28" i="66"/>
  <c r="S42" i="66"/>
  <c r="AA30" i="66"/>
  <c r="AF29" i="66"/>
  <c r="Q40" i="66"/>
  <c r="AT39" i="66"/>
  <c r="W38" i="67"/>
  <c r="Q37" i="67"/>
  <c r="M34" i="67"/>
  <c r="K45" i="67"/>
  <c r="U35" i="67"/>
  <c r="Y32" i="67"/>
  <c r="AB39" i="67"/>
  <c r="AV29" i="67"/>
  <c r="O33" i="67"/>
  <c r="S44" i="67"/>
  <c r="AB44" i="67"/>
  <c r="Y36" i="67"/>
  <c r="AV34" i="67"/>
  <c r="V39" i="67"/>
  <c r="W37" i="67"/>
  <c r="S38" i="67"/>
  <c r="N41" i="67"/>
  <c r="P28" i="67"/>
  <c r="L32" i="67"/>
  <c r="Q33" i="67"/>
  <c r="AF32" i="66"/>
  <c r="AS42" i="66"/>
  <c r="AP36" i="66"/>
  <c r="AG31" i="66"/>
  <c r="L33" i="66"/>
  <c r="S26" i="66"/>
  <c r="AJ27" i="66"/>
  <c r="AC28" i="66"/>
  <c r="N37" i="66"/>
  <c r="V44" i="66"/>
  <c r="W39" i="66"/>
  <c r="AV43" i="66"/>
  <c r="AN40" i="66"/>
  <c r="AB41" i="66"/>
  <c r="O45" i="66"/>
  <c r="AL30" i="66"/>
  <c r="AQ38" i="66"/>
  <c r="Q35" i="66"/>
  <c r="Y29" i="66"/>
  <c r="T39" i="67"/>
  <c r="AA40" i="67"/>
  <c r="Z35" i="67"/>
  <c r="M32" i="67"/>
  <c r="X36" i="67"/>
  <c r="AU26" i="67"/>
  <c r="AW26" i="67" s="1"/>
  <c r="K41" i="67"/>
  <c r="O28" i="67"/>
  <c r="V42" i="67"/>
  <c r="R34" i="67"/>
  <c r="AB38" i="66"/>
  <c r="AF35" i="66"/>
  <c r="W28" i="66"/>
  <c r="AO45" i="66"/>
  <c r="AG44" i="66"/>
  <c r="M27" i="66"/>
  <c r="S32" i="66"/>
  <c r="AQ42" i="66"/>
  <c r="P31" i="66"/>
  <c r="AC30" i="66"/>
  <c r="AI40" i="66"/>
  <c r="Q43" i="66"/>
  <c r="AL37" i="66"/>
  <c r="AM34" i="66"/>
  <c r="V36" i="66"/>
  <c r="K26" i="66"/>
  <c r="AV39" i="66"/>
  <c r="AS29" i="66"/>
  <c r="Y41" i="66"/>
  <c r="T22" i="67"/>
  <c r="AS20" i="67"/>
  <c r="W18" i="67"/>
  <c r="N17" i="67"/>
  <c r="AV5" i="67"/>
  <c r="P12" i="67"/>
  <c r="AC16" i="67"/>
  <c r="AI14" i="67"/>
  <c r="AE15" i="67"/>
  <c r="R4" i="67"/>
  <c r="AB8" i="67"/>
  <c r="L21" i="67"/>
  <c r="Y7" i="67"/>
  <c r="AP10" i="67"/>
  <c r="AL19" i="67"/>
  <c r="AN13" i="67"/>
  <c r="AH11" i="67"/>
  <c r="V6" i="67"/>
  <c r="AQ9" i="67"/>
  <c r="M29" i="66"/>
  <c r="AK40" i="66"/>
  <c r="AM42" i="66"/>
  <c r="AC35" i="66"/>
  <c r="Q27" i="66"/>
  <c r="U28" i="66"/>
  <c r="AG39" i="66"/>
  <c r="AB34" i="66"/>
  <c r="W26" i="66"/>
  <c r="AS36" i="66"/>
  <c r="S45" i="66"/>
  <c r="K31" i="66"/>
  <c r="AJ32" i="66"/>
  <c r="AO43" i="66"/>
  <c r="AQ37" i="66"/>
  <c r="Y33" i="66"/>
  <c r="AV44" i="66"/>
  <c r="AF38" i="66"/>
  <c r="O30" i="66"/>
  <c r="S36" i="66"/>
  <c r="AD32" i="66"/>
  <c r="AI27" i="66"/>
  <c r="AK28" i="66"/>
  <c r="AT38" i="66"/>
  <c r="AF33" i="66"/>
  <c r="K43" i="66"/>
  <c r="M37" i="66"/>
  <c r="AG45" i="66"/>
  <c r="AO44" i="66"/>
  <c r="X42" i="66"/>
  <c r="Q34" i="66"/>
  <c r="Z31" i="66"/>
  <c r="P26" i="66"/>
  <c r="U40" i="66"/>
  <c r="AR41" i="66"/>
  <c r="AW41" i="66" s="1"/>
  <c r="AU30" i="66"/>
  <c r="AA39" i="66"/>
  <c r="AM29" i="66"/>
  <c r="AV40" i="66"/>
  <c r="AC44" i="66"/>
  <c r="T37" i="66"/>
  <c r="AH31" i="66"/>
  <c r="AN41" i="66"/>
  <c r="AB36" i="66"/>
  <c r="N39" i="66"/>
  <c r="V26" i="66"/>
  <c r="AP38" i="66"/>
  <c r="Y34" i="66"/>
  <c r="AE30" i="66"/>
  <c r="AL32" i="66"/>
  <c r="L35" i="66"/>
  <c r="R28" i="66"/>
  <c r="W27" i="66"/>
  <c r="AS33" i="66"/>
  <c r="O43" i="66"/>
  <c r="AQ45" i="66"/>
  <c r="AJ42" i="66"/>
  <c r="AU43" i="66"/>
  <c r="AA32" i="66"/>
  <c r="X30" i="66"/>
  <c r="L26" i="66"/>
  <c r="AJ37" i="66"/>
  <c r="AG33" i="66"/>
  <c r="AD31" i="66"/>
  <c r="Q36" i="66"/>
  <c r="N35" i="66"/>
  <c r="AT28" i="66"/>
  <c r="Z41" i="66"/>
  <c r="AP39" i="66"/>
  <c r="AN45" i="66"/>
  <c r="O42" i="66"/>
  <c r="S40" i="66"/>
  <c r="AF27" i="66"/>
  <c r="AR29" i="66"/>
  <c r="V34" i="66"/>
  <c r="AL38" i="66"/>
  <c r="X40" i="66"/>
  <c r="AD33" i="66"/>
  <c r="R29" i="66"/>
  <c r="AR34" i="66"/>
  <c r="K30" i="66"/>
  <c r="AO32" i="66"/>
  <c r="AU37" i="66"/>
  <c r="AT44" i="66"/>
  <c r="AE42" i="66"/>
  <c r="Z26" i="66"/>
  <c r="U41" i="66"/>
  <c r="AM39" i="66"/>
  <c r="T36" i="66"/>
  <c r="P43" i="66"/>
  <c r="AH27" i="66"/>
  <c r="AI31" i="66"/>
  <c r="M38" i="66"/>
  <c r="AA45" i="66"/>
  <c r="AK35" i="66"/>
  <c r="F8" i="67"/>
  <c r="F8" i="66"/>
  <c r="F6" i="66"/>
  <c r="F6" i="67"/>
  <c r="F21" i="67"/>
  <c r="F21" i="66"/>
  <c r="AK4" i="66" s="1"/>
  <c r="F16" i="67"/>
  <c r="F16" i="66"/>
  <c r="F19" i="67"/>
  <c r="F19" i="66"/>
  <c r="F11" i="67"/>
  <c r="F11" i="66"/>
  <c r="F12" i="67"/>
  <c r="F12" i="66"/>
  <c r="F37" i="66"/>
  <c r="F37" i="67"/>
  <c r="F18" i="66"/>
  <c r="F18" i="67"/>
  <c r="F40" i="67"/>
  <c r="F40" i="66"/>
  <c r="K15" i="33"/>
  <c r="F25" i="67"/>
  <c r="F25" i="66"/>
  <c r="F23" i="66"/>
  <c r="F23" i="67"/>
  <c r="F9" i="67"/>
  <c r="F9" i="66"/>
  <c r="X44" i="67"/>
  <c r="O41" i="67"/>
  <c r="T42" i="67"/>
  <c r="U34" i="67"/>
  <c r="AA37" i="67"/>
  <c r="Z27" i="67"/>
  <c r="R40" i="67"/>
  <c r="L36" i="67"/>
  <c r="N31" i="67"/>
  <c r="AU35" i="67"/>
  <c r="AW35" i="67" s="1"/>
  <c r="K40" i="67"/>
  <c r="M44" i="67"/>
  <c r="Z38" i="67"/>
  <c r="U36" i="67"/>
  <c r="O34" i="67"/>
  <c r="AU32" i="67"/>
  <c r="AW32" i="67" s="1"/>
  <c r="T26" i="67"/>
  <c r="R35" i="67"/>
  <c r="X29" i="67"/>
  <c r="AA28" i="67"/>
  <c r="K42" i="67"/>
  <c r="P41" i="67"/>
  <c r="AB45" i="67"/>
  <c r="Y40" i="67"/>
  <c r="Q39" i="67"/>
  <c r="AV37" i="67"/>
  <c r="W35" i="67"/>
  <c r="S33" i="67"/>
  <c r="U29" i="67"/>
  <c r="M31" i="67"/>
  <c r="AH40" i="66"/>
  <c r="T27" i="66"/>
  <c r="Y28" i="66"/>
  <c r="AC29" i="66"/>
  <c r="K39" i="66"/>
  <c r="AV41" i="66"/>
  <c r="AK34" i="66"/>
  <c r="R33" i="66"/>
  <c r="AI42" i="66"/>
  <c r="AM26" i="66"/>
  <c r="U38" i="66"/>
  <c r="M45" i="66"/>
  <c r="AB43" i="66"/>
  <c r="AO35" i="66"/>
  <c r="P37" i="66"/>
  <c r="AQ30" i="66"/>
  <c r="AE36" i="66"/>
  <c r="W31" i="66"/>
  <c r="AS32" i="66"/>
  <c r="Q42" i="67"/>
  <c r="L39" i="67"/>
  <c r="W33" i="67"/>
  <c r="V35" i="67"/>
  <c r="AB37" i="67"/>
  <c r="N32" i="67"/>
  <c r="Y44" i="67"/>
  <c r="S27" i="67"/>
  <c r="AV26" i="67"/>
  <c r="O31" i="67"/>
  <c r="M42" i="67"/>
  <c r="Y37" i="67"/>
  <c r="AB40" i="67"/>
  <c r="K44" i="67"/>
  <c r="P45" i="67"/>
  <c r="R41" i="67"/>
  <c r="AV33" i="67"/>
  <c r="T31" i="67"/>
  <c r="U27" i="67"/>
  <c r="W34" i="67"/>
  <c r="X45" i="67"/>
  <c r="P42" i="67"/>
  <c r="M41" i="67"/>
  <c r="K38" i="67"/>
  <c r="Z40" i="67"/>
  <c r="AA33" i="67"/>
  <c r="AU36" i="67"/>
  <c r="AW36" i="67" s="1"/>
  <c r="S31" i="67"/>
  <c r="U32" i="67"/>
  <c r="Q30" i="67"/>
  <c r="Z39" i="67"/>
  <c r="R37" i="67"/>
  <c r="O32" i="67"/>
  <c r="T28" i="67"/>
  <c r="AA41" i="67"/>
  <c r="L30" i="67"/>
  <c r="V33" i="67"/>
  <c r="N27" i="67"/>
  <c r="X31" i="67"/>
  <c r="AU29" i="67"/>
  <c r="AW29" i="67" s="1"/>
  <c r="P44" i="67"/>
  <c r="X41" i="67"/>
  <c r="S42" i="67"/>
  <c r="N34" i="67"/>
  <c r="L45" i="67"/>
  <c r="Q40" i="67"/>
  <c r="AA30" i="67"/>
  <c r="V38" i="67"/>
  <c r="AU28" i="67"/>
  <c r="AW28" i="67" s="1"/>
  <c r="Z32" i="67"/>
  <c r="AC42" i="66"/>
  <c r="K45" i="66"/>
  <c r="AQ28" i="66"/>
  <c r="AV29" i="66"/>
  <c r="S44" i="66"/>
  <c r="AF43" i="66"/>
  <c r="W38" i="66"/>
  <c r="O33" i="66"/>
  <c r="AK41" i="66"/>
  <c r="AS31" i="66"/>
  <c r="AO26" i="66"/>
  <c r="AM27" i="66"/>
  <c r="AB39" i="66"/>
  <c r="U35" i="66"/>
  <c r="M34" i="66"/>
  <c r="AG30" i="66"/>
  <c r="AJ36" i="66"/>
  <c r="Y32" i="66"/>
  <c r="Q37" i="66"/>
  <c r="AV34" i="66"/>
  <c r="AL31" i="66"/>
  <c r="AQ27" i="66"/>
  <c r="AS26" i="66"/>
  <c r="W37" i="66"/>
  <c r="AP35" i="66"/>
  <c r="AN30" i="66"/>
  <c r="P28" i="66"/>
  <c r="AG42" i="66"/>
  <c r="Q33" i="66"/>
  <c r="V39" i="66"/>
  <c r="S38" i="66"/>
  <c r="AC45" i="66"/>
  <c r="AI29" i="66"/>
  <c r="AB44" i="66"/>
  <c r="L32" i="66"/>
  <c r="N41" i="66"/>
  <c r="Y36" i="66"/>
  <c r="AF40" i="66"/>
  <c r="W39" i="67"/>
  <c r="Q35" i="67"/>
  <c r="AV43" i="67"/>
  <c r="O45" i="67"/>
  <c r="N37" i="67"/>
  <c r="AB41" i="67"/>
  <c r="V44" i="67"/>
  <c r="Y29" i="67"/>
  <c r="L33" i="67"/>
  <c r="S26" i="67"/>
  <c r="R34" i="66"/>
  <c r="T39" i="66"/>
  <c r="AR37" i="66"/>
  <c r="AW37" i="66" s="1"/>
  <c r="AE45" i="66"/>
  <c r="AO30" i="66"/>
  <c r="AL43" i="66"/>
  <c r="K41" i="66"/>
  <c r="O28" i="66"/>
  <c r="AH29" i="66"/>
  <c r="AJ33" i="66"/>
  <c r="AT27" i="66"/>
  <c r="X36" i="66"/>
  <c r="Z35" i="66"/>
  <c r="M32" i="66"/>
  <c r="AA40" i="66"/>
  <c r="AU26" i="66"/>
  <c r="V42" i="66"/>
  <c r="AM38" i="66"/>
  <c r="AD44" i="66"/>
  <c r="AB38" i="67"/>
  <c r="Q43" i="67"/>
  <c r="Y41" i="67"/>
  <c r="AV39" i="67"/>
  <c r="S32" i="67"/>
  <c r="V36" i="67"/>
  <c r="P31" i="67"/>
  <c r="W28" i="67"/>
  <c r="M27" i="67"/>
  <c r="K26" i="67"/>
  <c r="AP10" i="66"/>
  <c r="P12" i="66"/>
  <c r="T22" i="66"/>
  <c r="V6" i="66"/>
  <c r="AI14" i="66"/>
  <c r="N17" i="66"/>
  <c r="Y7" i="66"/>
  <c r="AS20" i="66"/>
  <c r="AC16" i="66"/>
  <c r="R4" i="66"/>
  <c r="AE15" i="66"/>
  <c r="W18" i="66"/>
  <c r="AQ9" i="66"/>
  <c r="AN13" i="66"/>
  <c r="AV5" i="66"/>
  <c r="AL19" i="66"/>
  <c r="AH11" i="66"/>
  <c r="AB8" i="66"/>
  <c r="L21" i="66"/>
  <c r="AV44" i="67"/>
  <c r="S45" i="67"/>
  <c r="K31" i="67"/>
  <c r="AB34" i="67"/>
  <c r="U28" i="67"/>
  <c r="W26" i="67"/>
  <c r="Y33" i="67"/>
  <c r="M29" i="67"/>
  <c r="O30" i="67"/>
  <c r="Q27" i="67"/>
  <c r="Q34" i="67"/>
  <c r="X42" i="67"/>
  <c r="S36" i="67"/>
  <c r="Z31" i="67"/>
  <c r="M37" i="67"/>
  <c r="AU30" i="67"/>
  <c r="AW30" i="67" s="1"/>
  <c r="K43" i="67"/>
  <c r="U40" i="67"/>
  <c r="P26" i="67"/>
  <c r="AA39" i="67"/>
  <c r="AV40" i="67"/>
  <c r="O43" i="67"/>
  <c r="T37" i="67"/>
  <c r="AB36" i="67"/>
  <c r="R28" i="67"/>
  <c r="W27" i="67"/>
  <c r="N39" i="67"/>
  <c r="L35" i="67"/>
  <c r="V26" i="67"/>
  <c r="Y34" i="67"/>
  <c r="O42" i="67"/>
  <c r="AU43" i="67"/>
  <c r="AW43" i="67" s="1"/>
  <c r="Z41" i="67"/>
  <c r="S40" i="67"/>
  <c r="AA32" i="67"/>
  <c r="V34" i="67"/>
  <c r="N35" i="67"/>
  <c r="Q36" i="67"/>
  <c r="X30" i="67"/>
  <c r="L26" i="67"/>
  <c r="P43" i="67"/>
  <c r="X40" i="67"/>
  <c r="AU37" i="67"/>
  <c r="AW37" i="67" s="1"/>
  <c r="AA45" i="67"/>
  <c r="R29" i="67"/>
  <c r="M38" i="67"/>
  <c r="Z26" i="67"/>
  <c r="U41" i="67"/>
  <c r="K30" i="67"/>
  <c r="T36" i="67"/>
  <c r="Y16" i="33"/>
  <c r="R11" i="33"/>
  <c r="AH7" i="33"/>
  <c r="AF21" i="33"/>
  <c r="AU31" i="33"/>
  <c r="AD14" i="33"/>
  <c r="L8" i="33"/>
  <c r="AQ10" i="33"/>
  <c r="AN36" i="33"/>
  <c r="Q20" i="33"/>
  <c r="Q38" i="33"/>
  <c r="AH34" i="33"/>
  <c r="AA43" i="33"/>
  <c r="M36" i="33"/>
  <c r="N40" i="33"/>
  <c r="AV28" i="33"/>
  <c r="AD41" i="33"/>
  <c r="AA18" i="33"/>
  <c r="AO40" i="33"/>
  <c r="U42" i="33"/>
  <c r="K33" i="33"/>
  <c r="AF45" i="33"/>
  <c r="L44" i="33"/>
  <c r="O37" i="33"/>
  <c r="AS9" i="33"/>
  <c r="W4" i="33"/>
  <c r="Z12" i="33"/>
  <c r="AL42" i="33"/>
  <c r="V29" i="33"/>
  <c r="AU5" i="33"/>
  <c r="AK29" i="33"/>
  <c r="T9" i="33"/>
  <c r="AR39" i="33"/>
  <c r="AC39" i="33"/>
  <c r="AP17" i="33"/>
  <c r="R27" i="33"/>
  <c r="AB12" i="33"/>
  <c r="AP33" i="33"/>
  <c r="AI37" i="33"/>
  <c r="Z28" i="33"/>
  <c r="AE38" i="33"/>
  <c r="AK18" i="33"/>
  <c r="AG8" i="33"/>
  <c r="P35" i="33"/>
  <c r="X19" i="33"/>
  <c r="S34" i="33"/>
  <c r="S13" i="33"/>
  <c r="AG27" i="33"/>
  <c r="T45" i="33"/>
  <c r="AB31" i="33"/>
  <c r="AL4" i="33"/>
  <c r="Y30" i="33"/>
  <c r="M21" i="33"/>
  <c r="X32" i="33"/>
  <c r="AR20" i="33"/>
  <c r="AQ32" i="33"/>
  <c r="AS43" i="33"/>
  <c r="N7" i="33"/>
  <c r="AB21" i="33"/>
  <c r="AO22" i="33"/>
  <c r="AT13" i="33"/>
  <c r="AV6" i="33"/>
  <c r="AM19" i="33"/>
  <c r="AI15" i="33"/>
  <c r="AU27" i="33"/>
  <c r="U14" i="33"/>
  <c r="AE11" i="33"/>
  <c r="AB33" i="33"/>
  <c r="AR34" i="33"/>
  <c r="Y29" i="33"/>
  <c r="V22" i="33"/>
  <c r="AK33" i="33"/>
  <c r="V34" i="33"/>
  <c r="AD31" i="33"/>
  <c r="AA36" i="33"/>
  <c r="AL36" i="33"/>
  <c r="S40" i="33"/>
  <c r="P27" i="33"/>
  <c r="AP39" i="33"/>
  <c r="M35" i="33"/>
  <c r="AS42" i="33"/>
  <c r="AJ38" i="33"/>
  <c r="AG40" i="33"/>
  <c r="N42" i="33"/>
  <c r="L30" i="33"/>
  <c r="P10" i="33"/>
  <c r="O43" i="33"/>
  <c r="AM44" i="33"/>
  <c r="X39" i="33"/>
  <c r="Z44" i="33"/>
  <c r="AE37" i="33"/>
  <c r="AB6" i="33"/>
  <c r="AN16" i="33"/>
  <c r="O17" i="33"/>
  <c r="AH31" i="33"/>
  <c r="U45" i="33"/>
  <c r="W41" i="33"/>
  <c r="R28" i="33"/>
  <c r="AO41" i="33"/>
  <c r="AQ45" i="33"/>
  <c r="AF32" i="33"/>
  <c r="AI30" i="33"/>
  <c r="Q37" i="33"/>
  <c r="X20" i="33"/>
  <c r="N14" i="33"/>
  <c r="P12" i="33"/>
  <c r="R10" i="33"/>
  <c r="AK9" i="33"/>
  <c r="AV8" i="33"/>
  <c r="V6" i="33"/>
  <c r="Z19" i="33"/>
  <c r="AF18" i="33"/>
  <c r="AR17" i="33"/>
  <c r="L22" i="33"/>
  <c r="AC15" i="33"/>
  <c r="AI16" i="33"/>
  <c r="AN11" i="33"/>
  <c r="AD7" i="33"/>
  <c r="T21" i="33"/>
  <c r="AP4" i="33"/>
  <c r="AL5" i="33"/>
  <c r="AH18" i="33"/>
  <c r="AK13" i="33"/>
  <c r="K11" i="33"/>
  <c r="AU7" i="33"/>
  <c r="Y5" i="33"/>
  <c r="AE22" i="33"/>
  <c r="AB15" i="33"/>
  <c r="AG14" i="33"/>
  <c r="O12" i="33"/>
  <c r="AM6" i="33"/>
  <c r="AS3" i="33"/>
  <c r="W16" i="33"/>
  <c r="U8" i="33"/>
  <c r="M20" i="33"/>
  <c r="S10" i="33"/>
  <c r="Q4" i="33"/>
  <c r="AO19" i="33"/>
  <c r="AQ17" i="33"/>
  <c r="Z21" i="33"/>
  <c r="AH6" i="33"/>
  <c r="AG5" i="33"/>
  <c r="AP20" i="33"/>
  <c r="R17" i="33"/>
  <c r="AK14" i="33"/>
  <c r="K13" i="33"/>
  <c r="Z11" i="33"/>
  <c r="W9" i="33"/>
  <c r="AR21" i="33"/>
  <c r="AM18" i="33"/>
  <c r="T10" i="33"/>
  <c r="AV7" i="33"/>
  <c r="AO15" i="33"/>
  <c r="AT8" i="33"/>
  <c r="AC12" i="33"/>
  <c r="P22" i="33"/>
  <c r="AD4" i="33"/>
  <c r="M19" i="33"/>
  <c r="Y3" i="33"/>
  <c r="AO21" i="33"/>
  <c r="T20" i="33"/>
  <c r="AK17" i="33"/>
  <c r="AT14" i="33"/>
  <c r="N10" i="33"/>
  <c r="R6" i="33"/>
  <c r="AV18" i="33"/>
  <c r="L15" i="33"/>
  <c r="P13" i="33"/>
  <c r="AD11" i="33"/>
  <c r="AF7" i="33"/>
  <c r="AM5" i="33"/>
  <c r="AR19" i="33"/>
  <c r="AP9" i="33"/>
  <c r="AI8" i="33"/>
  <c r="AC16" i="33"/>
  <c r="Z3" i="33"/>
  <c r="W22" i="33"/>
  <c r="Y4" i="33"/>
  <c r="AT18" i="33"/>
  <c r="AN12" i="33"/>
  <c r="AI7" i="33"/>
  <c r="X15" i="33"/>
  <c r="AF10" i="33"/>
  <c r="AA22" i="33"/>
  <c r="AD16" i="33"/>
  <c r="AJ14" i="33"/>
  <c r="T11" i="33"/>
  <c r="AV9" i="33"/>
  <c r="P6" i="33"/>
  <c r="AR5" i="33"/>
  <c r="AL3" i="33"/>
  <c r="AC19" i="33"/>
  <c r="N8" i="33"/>
  <c r="V17" i="33"/>
  <c r="R20" i="33"/>
  <c r="AP13" i="33"/>
  <c r="L21" i="33"/>
  <c r="AS22" i="33"/>
  <c r="AQ19" i="33"/>
  <c r="X12" i="33"/>
  <c r="Z6" i="33"/>
  <c r="AB4" i="33"/>
  <c r="AU3" i="33"/>
  <c r="AG16" i="33"/>
  <c r="Q15" i="33"/>
  <c r="AE21" i="33"/>
  <c r="U10" i="33"/>
  <c r="V7" i="33"/>
  <c r="S17" i="33"/>
  <c r="AL13" i="33"/>
  <c r="AK8" i="33"/>
  <c r="O18" i="33"/>
  <c r="M14" i="33"/>
  <c r="AH11" i="33"/>
  <c r="AN9" i="33"/>
  <c r="K20" i="33"/>
  <c r="Q22" i="33"/>
  <c r="AS17" i="33"/>
  <c r="W11" i="33"/>
  <c r="Y19" i="33"/>
  <c r="AM16" i="33"/>
  <c r="P14" i="33"/>
  <c r="AF13" i="33"/>
  <c r="U15" i="33"/>
  <c r="AE8" i="33"/>
  <c r="Z7" i="33"/>
  <c r="AO20" i="33"/>
  <c r="AU21" i="33"/>
  <c r="L10" i="33"/>
  <c r="N9" i="33"/>
  <c r="AI6" i="33"/>
  <c r="S4" i="33"/>
  <c r="AK3" i="33"/>
  <c r="AP5" i="33"/>
  <c r="Y21" i="33"/>
  <c r="AG17" i="33"/>
  <c r="AV16" i="33"/>
  <c r="AQ15" i="33"/>
  <c r="AC9" i="33"/>
  <c r="AO5" i="33"/>
  <c r="AD13" i="33"/>
  <c r="R19" i="33"/>
  <c r="AR6" i="33"/>
  <c r="AH3" i="33"/>
  <c r="AT11" i="33"/>
  <c r="O8" i="33"/>
  <c r="AA20" i="33"/>
  <c r="AJ18" i="33"/>
  <c r="T14" i="33"/>
  <c r="M12" i="33"/>
  <c r="K4" i="33"/>
  <c r="AM22" i="33"/>
  <c r="W10" i="33"/>
  <c r="AB20" i="33"/>
  <c r="S19" i="33"/>
  <c r="W15" i="33"/>
  <c r="AS13" i="33"/>
  <c r="AP10" i="33"/>
  <c r="P8" i="33"/>
  <c r="L4" i="33"/>
  <c r="AM17" i="33"/>
  <c r="Q16" i="33"/>
  <c r="N22" i="33"/>
  <c r="AU18" i="33"/>
  <c r="AK11" i="33"/>
  <c r="AO12" i="33"/>
  <c r="U6" i="33"/>
  <c r="AI14" i="33"/>
  <c r="Z9" i="33"/>
  <c r="Y7" i="33"/>
  <c r="AF3" i="33"/>
  <c r="AE5" i="33"/>
  <c r="T12" i="33"/>
  <c r="AQ11" i="33"/>
  <c r="M9" i="33"/>
  <c r="AA7" i="33"/>
  <c r="AV21" i="33"/>
  <c r="W14" i="33"/>
  <c r="AM13" i="33"/>
  <c r="AG6" i="33"/>
  <c r="R4" i="33"/>
  <c r="O16" i="33"/>
  <c r="AJ10" i="33"/>
  <c r="AR3" i="33"/>
  <c r="AT22" i="33"/>
  <c r="N19" i="33"/>
  <c r="AO18" i="33"/>
  <c r="AC8" i="33"/>
  <c r="K5" i="33"/>
  <c r="AD17" i="33"/>
  <c r="Y15" i="33"/>
  <c r="U21" i="33"/>
  <c r="AA19" i="33"/>
  <c r="S15" i="33"/>
  <c r="O22" i="33"/>
  <c r="K18" i="33"/>
  <c r="AE12" i="33"/>
  <c r="Q7" i="33"/>
  <c r="AU10" i="33"/>
  <c r="AB3" i="33"/>
  <c r="AL17" i="33"/>
  <c r="M11" i="33"/>
  <c r="AQ4" i="33"/>
  <c r="V13" i="33"/>
  <c r="AG20" i="33"/>
  <c r="AH16" i="33"/>
  <c r="AS8" i="33"/>
  <c r="X9" i="33"/>
  <c r="AN14" i="33"/>
  <c r="AJ5" i="33"/>
  <c r="M22" i="33"/>
  <c r="AD18" i="33"/>
  <c r="R14" i="33"/>
  <c r="AC13" i="33"/>
  <c r="AT6" i="33"/>
  <c r="K3" i="33"/>
  <c r="AH17" i="33"/>
  <c r="AP11" i="33"/>
  <c r="AK10" i="33"/>
  <c r="AR9" i="33"/>
  <c r="AM4" i="33"/>
  <c r="W21" i="33"/>
  <c r="P7" i="33"/>
  <c r="Z8" i="33"/>
  <c r="Y20" i="33"/>
  <c r="AV5" i="33"/>
  <c r="AG12" i="33"/>
  <c r="T19" i="33"/>
  <c r="AO16" i="33"/>
  <c r="AP18" i="33"/>
  <c r="L16" i="33"/>
  <c r="AD10" i="33"/>
  <c r="Y9" i="33"/>
  <c r="AR4" i="33"/>
  <c r="T22" i="33"/>
  <c r="P19" i="33"/>
  <c r="R21" i="33"/>
  <c r="AA8" i="33"/>
  <c r="AC3" i="33"/>
  <c r="AI20" i="33"/>
  <c r="W13" i="33"/>
  <c r="N11" i="33"/>
  <c r="AT17" i="33"/>
  <c r="AJ6" i="33"/>
  <c r="AV15" i="33"/>
  <c r="AM12" i="33"/>
  <c r="AO7" i="33"/>
  <c r="AF14" i="33"/>
  <c r="AC22" i="33"/>
  <c r="P20" i="33"/>
  <c r="AJ16" i="33"/>
  <c r="Y13" i="33"/>
  <c r="T4" i="33"/>
  <c r="AA21" i="33"/>
  <c r="AG19" i="33"/>
  <c r="AV17" i="33"/>
  <c r="R3" i="33"/>
  <c r="AP15" i="33"/>
  <c r="AD12" i="33"/>
  <c r="K9" i="33"/>
  <c r="W18" i="33"/>
  <c r="AT7" i="33"/>
  <c r="AH5" i="33"/>
  <c r="AO14" i="33"/>
  <c r="AR10" i="33"/>
  <c r="AM8" i="33"/>
  <c r="M6" i="33"/>
  <c r="AV20" i="33"/>
  <c r="AR16" i="33"/>
  <c r="AA11" i="33"/>
  <c r="AD6" i="33"/>
  <c r="AL15" i="33"/>
  <c r="AT19" i="33"/>
  <c r="AQ8" i="33"/>
  <c r="M3" i="33"/>
  <c r="AH22" i="33"/>
  <c r="O10" i="33"/>
  <c r="R5" i="33"/>
  <c r="X17" i="33"/>
  <c r="AG4" i="33"/>
  <c r="AC18" i="33"/>
  <c r="AJ9" i="33"/>
  <c r="V12" i="33"/>
  <c r="AN7" i="33"/>
  <c r="K14" i="33"/>
  <c r="T13" i="33"/>
  <c r="AJ20" i="33"/>
  <c r="T16" i="33"/>
  <c r="AA15" i="33"/>
  <c r="AV19" i="33"/>
  <c r="AG18" i="33"/>
  <c r="X14" i="33"/>
  <c r="R13" i="33"/>
  <c r="V8" i="33"/>
  <c r="AL7" i="33"/>
  <c r="AD5" i="33"/>
  <c r="M4" i="33"/>
  <c r="AN17" i="33"/>
  <c r="AH12" i="33"/>
  <c r="K22" i="33"/>
  <c r="AP21" i="33"/>
  <c r="AR11" i="33"/>
  <c r="AT9" i="33"/>
  <c r="AC6" i="33"/>
  <c r="P3" i="33"/>
  <c r="AF20" i="33"/>
  <c r="N18" i="33"/>
  <c r="AI11" i="33"/>
  <c r="AT10" i="33"/>
  <c r="AV4" i="33"/>
  <c r="AL16" i="33"/>
  <c r="AR15" i="33"/>
  <c r="L14" i="33"/>
  <c r="AP12" i="33"/>
  <c r="AN5" i="33"/>
  <c r="AJ21" i="33"/>
  <c r="R22" i="33"/>
  <c r="V19" i="33"/>
  <c r="P17" i="33"/>
  <c r="AD8" i="33"/>
  <c r="AA13" i="33"/>
  <c r="T3" i="33"/>
  <c r="AC7" i="33"/>
  <c r="X6" i="33"/>
  <c r="AG22" i="33"/>
  <c r="AS21" i="33"/>
  <c r="Q17" i="33"/>
  <c r="AU15" i="33"/>
  <c r="AH14" i="33"/>
  <c r="AB8" i="33"/>
  <c r="S3" i="33"/>
  <c r="K16" i="33"/>
  <c r="Y11" i="33"/>
  <c r="AE10" i="33"/>
  <c r="AA9" i="33"/>
  <c r="AJ19" i="33"/>
  <c r="U7" i="33"/>
  <c r="W5" i="33"/>
  <c r="AO6" i="33"/>
  <c r="M18" i="33"/>
  <c r="AQ12" i="33"/>
  <c r="O4" i="33"/>
  <c r="AM20" i="33"/>
  <c r="AC21" i="33"/>
  <c r="X16" i="33"/>
  <c r="M13" i="33"/>
  <c r="AV12" i="33"/>
  <c r="AA3" i="33"/>
  <c r="AN19" i="33"/>
  <c r="T17" i="33"/>
  <c r="AD15" i="33"/>
  <c r="AH9" i="33"/>
  <c r="V20" i="33"/>
  <c r="AQ14" i="33"/>
  <c r="K6" i="33"/>
  <c r="AJ7" i="33"/>
  <c r="AR22" i="33"/>
  <c r="AG10" i="33"/>
  <c r="R8" i="33"/>
  <c r="AL11" i="33"/>
  <c r="O5" i="33"/>
  <c r="AT4" i="33"/>
  <c r="AE19" i="33"/>
  <c r="Z18" i="33"/>
  <c r="AB16" i="33"/>
  <c r="U13" i="33"/>
  <c r="AF12" i="33"/>
  <c r="S11" i="33"/>
  <c r="AL10" i="33"/>
  <c r="AK20" i="33"/>
  <c r="L17" i="33"/>
  <c r="P15" i="33"/>
  <c r="AS14" i="33"/>
  <c r="Q6" i="33"/>
  <c r="AP8" i="33"/>
  <c r="X22" i="33"/>
  <c r="AU9" i="33"/>
  <c r="V5" i="33"/>
  <c r="AN21" i="33"/>
  <c r="AI4" i="33"/>
  <c r="N3" i="33"/>
  <c r="AG13" i="33"/>
  <c r="AU11" i="33"/>
  <c r="AM7" i="33"/>
  <c r="AS5" i="33"/>
  <c r="U19" i="33"/>
  <c r="AQ16" i="33"/>
  <c r="AB14" i="33"/>
  <c r="K10" i="33"/>
  <c r="Q18" i="33"/>
  <c r="S20" i="33"/>
  <c r="W12" i="33"/>
  <c r="AE9" i="33"/>
  <c r="Y8" i="33"/>
  <c r="AA4" i="33"/>
  <c r="M15" i="33"/>
  <c r="AO3" i="33"/>
  <c r="AH21" i="33"/>
  <c r="AJ17" i="33"/>
  <c r="O6" i="33"/>
  <c r="L20" i="33"/>
  <c r="AO13" i="33"/>
  <c r="T8" i="33"/>
  <c r="P4" i="33"/>
  <c r="AP22" i="33"/>
  <c r="AK19" i="33"/>
  <c r="W17" i="33"/>
  <c r="AF11" i="33"/>
  <c r="AM9" i="33"/>
  <c r="AR7" i="33"/>
  <c r="AD21" i="33"/>
  <c r="AC10" i="33"/>
  <c r="N16" i="33"/>
  <c r="R12" i="33"/>
  <c r="AT15" i="33"/>
  <c r="AI18" i="33"/>
  <c r="Y14" i="33"/>
  <c r="AV3" i="33"/>
  <c r="Z5" i="33"/>
  <c r="AH10" i="33"/>
  <c r="AN4" i="33"/>
  <c r="V21" i="33"/>
  <c r="AG15" i="33"/>
  <c r="AS20" i="33"/>
  <c r="AA17" i="33"/>
  <c r="U11" i="33"/>
  <c r="K8" i="33"/>
  <c r="X5" i="33"/>
  <c r="Q19" i="33"/>
  <c r="AQ13" i="33"/>
  <c r="O9" i="33"/>
  <c r="AE6" i="33"/>
  <c r="AB18" i="33"/>
  <c r="AU16" i="33"/>
  <c r="S14" i="33"/>
  <c r="M7" i="33"/>
  <c r="AJ3" i="33"/>
  <c r="AL22" i="33"/>
  <c r="AN20" i="33"/>
  <c r="L12" i="33"/>
  <c r="O11" i="33"/>
  <c r="AJ8" i="33"/>
  <c r="AQ7" i="33"/>
  <c r="Q5" i="33"/>
  <c r="X4" i="33"/>
  <c r="AI3" i="33"/>
  <c r="AL21" i="33"/>
  <c r="U18" i="33"/>
  <c r="V16" i="33"/>
  <c r="N17" i="33"/>
  <c r="AE14" i="33"/>
  <c r="AU13" i="33"/>
  <c r="AA10" i="33"/>
  <c r="AB9" i="33"/>
  <c r="AS19" i="33"/>
  <c r="AF22" i="33"/>
  <c r="S6" i="33"/>
  <c r="Y17" i="33"/>
  <c r="W7" i="33"/>
  <c r="U5" i="33"/>
  <c r="AF4" i="33"/>
  <c r="AQ3" i="33"/>
  <c r="Z20" i="33"/>
  <c r="AM14" i="33"/>
  <c r="AI22" i="33"/>
  <c r="L18" i="33"/>
  <c r="AK15" i="33"/>
  <c r="O21" i="33"/>
  <c r="AS16" i="33"/>
  <c r="AE13" i="33"/>
  <c r="N12" i="33"/>
  <c r="AU6" i="33"/>
  <c r="AO8" i="33"/>
  <c r="AB19" i="33"/>
  <c r="Q11" i="33"/>
  <c r="S9" i="33"/>
  <c r="V45" i="33"/>
  <c r="Q43" i="33"/>
  <c r="AP40" i="33"/>
  <c r="K38" i="33"/>
  <c r="S36" i="33"/>
  <c r="AE34" i="33"/>
  <c r="AU28" i="33"/>
  <c r="X42" i="33"/>
  <c r="P33" i="33"/>
  <c r="M44" i="33"/>
  <c r="AB29" i="33"/>
  <c r="AL27" i="33"/>
  <c r="U37" i="33"/>
  <c r="Z35" i="33"/>
  <c r="AS32" i="33"/>
  <c r="AH30" i="33"/>
  <c r="AK41" i="33"/>
  <c r="AN39" i="33"/>
  <c r="AG31" i="33"/>
  <c r="U22" i="33"/>
  <c r="AP14" i="33"/>
  <c r="AE7" i="33"/>
  <c r="AN18" i="33"/>
  <c r="AS15" i="33"/>
  <c r="Z13" i="33"/>
  <c r="AL8" i="33"/>
  <c r="X3" i="33"/>
  <c r="N20" i="33"/>
  <c r="K17" i="33"/>
  <c r="V9" i="33"/>
  <c r="AK6" i="33"/>
  <c r="S21" i="33"/>
  <c r="AG11" i="33"/>
  <c r="AB10" i="33"/>
  <c r="Q12" i="33"/>
  <c r="P5" i="33"/>
  <c r="AU4" i="33"/>
  <c r="M16" i="33"/>
  <c r="Y22" i="33"/>
  <c r="W19" i="33"/>
  <c r="R18" i="33"/>
  <c r="M17" i="33"/>
  <c r="AM11" i="33"/>
  <c r="P21" i="33"/>
  <c r="AR14" i="33"/>
  <c r="AT16" i="33"/>
  <c r="AH4" i="33"/>
  <c r="AC20" i="33"/>
  <c r="AJ15" i="33"/>
  <c r="AO10" i="33"/>
  <c r="AP7" i="33"/>
  <c r="AG3" i="33"/>
  <c r="T6" i="33"/>
  <c r="AA5" i="33"/>
  <c r="AV13" i="33"/>
  <c r="AD9" i="33"/>
  <c r="K12" i="33"/>
  <c r="O19" i="33"/>
  <c r="AE15" i="33"/>
  <c r="AQ18" i="33"/>
  <c r="N13" i="33"/>
  <c r="AB22" i="33"/>
  <c r="W20" i="33"/>
  <c r="L9" i="33"/>
  <c r="Q8" i="33"/>
  <c r="AU17" i="33"/>
  <c r="AK16" i="33"/>
  <c r="S12" i="33"/>
  <c r="AO11" i="33"/>
  <c r="AI21" i="33"/>
  <c r="Y6" i="33"/>
  <c r="AS7" i="33"/>
  <c r="AF5" i="33"/>
  <c r="U3" i="33"/>
  <c r="Z4" i="33"/>
  <c r="AM10" i="33"/>
  <c r="AF16" i="33"/>
  <c r="AR12" i="33"/>
  <c r="AO9" i="33"/>
  <c r="AM3" i="33"/>
  <c r="AT21" i="33"/>
  <c r="Y18" i="33"/>
  <c r="AI17" i="33"/>
  <c r="AV10" i="33"/>
  <c r="AC4" i="33"/>
  <c r="O14" i="33"/>
  <c r="AA6" i="33"/>
  <c r="AH20" i="33"/>
  <c r="T15" i="33"/>
  <c r="AJ13" i="33"/>
  <c r="L11" i="33"/>
  <c r="AQ5" i="33"/>
  <c r="AD22" i="33"/>
  <c r="W8" i="33"/>
  <c r="R7" i="33"/>
  <c r="P16" i="33"/>
  <c r="AN8" i="33"/>
  <c r="AP6" i="33"/>
  <c r="R9" i="33"/>
  <c r="AD19" i="33"/>
  <c r="Z17" i="33"/>
  <c r="V3" i="33"/>
  <c r="N21" i="33"/>
  <c r="AV14" i="33"/>
  <c r="AC11" i="33"/>
  <c r="AR18" i="33"/>
  <c r="AI10" i="33"/>
  <c r="X7" i="33"/>
  <c r="T5" i="33"/>
  <c r="AT20" i="33"/>
  <c r="AF15" i="33"/>
  <c r="L13" i="33"/>
  <c r="AL12" i="33"/>
  <c r="AK4" i="33"/>
  <c r="K19" i="33"/>
  <c r="Q13" i="33"/>
  <c r="AL6" i="33"/>
  <c r="O3" i="33"/>
  <c r="Z22" i="33"/>
  <c r="U20" i="33"/>
  <c r="X21" i="33"/>
  <c r="AE16" i="33"/>
  <c r="AK12" i="33"/>
  <c r="AG7" i="33"/>
  <c r="S5" i="33"/>
  <c r="AS18" i="33"/>
  <c r="AQ9" i="33"/>
  <c r="V4" i="33"/>
  <c r="AN10" i="33"/>
  <c r="AH15" i="33"/>
  <c r="AU14" i="33"/>
  <c r="AB11" i="33"/>
  <c r="M8" i="33"/>
  <c r="AM42" i="33"/>
  <c r="AA41" i="33"/>
  <c r="O40" i="33"/>
  <c r="AF44" i="33"/>
  <c r="AI38" i="33"/>
  <c r="AQ33" i="33"/>
  <c r="AO45" i="33"/>
  <c r="AD37" i="33"/>
  <c r="R34" i="33"/>
  <c r="N30" i="33"/>
  <c r="AV29" i="33"/>
  <c r="AC28" i="33"/>
  <c r="T32" i="33"/>
  <c r="AR43" i="33"/>
  <c r="W27" i="33"/>
  <c r="AJ35" i="33"/>
  <c r="Y39" i="33"/>
  <c r="L31" i="33"/>
  <c r="AC17" i="33"/>
  <c r="AG9" i="33"/>
  <c r="AR8" i="33"/>
  <c r="M5" i="33"/>
  <c r="AJ4" i="33"/>
  <c r="K21" i="33"/>
  <c r="AP19" i="33"/>
  <c r="P18" i="33"/>
  <c r="AA16" i="33"/>
  <c r="AL20" i="33"/>
  <c r="AV22" i="33"/>
  <c r="AT12" i="33"/>
  <c r="T7" i="33"/>
  <c r="X10" i="33"/>
  <c r="R15" i="33"/>
  <c r="AN6" i="33"/>
  <c r="AD3" i="33"/>
  <c r="V11" i="33"/>
  <c r="AH13" i="33"/>
  <c r="AK21" i="33"/>
  <c r="AL18" i="33"/>
  <c r="O15" i="33"/>
  <c r="V14" i="33"/>
  <c r="X8" i="33"/>
  <c r="S7" i="33"/>
  <c r="AE3" i="33"/>
  <c r="AU22" i="33"/>
  <c r="AB17" i="33"/>
  <c r="AN13" i="33"/>
  <c r="L19" i="33"/>
  <c r="U12" i="33"/>
  <c r="N5" i="33"/>
  <c r="AS4" i="33"/>
  <c r="AQ20" i="33"/>
  <c r="AF6" i="33"/>
  <c r="AI9" i="33"/>
  <c r="Z16" i="33"/>
  <c r="Q10" i="33"/>
  <c r="AI19" i="33"/>
  <c r="AF8" i="33"/>
  <c r="AJ22" i="33"/>
  <c r="AM21" i="33"/>
  <c r="AD20" i="33"/>
  <c r="R16" i="33"/>
  <c r="AV11" i="33"/>
  <c r="L7" i="33"/>
  <c r="W6" i="33"/>
  <c r="AT5" i="33"/>
  <c r="N15" i="33"/>
  <c r="AC14" i="33"/>
  <c r="AR13" i="33"/>
  <c r="Y10" i="33"/>
  <c r="P9" i="33"/>
  <c r="AA12" i="33"/>
  <c r="AP3" i="33"/>
  <c r="AO4" i="33"/>
  <c r="T18" i="33"/>
  <c r="V18" i="33"/>
  <c r="U17" i="33"/>
  <c r="AL14" i="33"/>
  <c r="Z10" i="33"/>
  <c r="X13" i="33"/>
  <c r="P11" i="33"/>
  <c r="L6" i="33"/>
  <c r="AI5" i="33"/>
  <c r="S22" i="33"/>
  <c r="AF9" i="33"/>
  <c r="AU8" i="33"/>
  <c r="AS12" i="33"/>
  <c r="AK7" i="33"/>
  <c r="Q3" i="33"/>
  <c r="AP16" i="33"/>
  <c r="AE4" i="33"/>
  <c r="AH19" i="33"/>
  <c r="AN15" i="33"/>
  <c r="Q21" i="33"/>
  <c r="N6" i="33"/>
  <c r="O20" i="33"/>
  <c r="AF19" i="33"/>
  <c r="V15" i="33"/>
  <c r="AI13" i="33"/>
  <c r="AQ22" i="33"/>
  <c r="AU12" i="33"/>
  <c r="AB7" i="33"/>
  <c r="AN3" i="33"/>
  <c r="X18" i="33"/>
  <c r="AJ11" i="33"/>
  <c r="AL9" i="33"/>
  <c r="AA14" i="33"/>
  <c r="L5" i="33"/>
  <c r="AE17" i="33"/>
  <c r="AS10" i="33"/>
  <c r="S8" i="33"/>
  <c r="U4" i="33"/>
  <c r="AK22" i="33"/>
  <c r="AG21" i="33"/>
  <c r="AU19" i="33"/>
  <c r="AO17" i="33"/>
  <c r="AM15" i="33"/>
  <c r="Z14" i="33"/>
  <c r="Q9" i="33"/>
  <c r="K7" i="33"/>
  <c r="W3" i="33"/>
  <c r="AE20" i="33"/>
  <c r="S18" i="33"/>
  <c r="Y12" i="33"/>
  <c r="AQ6" i="33"/>
  <c r="AB5" i="33"/>
  <c r="U16" i="33"/>
  <c r="O13" i="33"/>
  <c r="AS11" i="33"/>
  <c r="M10" i="33"/>
  <c r="AH8" i="33"/>
  <c r="V10" i="33"/>
  <c r="U9" i="33"/>
  <c r="O7" i="33"/>
  <c r="AK5" i="33"/>
  <c r="AQ21" i="33"/>
  <c r="AU20" i="33"/>
  <c r="Q14" i="33"/>
  <c r="AN22" i="33"/>
  <c r="AL19" i="33"/>
  <c r="AE18" i="33"/>
  <c r="AF17" i="33"/>
  <c r="L3" i="33"/>
  <c r="Z15" i="33"/>
  <c r="AB13" i="33"/>
  <c r="AI12" i="33"/>
  <c r="X11" i="33"/>
  <c r="S16" i="33"/>
  <c r="N4" i="33"/>
  <c r="AS6" i="33"/>
  <c r="AW44" i="66" l="1"/>
  <c r="AW36" i="66"/>
  <c r="AW32" i="66"/>
  <c r="AW28" i="66"/>
  <c r="AW29" i="66"/>
  <c r="AW26" i="66"/>
  <c r="AW27" i="66"/>
  <c r="AW45" i="66"/>
  <c r="AW40" i="66"/>
  <c r="AW35" i="66"/>
  <c r="AW34" i="66"/>
  <c r="AW38" i="66"/>
  <c r="AW42" i="66"/>
  <c r="AW35" i="33"/>
  <c r="AW37" i="33"/>
  <c r="AW31" i="33"/>
  <c r="AW43" i="33"/>
  <c r="AW44" i="33"/>
  <c r="AW40" i="33"/>
  <c r="AW42" i="33"/>
  <c r="AW32" i="33"/>
  <c r="AW34" i="33"/>
  <c r="AW28" i="33"/>
  <c r="AW27" i="33"/>
  <c r="F3" i="34" s="1"/>
  <c r="G3" i="34" s="1"/>
  <c r="AW36" i="33"/>
  <c r="AW41" i="33"/>
  <c r="AW39" i="33"/>
  <c r="F15" i="34" s="1"/>
  <c r="G15" i="34" s="1"/>
  <c r="AW30" i="33"/>
  <c r="AW45" i="33"/>
  <c r="AW29" i="33"/>
  <c r="F5" i="34" s="1"/>
  <c r="G5" i="34" s="1"/>
  <c r="AW19" i="33"/>
  <c r="AW8" i="33"/>
  <c r="AW6" i="33"/>
  <c r="AW4" i="33"/>
  <c r="C3" i="34" s="1"/>
  <c r="D3" i="34" s="1"/>
  <c r="AW13" i="33"/>
  <c r="AW7" i="33"/>
  <c r="AW21" i="33"/>
  <c r="AW12" i="33"/>
  <c r="AW17" i="33"/>
  <c r="AW10" i="33"/>
  <c r="AW14" i="33"/>
  <c r="AW5" i="33"/>
  <c r="AW33" i="33"/>
  <c r="AW15" i="33"/>
  <c r="AW38" i="33"/>
  <c r="F14" i="34" s="1"/>
  <c r="G14" i="34" s="1"/>
  <c r="AW16" i="33"/>
  <c r="AW22" i="33"/>
  <c r="AW9" i="33"/>
  <c r="AW18" i="33"/>
  <c r="AW20" i="33"/>
  <c r="AW11" i="33"/>
  <c r="F2" i="68"/>
  <c r="AE20" i="67"/>
  <c r="AU15" i="67"/>
  <c r="Z19" i="67"/>
  <c r="X16" i="67"/>
  <c r="N22" i="67"/>
  <c r="R21" i="67"/>
  <c r="O17" i="67"/>
  <c r="AP3" i="67"/>
  <c r="AJ8" i="67"/>
  <c r="AN4" i="67"/>
  <c r="AK13" i="67"/>
  <c r="T12" i="67"/>
  <c r="L11" i="67"/>
  <c r="AA6" i="67"/>
  <c r="AT18" i="67"/>
  <c r="AD5" i="67"/>
  <c r="AH9" i="67"/>
  <c r="AR7" i="67"/>
  <c r="U14" i="67"/>
  <c r="Y22" i="67"/>
  <c r="L18" i="67"/>
  <c r="AI21" i="67"/>
  <c r="N15" i="67"/>
  <c r="W13" i="67"/>
  <c r="V8" i="67"/>
  <c r="R20" i="67"/>
  <c r="AC17" i="67"/>
  <c r="AL3" i="67"/>
  <c r="AS11" i="67"/>
  <c r="P6" i="67"/>
  <c r="AH14" i="67"/>
  <c r="AP9" i="67"/>
  <c r="T7" i="67"/>
  <c r="AN16" i="67"/>
  <c r="AV12" i="67"/>
  <c r="AB4" i="67"/>
  <c r="AQ10" i="67"/>
  <c r="AE5" i="67"/>
  <c r="N18" i="66"/>
  <c r="AG19" i="66"/>
  <c r="Y13" i="66"/>
  <c r="AS3" i="66"/>
  <c r="AN7" i="66"/>
  <c r="AV11" i="66"/>
  <c r="AL8" i="66"/>
  <c r="S15" i="66"/>
  <c r="AI6" i="66"/>
  <c r="V16" i="66"/>
  <c r="AB21" i="66"/>
  <c r="AQ4" i="66"/>
  <c r="Q10" i="66"/>
  <c r="AF17" i="66"/>
  <c r="AP12" i="66"/>
  <c r="AC22" i="66"/>
  <c r="L9" i="66"/>
  <c r="W14" i="66"/>
  <c r="P5" i="66"/>
  <c r="AS21" i="66"/>
  <c r="AC4" i="66"/>
  <c r="AF11" i="66"/>
  <c r="K19" i="66"/>
  <c r="AM20" i="66"/>
  <c r="S10" i="66"/>
  <c r="AG15" i="66"/>
  <c r="AV14" i="66"/>
  <c r="AK7" i="66"/>
  <c r="Q16" i="66"/>
  <c r="P18" i="66"/>
  <c r="Y17" i="66"/>
  <c r="AO5" i="66"/>
  <c r="U6" i="66"/>
  <c r="W12" i="66"/>
  <c r="AB22" i="66"/>
  <c r="AI13" i="66"/>
  <c r="M8" i="66"/>
  <c r="AQ3" i="66"/>
  <c r="O22" i="67"/>
  <c r="AS19" i="67"/>
  <c r="AN17" i="67"/>
  <c r="V21" i="67"/>
  <c r="AL7" i="67"/>
  <c r="Y6" i="67"/>
  <c r="N14" i="67"/>
  <c r="AF9" i="67"/>
  <c r="AV20" i="67"/>
  <c r="AB18" i="67"/>
  <c r="AG8" i="67"/>
  <c r="AC5" i="67"/>
  <c r="W16" i="67"/>
  <c r="L10" i="67"/>
  <c r="Q12" i="67"/>
  <c r="S3" i="67"/>
  <c r="AP13" i="67"/>
  <c r="AJ4" i="67"/>
  <c r="AQ15" i="67"/>
  <c r="AL42" i="66"/>
  <c r="AC39" i="66"/>
  <c r="Y30" i="66"/>
  <c r="AI37" i="66"/>
  <c r="P35" i="66"/>
  <c r="AV28" i="66"/>
  <c r="AH34" i="66"/>
  <c r="AN36" i="66"/>
  <c r="AP33" i="66"/>
  <c r="AS43" i="66"/>
  <c r="AW43" i="66" s="1"/>
  <c r="W41" i="66"/>
  <c r="R27" i="66"/>
  <c r="AB31" i="66"/>
  <c r="L44" i="66"/>
  <c r="N40" i="66"/>
  <c r="AE38" i="66"/>
  <c r="AQ32" i="66"/>
  <c r="V29" i="66"/>
  <c r="T45" i="66"/>
  <c r="AH20" i="67"/>
  <c r="T18" i="67"/>
  <c r="AV22" i="67"/>
  <c r="O16" i="67"/>
  <c r="AO19" i="67"/>
  <c r="W17" i="67"/>
  <c r="AE3" i="67"/>
  <c r="U21" i="67"/>
  <c r="AC13" i="67"/>
  <c r="AK14" i="67"/>
  <c r="M5" i="67"/>
  <c r="AB10" i="67"/>
  <c r="Y12" i="67"/>
  <c r="AJ7" i="67"/>
  <c r="K6" i="67"/>
  <c r="AQ11" i="67"/>
  <c r="R9" i="67"/>
  <c r="AS4" i="67"/>
  <c r="AM8" i="67"/>
  <c r="X4" i="66"/>
  <c r="M7" i="66"/>
  <c r="AA3" i="66"/>
  <c r="AM9" i="66"/>
  <c r="AT13" i="66"/>
  <c r="AR22" i="66"/>
  <c r="AU21" i="66"/>
  <c r="U8" i="66"/>
  <c r="AD14" i="66"/>
  <c r="T17" i="66"/>
  <c r="O6" i="66"/>
  <c r="AK16" i="66"/>
  <c r="AE10" i="66"/>
  <c r="AO18" i="66"/>
  <c r="K12" i="66"/>
  <c r="R19" i="66"/>
  <c r="Z11" i="66"/>
  <c r="AH15" i="66"/>
  <c r="AJ5" i="66"/>
  <c r="AA21" i="67"/>
  <c r="AU22" i="67"/>
  <c r="AJ18" i="67"/>
  <c r="AE16" i="67"/>
  <c r="AT17" i="67"/>
  <c r="R15" i="67"/>
  <c r="V7" i="67"/>
  <c r="AD12" i="67"/>
  <c r="AP19" i="67"/>
  <c r="Z14" i="67"/>
  <c r="O13" i="67"/>
  <c r="AL6" i="67"/>
  <c r="N5" i="67"/>
  <c r="X3" i="67"/>
  <c r="L20" i="67"/>
  <c r="AH10" i="67"/>
  <c r="T11" i="67"/>
  <c r="AR4" i="67"/>
  <c r="AN8" i="67"/>
  <c r="O21" i="66"/>
  <c r="AK8" i="66"/>
  <c r="AF7" i="66"/>
  <c r="M16" i="66"/>
  <c r="K9" i="66"/>
  <c r="Z10" i="66"/>
  <c r="AT22" i="66"/>
  <c r="AO15" i="66"/>
  <c r="AJ6" i="66"/>
  <c r="S14" i="66"/>
  <c r="AA11" i="66"/>
  <c r="X12" i="66"/>
  <c r="U3" i="66"/>
  <c r="AM18" i="66"/>
  <c r="AR17" i="66"/>
  <c r="AD13" i="66"/>
  <c r="AG20" i="66"/>
  <c r="AU4" i="66"/>
  <c r="Q5" i="66"/>
  <c r="L17" i="67"/>
  <c r="Q18" i="67"/>
  <c r="AI12" i="67"/>
  <c r="AN10" i="67"/>
  <c r="AK22" i="67"/>
  <c r="AS15" i="67"/>
  <c r="AB19" i="67"/>
  <c r="AC9" i="67"/>
  <c r="U16" i="67"/>
  <c r="AP14" i="67"/>
  <c r="P11" i="67"/>
  <c r="AF21" i="67"/>
  <c r="AG3" i="67"/>
  <c r="S5" i="67"/>
  <c r="AQ20" i="67"/>
  <c r="N13" i="67"/>
  <c r="Y8" i="67"/>
  <c r="AV7" i="67"/>
  <c r="W6" i="67"/>
  <c r="AB4" i="66"/>
  <c r="AC17" i="66"/>
  <c r="R20" i="66"/>
  <c r="AI21" i="66"/>
  <c r="L18" i="66"/>
  <c r="T7" i="66"/>
  <c r="AE5" i="66"/>
  <c r="AH14" i="66"/>
  <c r="AS11" i="66"/>
  <c r="AV12" i="66"/>
  <c r="P6" i="66"/>
  <c r="V8" i="66"/>
  <c r="N15" i="66"/>
  <c r="AQ10" i="66"/>
  <c r="Y22" i="66"/>
  <c r="AN16" i="66"/>
  <c r="W13" i="66"/>
  <c r="AP9" i="66"/>
  <c r="AL3" i="66"/>
  <c r="AE21" i="67"/>
  <c r="AL22" i="67"/>
  <c r="AD19" i="67"/>
  <c r="AP11" i="67"/>
  <c r="AJ17" i="67"/>
  <c r="Z16" i="67"/>
  <c r="AR15" i="67"/>
  <c r="AH12" i="67"/>
  <c r="AT20" i="67"/>
  <c r="AA18" i="67"/>
  <c r="R14" i="67"/>
  <c r="O9" i="67"/>
  <c r="AU6" i="67"/>
  <c r="N4" i="67"/>
  <c r="X8" i="67"/>
  <c r="AN3" i="67"/>
  <c r="T5" i="67"/>
  <c r="V10" i="67"/>
  <c r="L7" i="67"/>
  <c r="AC22" i="67"/>
  <c r="P5" i="67"/>
  <c r="W14" i="67"/>
  <c r="AF17" i="67"/>
  <c r="AG19" i="67"/>
  <c r="V16" i="67"/>
  <c r="Q10" i="67"/>
  <c r="L9" i="67"/>
  <c r="AL8" i="67"/>
  <c r="AP12" i="67"/>
  <c r="AQ4" i="67"/>
  <c r="N18" i="67"/>
  <c r="AV11" i="67"/>
  <c r="AN7" i="67"/>
  <c r="Y13" i="67"/>
  <c r="AS3" i="67"/>
  <c r="S15" i="67"/>
  <c r="AB21" i="67"/>
  <c r="AI6" i="67"/>
  <c r="Z15" i="67"/>
  <c r="K17" i="67"/>
  <c r="M21" i="67"/>
  <c r="AT19" i="67"/>
  <c r="AO10" i="67"/>
  <c r="AH18" i="67"/>
  <c r="AE8" i="67"/>
  <c r="O11" i="67"/>
  <c r="AU9" i="67"/>
  <c r="AD7" i="67"/>
  <c r="AM14" i="67"/>
  <c r="R12" i="67"/>
  <c r="AA5" i="67"/>
  <c r="AK4" i="67"/>
  <c r="U13" i="67"/>
  <c r="AJ16" i="67"/>
  <c r="AR20" i="67"/>
  <c r="X6" i="67"/>
  <c r="T3" i="67"/>
  <c r="AS21" i="67"/>
  <c r="P18" i="67"/>
  <c r="AG15" i="67"/>
  <c r="AM20" i="67"/>
  <c r="AB22" i="67"/>
  <c r="U6" i="67"/>
  <c r="W12" i="67"/>
  <c r="AI13" i="67"/>
  <c r="AV14" i="67"/>
  <c r="AF11" i="67"/>
  <c r="Q16" i="67"/>
  <c r="S10" i="67"/>
  <c r="M8" i="67"/>
  <c r="K19" i="67"/>
  <c r="AK7" i="67"/>
  <c r="AQ3" i="67"/>
  <c r="AO5" i="67"/>
  <c r="AC4" i="67"/>
  <c r="Y17" i="67"/>
  <c r="W21" i="67"/>
  <c r="AK19" i="67"/>
  <c r="AN9" i="67"/>
  <c r="L15" i="67"/>
  <c r="U20" i="67"/>
  <c r="Q22" i="67"/>
  <c r="AS17" i="67"/>
  <c r="AP18" i="67"/>
  <c r="AF16" i="67"/>
  <c r="AG11" i="67"/>
  <c r="AV13" i="67"/>
  <c r="AQ12" i="67"/>
  <c r="N7" i="67"/>
  <c r="Y4" i="67"/>
  <c r="P10" i="67"/>
  <c r="AB3" i="67"/>
  <c r="AC14" i="67"/>
  <c r="AI5" i="67"/>
  <c r="S6" i="67"/>
  <c r="AP15" i="67"/>
  <c r="AJ19" i="67"/>
  <c r="AC21" i="67"/>
  <c r="N16" i="67"/>
  <c r="AB13" i="67"/>
  <c r="AS10" i="67"/>
  <c r="W4" i="67"/>
  <c r="AE7" i="67"/>
  <c r="O20" i="67"/>
  <c r="AN18" i="67"/>
  <c r="AQ22" i="67"/>
  <c r="T14" i="67"/>
  <c r="V3" i="67"/>
  <c r="AV17" i="67"/>
  <c r="AH8" i="67"/>
  <c r="R5" i="67"/>
  <c r="L12" i="67"/>
  <c r="AL9" i="67"/>
  <c r="Y11" i="67"/>
  <c r="L10" i="66"/>
  <c r="N14" i="66"/>
  <c r="O22" i="66"/>
  <c r="AS19" i="66"/>
  <c r="V21" i="66"/>
  <c r="Q12" i="66"/>
  <c r="AC5" i="66"/>
  <c r="AB18" i="66"/>
  <c r="AP13" i="66"/>
  <c r="S3" i="66"/>
  <c r="AN17" i="66"/>
  <c r="Y6" i="66"/>
  <c r="AQ15" i="66"/>
  <c r="AJ4" i="66"/>
  <c r="AF9" i="66"/>
  <c r="AV20" i="66"/>
  <c r="W16" i="66"/>
  <c r="AL7" i="66"/>
  <c r="AG8" i="66"/>
  <c r="S22" i="66"/>
  <c r="AK17" i="66"/>
  <c r="AB11" i="66"/>
  <c r="AQ14" i="66"/>
  <c r="W3" i="66"/>
  <c r="AJ9" i="66"/>
  <c r="M6" i="66"/>
  <c r="K8" i="66"/>
  <c r="Y10" i="66"/>
  <c r="AF15" i="66"/>
  <c r="AM19" i="66"/>
  <c r="AC12" i="66"/>
  <c r="U5" i="66"/>
  <c r="AO20" i="66"/>
  <c r="Q4" i="66"/>
  <c r="O7" i="66"/>
  <c r="AV21" i="66"/>
  <c r="AS13" i="66"/>
  <c r="AG16" i="66"/>
  <c r="K3" i="66"/>
  <c r="AG21" i="66"/>
  <c r="AQ19" i="66"/>
  <c r="AI17" i="66"/>
  <c r="AM11" i="66"/>
  <c r="AB15" i="66"/>
  <c r="M4" i="66"/>
  <c r="V13" i="66"/>
  <c r="AF12" i="66"/>
  <c r="AL14" i="66"/>
  <c r="AC7" i="66"/>
  <c r="W5" i="66"/>
  <c r="S9" i="66"/>
  <c r="AO22" i="66"/>
  <c r="Y18" i="66"/>
  <c r="AS6" i="66"/>
  <c r="P8" i="66"/>
  <c r="AV16" i="66"/>
  <c r="Q20" i="66"/>
  <c r="AS22" i="67"/>
  <c r="AQ17" i="67"/>
  <c r="AB14" i="67"/>
  <c r="AJ20" i="67"/>
  <c r="AL18" i="67"/>
  <c r="Y21" i="67"/>
  <c r="O8" i="67"/>
  <c r="AF13" i="67"/>
  <c r="S4" i="67"/>
  <c r="AG6" i="67"/>
  <c r="AC11" i="67"/>
  <c r="W10" i="67"/>
  <c r="N9" i="67"/>
  <c r="AV3" i="67"/>
  <c r="AP7" i="67"/>
  <c r="L16" i="67"/>
  <c r="AN15" i="67"/>
  <c r="Q19" i="67"/>
  <c r="V12" i="67"/>
  <c r="U21" i="66"/>
  <c r="AH20" i="66"/>
  <c r="T18" i="66"/>
  <c r="AQ11" i="66"/>
  <c r="K6" i="66"/>
  <c r="AB10" i="66"/>
  <c r="M5" i="66"/>
  <c r="AE3" i="66"/>
  <c r="Y12" i="66"/>
  <c r="AS4" i="66"/>
  <c r="AV22" i="66"/>
  <c r="AO19" i="66"/>
  <c r="AC13" i="66"/>
  <c r="AJ7" i="66"/>
  <c r="AM8" i="66"/>
  <c r="O16" i="66"/>
  <c r="R9" i="66"/>
  <c r="W17" i="66"/>
  <c r="AK14" i="66"/>
  <c r="AJ22" i="66"/>
  <c r="Z13" i="66"/>
  <c r="X10" i="66"/>
  <c r="O15" i="66"/>
  <c r="AF8" i="66"/>
  <c r="AN19" i="66"/>
  <c r="AL4" i="66"/>
  <c r="AR3" i="66"/>
  <c r="AP21" i="66"/>
  <c r="S7" i="66"/>
  <c r="AU17" i="66"/>
  <c r="N6" i="66"/>
  <c r="AG18" i="66"/>
  <c r="AA12" i="66"/>
  <c r="V20" i="66"/>
  <c r="AT14" i="66"/>
  <c r="Q9" i="66"/>
  <c r="AD11" i="66"/>
  <c r="L5" i="66"/>
  <c r="Q14" i="66"/>
  <c r="M11" i="66"/>
  <c r="AF20" i="66"/>
  <c r="AJ13" i="66"/>
  <c r="AM4" i="66"/>
  <c r="AK18" i="66"/>
  <c r="U12" i="66"/>
  <c r="AG7" i="66"/>
  <c r="W15" i="66"/>
  <c r="K22" i="66"/>
  <c r="AQ5" i="66"/>
  <c r="AS8" i="66"/>
  <c r="AO3" i="66"/>
  <c r="AV6" i="66"/>
  <c r="S21" i="66"/>
  <c r="O10" i="66"/>
  <c r="Y9" i="66"/>
  <c r="AB16" i="66"/>
  <c r="AC19" i="66"/>
  <c r="Z20" i="67"/>
  <c r="AO14" i="67"/>
  <c r="AD16" i="67"/>
  <c r="M17" i="67"/>
  <c r="T9" i="67"/>
  <c r="AE12" i="67"/>
  <c r="K13" i="67"/>
  <c r="AU18" i="67"/>
  <c r="AR5" i="67"/>
  <c r="X15" i="67"/>
  <c r="AA19" i="67"/>
  <c r="AM10" i="67"/>
  <c r="AT6" i="67"/>
  <c r="AI22" i="67"/>
  <c r="AK21" i="67"/>
  <c r="U7" i="67"/>
  <c r="P4" i="67"/>
  <c r="R8" i="67"/>
  <c r="AH3" i="67"/>
  <c r="AN20" i="67"/>
  <c r="X21" i="67"/>
  <c r="AH16" i="67"/>
  <c r="T19" i="67"/>
  <c r="L13" i="67"/>
  <c r="AT3" i="67"/>
  <c r="AU12" i="67"/>
  <c r="AJ15" i="67"/>
  <c r="R17" i="67"/>
  <c r="U11" i="67"/>
  <c r="N8" i="67"/>
  <c r="AK9" i="67"/>
  <c r="AE6" i="67"/>
  <c r="AD22" i="67"/>
  <c r="O18" i="67"/>
  <c r="AR10" i="67"/>
  <c r="AW10" i="67" s="1"/>
  <c r="Z4" i="67"/>
  <c r="AA14" i="67"/>
  <c r="AP5" i="67"/>
  <c r="M36" i="67"/>
  <c r="U42" i="67"/>
  <c r="S34" i="67"/>
  <c r="K33" i="67"/>
  <c r="AA43" i="67"/>
  <c r="X32" i="67"/>
  <c r="O37" i="67"/>
  <c r="Z28" i="67"/>
  <c r="AU31" i="67"/>
  <c r="AW31" i="67" s="1"/>
  <c r="Q38" i="67"/>
  <c r="AG20" i="67"/>
  <c r="AR17" i="67"/>
  <c r="AM18" i="67"/>
  <c r="O21" i="67"/>
  <c r="S14" i="67"/>
  <c r="AA11" i="67"/>
  <c r="AT22" i="67"/>
  <c r="AU4" i="67"/>
  <c r="M16" i="67"/>
  <c r="AJ6" i="67"/>
  <c r="U3" i="67"/>
  <c r="X12" i="67"/>
  <c r="Q5" i="67"/>
  <c r="K9" i="67"/>
  <c r="Z10" i="67"/>
  <c r="AD13" i="67"/>
  <c r="AF7" i="67"/>
  <c r="AO15" i="67"/>
  <c r="AK8" i="67"/>
  <c r="AV7" i="66"/>
  <c r="AS15" i="66"/>
  <c r="AP14" i="66"/>
  <c r="N13" i="66"/>
  <c r="P11" i="66"/>
  <c r="AG3" i="66"/>
  <c r="U16" i="66"/>
  <c r="AB19" i="66"/>
  <c r="AN10" i="66"/>
  <c r="AC9" i="66"/>
  <c r="Y8" i="66"/>
  <c r="S5" i="66"/>
  <c r="AK22" i="66"/>
  <c r="AQ20" i="66"/>
  <c r="AI12" i="66"/>
  <c r="Q18" i="66"/>
  <c r="AF21" i="66"/>
  <c r="W6" i="66"/>
  <c r="L17" i="66"/>
  <c r="AM3" i="66"/>
  <c r="U15" i="66"/>
  <c r="AV18" i="66"/>
  <c r="K16" i="66"/>
  <c r="AB20" i="66"/>
  <c r="P14" i="66"/>
  <c r="AH17" i="66"/>
  <c r="AI19" i="66"/>
  <c r="Y5" i="66"/>
  <c r="R10" i="66"/>
  <c r="AO12" i="66"/>
  <c r="AC6" i="66"/>
  <c r="AE13" i="66"/>
  <c r="W8" i="66"/>
  <c r="AK11" i="66"/>
  <c r="M22" i="66"/>
  <c r="T4" i="66"/>
  <c r="AQ7" i="66"/>
  <c r="AS9" i="66"/>
  <c r="R16" i="67"/>
  <c r="Z21" i="67"/>
  <c r="X14" i="67"/>
  <c r="L19" i="67"/>
  <c r="P9" i="67"/>
  <c r="AD3" i="67"/>
  <c r="AA13" i="67"/>
  <c r="V17" i="67"/>
  <c r="AH22" i="67"/>
  <c r="AE4" i="67"/>
  <c r="AU11" i="67"/>
  <c r="AL5" i="67"/>
  <c r="AI7" i="67"/>
  <c r="T15" i="67"/>
  <c r="AT10" i="67"/>
  <c r="N20" i="67"/>
  <c r="AP8" i="67"/>
  <c r="AN6" i="67"/>
  <c r="AR12" i="67"/>
  <c r="AU7" i="66"/>
  <c r="AT15" i="66"/>
  <c r="K20" i="66"/>
  <c r="AA16" i="66"/>
  <c r="AO21" i="66"/>
  <c r="X19" i="66"/>
  <c r="M14" i="66"/>
  <c r="Z8" i="66"/>
  <c r="Q11" i="66"/>
  <c r="AF10" i="66"/>
  <c r="AR18" i="66"/>
  <c r="AK5" i="66"/>
  <c r="AG22" i="66"/>
  <c r="P3" i="66"/>
  <c r="AM6" i="66"/>
  <c r="U17" i="66"/>
  <c r="AI4" i="66"/>
  <c r="AD9" i="66"/>
  <c r="S13" i="66"/>
  <c r="AA8" i="66"/>
  <c r="N3" i="66"/>
  <c r="Z6" i="66"/>
  <c r="R7" i="66"/>
  <c r="AL12" i="66"/>
  <c r="V18" i="66"/>
  <c r="AP22" i="66"/>
  <c r="AN11" i="66"/>
  <c r="AI10" i="66"/>
  <c r="AE14" i="66"/>
  <c r="L4" i="66"/>
  <c r="AD15" i="66"/>
  <c r="AH21" i="66"/>
  <c r="AU16" i="66"/>
  <c r="T20" i="66"/>
  <c r="X5" i="66"/>
  <c r="P13" i="66"/>
  <c r="AR19" i="66"/>
  <c r="AT9" i="66"/>
  <c r="S16" i="67"/>
  <c r="AS14" i="67"/>
  <c r="M20" i="67"/>
  <c r="AF19" i="67"/>
  <c r="AC10" i="67"/>
  <c r="AQ21" i="67"/>
  <c r="AB12" i="67"/>
  <c r="W22" i="67"/>
  <c r="AM13" i="67"/>
  <c r="AL11" i="67"/>
  <c r="Q6" i="67"/>
  <c r="K5" i="67"/>
  <c r="AG17" i="67"/>
  <c r="AV4" i="67"/>
  <c r="AI18" i="67"/>
  <c r="V9" i="67"/>
  <c r="AO8" i="67"/>
  <c r="Y3" i="67"/>
  <c r="P15" i="67"/>
  <c r="AU14" i="66"/>
  <c r="AK12" i="66"/>
  <c r="R6" i="66"/>
  <c r="AE19" i="66"/>
  <c r="AH4" i="66"/>
  <c r="P20" i="66"/>
  <c r="AA22" i="66"/>
  <c r="AO9" i="66"/>
  <c r="K7" i="66"/>
  <c r="AT21" i="66"/>
  <c r="AI8" i="66"/>
  <c r="AM16" i="66"/>
  <c r="M15" i="66"/>
  <c r="AR11" i="66"/>
  <c r="U18" i="66"/>
  <c r="AD10" i="66"/>
  <c r="X17" i="66"/>
  <c r="T13" i="66"/>
  <c r="Z3" i="66"/>
  <c r="Z22" i="67"/>
  <c r="AI16" i="67"/>
  <c r="N19" i="67"/>
  <c r="AF18" i="67"/>
  <c r="AD17" i="67"/>
  <c r="AR13" i="67"/>
  <c r="AP6" i="67"/>
  <c r="S20" i="67"/>
  <c r="AT12" i="67"/>
  <c r="AL21" i="67"/>
  <c r="AN5" i="67"/>
  <c r="AA4" i="67"/>
  <c r="Q3" i="67"/>
  <c r="AG9" i="67"/>
  <c r="X11" i="67"/>
  <c r="AU10" i="67"/>
  <c r="P7" i="67"/>
  <c r="L8" i="67"/>
  <c r="V14" i="67"/>
  <c r="S17" i="66"/>
  <c r="AR6" i="66"/>
  <c r="L3" i="66"/>
  <c r="AL15" i="66"/>
  <c r="V11" i="66"/>
  <c r="AG10" i="66"/>
  <c r="AP16" i="66"/>
  <c r="AD8" i="66"/>
  <c r="N12" i="66"/>
  <c r="AJ14" i="66"/>
  <c r="AT5" i="66"/>
  <c r="Q13" i="66"/>
  <c r="AU20" i="66"/>
  <c r="X7" i="66"/>
  <c r="AN22" i="66"/>
  <c r="O19" i="66"/>
  <c r="AA9" i="66"/>
  <c r="Z18" i="66"/>
  <c r="AF4" i="66"/>
  <c r="O7" i="67"/>
  <c r="AV21" i="67"/>
  <c r="AG16" i="67"/>
  <c r="AJ9" i="67"/>
  <c r="K8" i="67"/>
  <c r="AQ14" i="67"/>
  <c r="AO20" i="67"/>
  <c r="Y10" i="67"/>
  <c r="S22" i="67"/>
  <c r="AM19" i="67"/>
  <c r="U5" i="67"/>
  <c r="M6" i="67"/>
  <c r="AK17" i="67"/>
  <c r="AB11" i="67"/>
  <c r="AF15" i="67"/>
  <c r="Q4" i="67"/>
  <c r="AS13" i="67"/>
  <c r="W3" i="67"/>
  <c r="AC12" i="67"/>
  <c r="AU19" i="66"/>
  <c r="AL16" i="66"/>
  <c r="AE18" i="66"/>
  <c r="AT8" i="66"/>
  <c r="AA15" i="66"/>
  <c r="X20" i="66"/>
  <c r="AJ11" i="66"/>
  <c r="AO13" i="66"/>
  <c r="AH5" i="66"/>
  <c r="AM17" i="66"/>
  <c r="V22" i="66"/>
  <c r="O12" i="66"/>
  <c r="T21" i="66"/>
  <c r="M10" i="66"/>
  <c r="R3" i="66"/>
  <c r="K14" i="66"/>
  <c r="AD6" i="66"/>
  <c r="AR9" i="66"/>
  <c r="Z7" i="66"/>
  <c r="AU3" i="67"/>
  <c r="AD21" i="67"/>
  <c r="AA17" i="67"/>
  <c r="AR14" i="67"/>
  <c r="AL20" i="67"/>
  <c r="AE22" i="67"/>
  <c r="K18" i="67"/>
  <c r="V19" i="67"/>
  <c r="AO7" i="67"/>
  <c r="AM15" i="67"/>
  <c r="X13" i="67"/>
  <c r="R11" i="67"/>
  <c r="Z12" i="67"/>
  <c r="AJ10" i="67"/>
  <c r="AH6" i="67"/>
  <c r="AT4" i="67"/>
  <c r="T16" i="67"/>
  <c r="M9" i="67"/>
  <c r="O5" i="67"/>
  <c r="N21" i="67"/>
  <c r="AN14" i="67"/>
  <c r="AV19" i="67"/>
  <c r="AQ8" i="67"/>
  <c r="R22" i="67"/>
  <c r="AC18" i="67"/>
  <c r="Y15" i="67"/>
  <c r="AL17" i="67"/>
  <c r="O4" i="67"/>
  <c r="T10" i="67"/>
  <c r="AS16" i="67"/>
  <c r="V5" i="67"/>
  <c r="AP20" i="67"/>
  <c r="AH13" i="67"/>
  <c r="L6" i="67"/>
  <c r="AE11" i="67"/>
  <c r="AB7" i="67"/>
  <c r="AJ3" i="67"/>
  <c r="W9" i="67"/>
  <c r="AK18" i="67"/>
  <c r="AC19" i="67"/>
  <c r="S21" i="67"/>
  <c r="AF20" i="67"/>
  <c r="W15" i="67"/>
  <c r="AJ13" i="67"/>
  <c r="AM4" i="67"/>
  <c r="K22" i="67"/>
  <c r="M11" i="67"/>
  <c r="AQ5" i="67"/>
  <c r="AB16" i="67"/>
  <c r="Q14" i="67"/>
  <c r="AV6" i="67"/>
  <c r="Y9" i="67"/>
  <c r="U12" i="67"/>
  <c r="AS8" i="67"/>
  <c r="O10" i="67"/>
  <c r="AG7" i="67"/>
  <c r="AO3" i="67"/>
  <c r="AI22" i="66"/>
  <c r="M17" i="66"/>
  <c r="X15" i="66"/>
  <c r="K13" i="66"/>
  <c r="AA19" i="66"/>
  <c r="Z20" i="66"/>
  <c r="AD16" i="66"/>
  <c r="P4" i="66"/>
  <c r="AO14" i="66"/>
  <c r="AK21" i="66"/>
  <c r="U7" i="66"/>
  <c r="R8" i="66"/>
  <c r="AT6" i="66"/>
  <c r="AM10" i="66"/>
  <c r="AH3" i="66"/>
  <c r="T9" i="66"/>
  <c r="AR5" i="66"/>
  <c r="AU18" i="66"/>
  <c r="AE12" i="66"/>
  <c r="AN20" i="66"/>
  <c r="U11" i="66"/>
  <c r="AH16" i="66"/>
  <c r="O18" i="66"/>
  <c r="AR10" i="66"/>
  <c r="AP5" i="66"/>
  <c r="AJ15" i="66"/>
  <c r="AD22" i="66"/>
  <c r="T19" i="66"/>
  <c r="R17" i="66"/>
  <c r="Z4" i="66"/>
  <c r="AK9" i="66"/>
  <c r="AE6" i="66"/>
  <c r="N8" i="66"/>
  <c r="AU12" i="66"/>
  <c r="X21" i="66"/>
  <c r="AT3" i="66"/>
  <c r="L13" i="66"/>
  <c r="AA14" i="66"/>
  <c r="AF45" i="66"/>
  <c r="O37" i="66"/>
  <c r="AU31" i="66"/>
  <c r="AW31" i="66" s="1"/>
  <c r="AA43" i="66"/>
  <c r="AT30" i="66"/>
  <c r="AW30" i="66" s="1"/>
  <c r="K33" i="66"/>
  <c r="AR39" i="66"/>
  <c r="AW39" i="66" s="1"/>
  <c r="AK29" i="66"/>
  <c r="M36" i="66"/>
  <c r="AG27" i="66"/>
  <c r="Q38" i="66"/>
  <c r="X32" i="66"/>
  <c r="AJ35" i="66"/>
  <c r="AM44" i="66"/>
  <c r="U42" i="66"/>
  <c r="S34" i="66"/>
  <c r="Z28" i="66"/>
  <c r="AO40" i="66"/>
  <c r="AD41" i="66"/>
  <c r="AM5" i="66"/>
  <c r="AQ13" i="66"/>
  <c r="AE9" i="66"/>
  <c r="K21" i="66"/>
  <c r="T8" i="66"/>
  <c r="AV10" i="66"/>
  <c r="P22" i="66"/>
  <c r="AC3" i="66"/>
  <c r="AI15" i="66"/>
  <c r="M19" i="66"/>
  <c r="AB17" i="66"/>
  <c r="R18" i="66"/>
  <c r="Y14" i="66"/>
  <c r="AH7" i="66"/>
  <c r="AK20" i="66"/>
  <c r="AS12" i="66"/>
  <c r="AO6" i="66"/>
  <c r="W11" i="66"/>
  <c r="U4" i="66"/>
  <c r="AC15" i="66"/>
  <c r="K11" i="66"/>
  <c r="U22" i="66"/>
  <c r="AG14" i="66"/>
  <c r="W19" i="66"/>
  <c r="AF5" i="66"/>
  <c r="AS18" i="66"/>
  <c r="P17" i="66"/>
  <c r="S12" i="66"/>
  <c r="M3" i="66"/>
  <c r="AQ16" i="66"/>
  <c r="AO4" i="66"/>
  <c r="AV8" i="66"/>
  <c r="AM7" i="66"/>
  <c r="Y20" i="66"/>
  <c r="AK10" i="66"/>
  <c r="AI9" i="66"/>
  <c r="Q21" i="66"/>
  <c r="AB6" i="66"/>
  <c r="AG5" i="67"/>
  <c r="X22" i="67"/>
  <c r="P19" i="67"/>
  <c r="Z17" i="67"/>
  <c r="AO16" i="67"/>
  <c r="AF14" i="67"/>
  <c r="AT11" i="67"/>
  <c r="M18" i="67"/>
  <c r="AR21" i="67"/>
  <c r="AM12" i="67"/>
  <c r="S8" i="67"/>
  <c r="AK3" i="67"/>
  <c r="AI20" i="67"/>
  <c r="AD4" i="67"/>
  <c r="U9" i="67"/>
  <c r="K15" i="67"/>
  <c r="AU13" i="67"/>
  <c r="AA10" i="67"/>
  <c r="Q7" i="67"/>
  <c r="AP11" i="66"/>
  <c r="AT20" i="66"/>
  <c r="AJ17" i="66"/>
  <c r="Z16" i="66"/>
  <c r="X8" i="66"/>
  <c r="AR15" i="66"/>
  <c r="V10" i="66"/>
  <c r="N4" i="66"/>
  <c r="AE21" i="66"/>
  <c r="AD19" i="66"/>
  <c r="O9" i="66"/>
  <c r="AA18" i="66"/>
  <c r="L7" i="66"/>
  <c r="AH12" i="66"/>
  <c r="AN3" i="66"/>
  <c r="AL22" i="66"/>
  <c r="T5" i="66"/>
  <c r="AU6" i="66"/>
  <c r="R14" i="66"/>
  <c r="AH18" i="66"/>
  <c r="AM14" i="66"/>
  <c r="U13" i="66"/>
  <c r="X6" i="66"/>
  <c r="M21" i="66"/>
  <c r="AT19" i="66"/>
  <c r="AD7" i="66"/>
  <c r="AJ16" i="66"/>
  <c r="T3" i="66"/>
  <c r="Z15" i="66"/>
  <c r="AE8" i="66"/>
  <c r="O11" i="66"/>
  <c r="K17" i="66"/>
  <c r="AU9" i="66"/>
  <c r="AR20" i="66"/>
  <c r="R12" i="66"/>
  <c r="AA5" i="66"/>
  <c r="AO10" i="66"/>
  <c r="AS17" i="66"/>
  <c r="U20" i="66"/>
  <c r="AF16" i="66"/>
  <c r="AB3" i="66"/>
  <c r="AP18" i="66"/>
  <c r="AG11" i="66"/>
  <c r="AI5" i="66"/>
  <c r="P10" i="66"/>
  <c r="L15" i="66"/>
  <c r="S6" i="66"/>
  <c r="Q22" i="66"/>
  <c r="AN9" i="66"/>
  <c r="AV13" i="66"/>
  <c r="Y4" i="66"/>
  <c r="N7" i="66"/>
  <c r="W21" i="66"/>
  <c r="AK19" i="66"/>
  <c r="AC14" i="66"/>
  <c r="AQ12" i="66"/>
  <c r="AQ22" i="66"/>
  <c r="N16" i="66"/>
  <c r="AJ19" i="66"/>
  <c r="AL9" i="66"/>
  <c r="R5" i="66"/>
  <c r="AE7" i="66"/>
  <c r="AC21" i="66"/>
  <c r="L12" i="66"/>
  <c r="Y11" i="66"/>
  <c r="AP15" i="66"/>
  <c r="W4" i="66"/>
  <c r="AV17" i="66"/>
  <c r="AN18" i="66"/>
  <c r="AH8" i="66"/>
  <c r="T14" i="66"/>
  <c r="AB13" i="66"/>
  <c r="V3" i="66"/>
  <c r="AS10" i="66"/>
  <c r="O20" i="66"/>
  <c r="O3" i="66"/>
  <c r="AS7" i="66"/>
  <c r="Y16" i="66"/>
  <c r="R13" i="66"/>
  <c r="AO11" i="66"/>
  <c r="AM22" i="66"/>
  <c r="AE17" i="66"/>
  <c r="AQ18" i="66"/>
  <c r="AK15" i="66"/>
  <c r="AC8" i="66"/>
  <c r="M12" i="66"/>
  <c r="AB5" i="66"/>
  <c r="W20" i="66"/>
  <c r="AV9" i="66"/>
  <c r="T6" i="66"/>
  <c r="AJ21" i="66"/>
  <c r="AH19" i="66"/>
  <c r="K4" i="66"/>
  <c r="U10" i="66"/>
  <c r="AG21" i="67"/>
  <c r="AO22" i="67"/>
  <c r="AV16" i="67"/>
  <c r="Y18" i="67"/>
  <c r="AQ19" i="67"/>
  <c r="AI17" i="67"/>
  <c r="AL14" i="67"/>
  <c r="AB15" i="67"/>
  <c r="S9" i="67"/>
  <c r="AC7" i="67"/>
  <c r="AF12" i="67"/>
  <c r="V13" i="67"/>
  <c r="AM11" i="67"/>
  <c r="W5" i="67"/>
  <c r="P8" i="67"/>
  <c r="K3" i="67"/>
  <c r="AS6" i="67"/>
  <c r="M4" i="67"/>
  <c r="Q20" i="67"/>
  <c r="AJ20" i="66"/>
  <c r="L16" i="66"/>
  <c r="AS22" i="66"/>
  <c r="AP7" i="66"/>
  <c r="AF13" i="66"/>
  <c r="S4" i="66"/>
  <c r="AG6" i="66"/>
  <c r="O8" i="66"/>
  <c r="W10" i="66"/>
  <c r="AC11" i="66"/>
  <c r="AL18" i="66"/>
  <c r="V12" i="66"/>
  <c r="AN15" i="66"/>
  <c r="AQ17" i="66"/>
  <c r="N9" i="66"/>
  <c r="Y21" i="66"/>
  <c r="Q19" i="66"/>
  <c r="AV3" i="66"/>
  <c r="AB14" i="66"/>
  <c r="S7" i="67"/>
  <c r="AP21" i="67"/>
  <c r="AG18" i="67"/>
  <c r="O15" i="67"/>
  <c r="AJ22" i="67"/>
  <c r="AD11" i="67"/>
  <c r="AU17" i="67"/>
  <c r="AN19" i="67"/>
  <c r="AT14" i="67"/>
  <c r="AA12" i="67"/>
  <c r="L5" i="67"/>
  <c r="X10" i="67"/>
  <c r="V20" i="67"/>
  <c r="AF8" i="67"/>
  <c r="AR3" i="67"/>
  <c r="N6" i="67"/>
  <c r="Q9" i="67"/>
  <c r="AL4" i="67"/>
  <c r="Z13" i="67"/>
  <c r="AS5" i="67"/>
  <c r="L14" i="67"/>
  <c r="AC20" i="67"/>
  <c r="Y19" i="67"/>
  <c r="AV15" i="67"/>
  <c r="AP17" i="67"/>
  <c r="P16" i="67"/>
  <c r="AN21" i="67"/>
  <c r="S18" i="67"/>
  <c r="AB9" i="67"/>
  <c r="AL13" i="67"/>
  <c r="Q8" i="67"/>
  <c r="AF3" i="67"/>
  <c r="N10" i="67"/>
  <c r="AQ6" i="67"/>
  <c r="W7" i="67"/>
  <c r="AI11" i="67"/>
  <c r="AG12" i="67"/>
  <c r="V4" i="67"/>
  <c r="V15" i="67"/>
  <c r="P21" i="67"/>
  <c r="AT16" i="67"/>
  <c r="L22" i="67"/>
  <c r="AD20" i="67"/>
  <c r="Q17" i="67"/>
  <c r="AL10" i="67"/>
  <c r="X18" i="67"/>
  <c r="AN12" i="67"/>
  <c r="AI3" i="67"/>
  <c r="AF6" i="67"/>
  <c r="Z9" i="67"/>
  <c r="AP4" i="67"/>
  <c r="S19" i="67"/>
  <c r="N11" i="67"/>
  <c r="AU5" i="67"/>
  <c r="AG13" i="67"/>
  <c r="AR8" i="67"/>
  <c r="AA7" i="67"/>
  <c r="AN4" i="66"/>
  <c r="AT18" i="66"/>
  <c r="L11" i="66"/>
  <c r="O17" i="66"/>
  <c r="AJ8" i="66"/>
  <c r="AU15" i="66"/>
  <c r="AH9" i="66"/>
  <c r="X16" i="66"/>
  <c r="AR7" i="66"/>
  <c r="AA6" i="66"/>
  <c r="AD5" i="66"/>
  <c r="R21" i="66"/>
  <c r="Z19" i="66"/>
  <c r="AK13" i="66"/>
  <c r="T12" i="66"/>
  <c r="AP3" i="66"/>
  <c r="U14" i="66"/>
  <c r="N22" i="66"/>
  <c r="AE20" i="66"/>
  <c r="X22" i="66"/>
  <c r="AK3" i="66"/>
  <c r="AA10" i="66"/>
  <c r="AF14" i="66"/>
  <c r="AU13" i="66"/>
  <c r="Z17" i="66"/>
  <c r="AD4" i="66"/>
  <c r="U9" i="66"/>
  <c r="P19" i="66"/>
  <c r="Q7" i="66"/>
  <c r="AI20" i="66"/>
  <c r="AO16" i="66"/>
  <c r="K15" i="66"/>
  <c r="AT11" i="66"/>
  <c r="S8" i="66"/>
  <c r="AM12" i="66"/>
  <c r="AG5" i="66"/>
  <c r="M18" i="66"/>
  <c r="AR21" i="66"/>
  <c r="M22" i="67"/>
  <c r="U15" i="67"/>
  <c r="AV18" i="67"/>
  <c r="K16" i="67"/>
  <c r="AI19" i="67"/>
  <c r="AS9" i="67"/>
  <c r="AB20" i="67"/>
  <c r="T4" i="67"/>
  <c r="W8" i="67"/>
  <c r="AC6" i="67"/>
  <c r="AQ7" i="67"/>
  <c r="AE13" i="67"/>
  <c r="AO12" i="67"/>
  <c r="P14" i="67"/>
  <c r="Y5" i="67"/>
  <c r="AK11" i="67"/>
  <c r="AM3" i="67"/>
  <c r="R10" i="67"/>
  <c r="AH17" i="67"/>
  <c r="AH22" i="66"/>
  <c r="AL5" i="66"/>
  <c r="AT10" i="66"/>
  <c r="AD3" i="66"/>
  <c r="N20" i="66"/>
  <c r="P9" i="66"/>
  <c r="AU11" i="66"/>
  <c r="AE4" i="66"/>
  <c r="T15" i="66"/>
  <c r="AA13" i="66"/>
  <c r="L19" i="66"/>
  <c r="X14" i="66"/>
  <c r="Z21" i="66"/>
  <c r="AP8" i="66"/>
  <c r="V17" i="66"/>
  <c r="AI7" i="66"/>
  <c r="AN6" i="66"/>
  <c r="AR12" i="66"/>
  <c r="R16" i="66"/>
  <c r="K20" i="67"/>
  <c r="AR18" i="67"/>
  <c r="AT15" i="67"/>
  <c r="AI4" i="67"/>
  <c r="Q11" i="67"/>
  <c r="AO21" i="67"/>
  <c r="AA16" i="67"/>
  <c r="M14" i="67"/>
  <c r="S13" i="67"/>
  <c r="X19" i="67"/>
  <c r="AD9" i="67"/>
  <c r="P3" i="67"/>
  <c r="AG22" i="67"/>
  <c r="AK5" i="67"/>
  <c r="Z8" i="67"/>
  <c r="U17" i="67"/>
  <c r="AM6" i="67"/>
  <c r="AF10" i="67"/>
  <c r="AU7" i="67"/>
  <c r="AP22" i="67"/>
  <c r="Z6" i="67"/>
  <c r="AU16" i="67"/>
  <c r="AA8" i="67"/>
  <c r="AR19" i="67"/>
  <c r="V18" i="67"/>
  <c r="P13" i="67"/>
  <c r="N3" i="67"/>
  <c r="T20" i="67"/>
  <c r="R7" i="67"/>
  <c r="X5" i="67"/>
  <c r="AT9" i="67"/>
  <c r="AE14" i="67"/>
  <c r="AI10" i="67"/>
  <c r="L4" i="67"/>
  <c r="AL12" i="67"/>
  <c r="AN11" i="67"/>
  <c r="AH21" i="67"/>
  <c r="AD15" i="67"/>
  <c r="AV4" i="66"/>
  <c r="AB12" i="66"/>
  <c r="AO8" i="66"/>
  <c r="AI18" i="66"/>
  <c r="AM13" i="66"/>
  <c r="Y3" i="66"/>
  <c r="AF19" i="66"/>
  <c r="P15" i="66"/>
  <c r="AC10" i="66"/>
  <c r="AL11" i="66"/>
  <c r="AS14" i="66"/>
  <c r="K5" i="66"/>
  <c r="W22" i="66"/>
  <c r="V9" i="66"/>
  <c r="S16" i="66"/>
  <c r="AG17" i="66"/>
  <c r="AQ21" i="66"/>
  <c r="M20" i="66"/>
  <c r="Q6" i="66"/>
  <c r="AT21" i="67"/>
  <c r="U18" i="67"/>
  <c r="X17" i="67"/>
  <c r="AI8" i="67"/>
  <c r="AM16" i="67"/>
  <c r="Z3" i="67"/>
  <c r="AO9" i="67"/>
  <c r="AA22" i="67"/>
  <c r="M15" i="67"/>
  <c r="AE19" i="67"/>
  <c r="AH4" i="67"/>
  <c r="AK12" i="67"/>
  <c r="AR11" i="67"/>
  <c r="K7" i="67"/>
  <c r="AD10" i="67"/>
  <c r="P20" i="67"/>
  <c r="T13" i="67"/>
  <c r="AU14" i="67"/>
  <c r="R6" i="67"/>
  <c r="AL21" i="66"/>
  <c r="Z22" i="66"/>
  <c r="P7" i="66"/>
  <c r="X11" i="66"/>
  <c r="AF18" i="66"/>
  <c r="AD17" i="66"/>
  <c r="AG9" i="66"/>
  <c r="AU10" i="66"/>
  <c r="Q3" i="66"/>
  <c r="L8" i="66"/>
  <c r="AT12" i="66"/>
  <c r="AN5" i="66"/>
  <c r="AP6" i="66"/>
  <c r="S20" i="66"/>
  <c r="AA4" i="66"/>
  <c r="AI16" i="66"/>
  <c r="V14" i="66"/>
  <c r="AR13" i="66"/>
  <c r="N19" i="66"/>
  <c r="AL15" i="67"/>
  <c r="AU20" i="67"/>
  <c r="S17" i="67"/>
  <c r="AJ14" i="67"/>
  <c r="V11" i="67"/>
  <c r="N12" i="67"/>
  <c r="AN22" i="67"/>
  <c r="AP16" i="67"/>
  <c r="AG10" i="67"/>
  <c r="Q13" i="67"/>
  <c r="Z18" i="67"/>
  <c r="X7" i="67"/>
  <c r="AD8" i="67"/>
  <c r="L3" i="67"/>
  <c r="O19" i="67"/>
  <c r="AA9" i="67"/>
  <c r="AR6" i="67"/>
  <c r="AT5" i="67"/>
  <c r="AF4" i="67"/>
  <c r="AH19" i="67"/>
  <c r="AK15" i="67"/>
  <c r="AM22" i="67"/>
  <c r="W20" i="67"/>
  <c r="O3" i="67"/>
  <c r="U10" i="67"/>
  <c r="AB5" i="67"/>
  <c r="AQ18" i="67"/>
  <c r="AV9" i="67"/>
  <c r="T6" i="67"/>
  <c r="AE17" i="67"/>
  <c r="AO11" i="67"/>
  <c r="AS7" i="67"/>
  <c r="AJ21" i="67"/>
  <c r="R13" i="67"/>
  <c r="AC8" i="67"/>
  <c r="K4" i="67"/>
  <c r="Y16" i="67"/>
  <c r="M12" i="67"/>
  <c r="W41" i="67"/>
  <c r="T45" i="67"/>
  <c r="L44" i="67"/>
  <c r="N40" i="67"/>
  <c r="P35" i="67"/>
  <c r="V29" i="67"/>
  <c r="AB31" i="67"/>
  <c r="AV28" i="67"/>
  <c r="R27" i="67"/>
  <c r="Y30" i="67"/>
  <c r="X20" i="67"/>
  <c r="V22" i="67"/>
  <c r="AM17" i="67"/>
  <c r="M10" i="67"/>
  <c r="AE18" i="67"/>
  <c r="T21" i="67"/>
  <c r="AO13" i="67"/>
  <c r="AU19" i="67"/>
  <c r="R3" i="67"/>
  <c r="O12" i="67"/>
  <c r="AR9" i="67"/>
  <c r="AA15" i="67"/>
  <c r="K14" i="67"/>
  <c r="AH5" i="67"/>
  <c r="AL16" i="67"/>
  <c r="Z7" i="67"/>
  <c r="AT8" i="67"/>
  <c r="AD6" i="67"/>
  <c r="AJ11" i="67"/>
  <c r="T16" i="66"/>
  <c r="AH6" i="66"/>
  <c r="AT4" i="66"/>
  <c r="AD21" i="66"/>
  <c r="AE22" i="66"/>
  <c r="AO7" i="66"/>
  <c r="AU3" i="66"/>
  <c r="AA17" i="66"/>
  <c r="AM15" i="66"/>
  <c r="Z12" i="66"/>
  <c r="AL20" i="66"/>
  <c r="K18" i="66"/>
  <c r="V19" i="66"/>
  <c r="O5" i="66"/>
  <c r="AJ10" i="66"/>
  <c r="R11" i="66"/>
  <c r="X13" i="66"/>
  <c r="M9" i="66"/>
  <c r="AR14" i="66"/>
  <c r="AW14" i="66" s="1"/>
  <c r="L6" i="66"/>
  <c r="AN14" i="66"/>
  <c r="AS16" i="66"/>
  <c r="AJ3" i="66"/>
  <c r="R22" i="66"/>
  <c r="AL17" i="66"/>
  <c r="N21" i="66"/>
  <c r="AH13" i="66"/>
  <c r="AP20" i="66"/>
  <c r="W9" i="66"/>
  <c r="O4" i="66"/>
  <c r="AQ8" i="66"/>
  <c r="T10" i="66"/>
  <c r="AB7" i="66"/>
  <c r="Y15" i="66"/>
  <c r="V5" i="66"/>
  <c r="AV19" i="66"/>
  <c r="AE11" i="66"/>
  <c r="AC18" i="66"/>
  <c r="R19" i="67"/>
  <c r="AA3" i="67"/>
  <c r="X4" i="67"/>
  <c r="AR22" i="67"/>
  <c r="Z11" i="67"/>
  <c r="K12" i="67"/>
  <c r="AK16" i="67"/>
  <c r="T17" i="67"/>
  <c r="AH15" i="67"/>
  <c r="AU21" i="67"/>
  <c r="AM9" i="67"/>
  <c r="M7" i="67"/>
  <c r="O6" i="67"/>
  <c r="AD14" i="67"/>
  <c r="AJ5" i="67"/>
  <c r="AT13" i="67"/>
  <c r="AE10" i="67"/>
  <c r="AO18" i="67"/>
  <c r="U8" i="67"/>
  <c r="AC20" i="66"/>
  <c r="AL13" i="66"/>
  <c r="Q8" i="66"/>
  <c r="AI11" i="66"/>
  <c r="AP17" i="66"/>
  <c r="Y19" i="66"/>
  <c r="N10" i="66"/>
  <c r="W7" i="66"/>
  <c r="AQ6" i="66"/>
  <c r="AV15" i="66"/>
  <c r="S18" i="66"/>
  <c r="AF3" i="66"/>
  <c r="AG12" i="66"/>
  <c r="L14" i="66"/>
  <c r="AB9" i="66"/>
  <c r="AN21" i="66"/>
  <c r="P16" i="66"/>
  <c r="V4" i="66"/>
  <c r="AS5" i="66"/>
  <c r="S19" i="66"/>
  <c r="Q17" i="66"/>
  <c r="AP4" i="66"/>
  <c r="AF6" i="66"/>
  <c r="Z9" i="66"/>
  <c r="AI3" i="66"/>
  <c r="AD20" i="66"/>
  <c r="AG13" i="66"/>
  <c r="AA7" i="66"/>
  <c r="AR8" i="66"/>
  <c r="AT16" i="66"/>
  <c r="L22" i="66"/>
  <c r="X18" i="66"/>
  <c r="AU5" i="66"/>
  <c r="P21" i="66"/>
  <c r="V15" i="66"/>
  <c r="AN12" i="66"/>
  <c r="AL10" i="66"/>
  <c r="N11" i="66"/>
  <c r="AU22" i="66"/>
  <c r="AJ18" i="66"/>
  <c r="AT17" i="66"/>
  <c r="AD12" i="66"/>
  <c r="T11" i="66"/>
  <c r="AN8" i="66"/>
  <c r="AR4" i="66"/>
  <c r="AA21" i="66"/>
  <c r="Z14" i="66"/>
  <c r="O13" i="66"/>
  <c r="AH10" i="66"/>
  <c r="X3" i="66"/>
  <c r="N5" i="66"/>
  <c r="AL6" i="66"/>
  <c r="AE16" i="66"/>
  <c r="R15" i="66"/>
  <c r="AP19" i="66"/>
  <c r="V7" i="66"/>
  <c r="L20" i="66"/>
  <c r="AB17" i="67"/>
  <c r="M19" i="67"/>
  <c r="P22" i="67"/>
  <c r="Y14" i="67"/>
  <c r="AO6" i="67"/>
  <c r="AQ13" i="67"/>
  <c r="AH7" i="67"/>
  <c r="R18" i="67"/>
  <c r="AE9" i="67"/>
  <c r="K21" i="67"/>
  <c r="T8" i="67"/>
  <c r="AK20" i="67"/>
  <c r="AI15" i="67"/>
  <c r="AV10" i="67"/>
  <c r="AM5" i="67"/>
  <c r="U4" i="67"/>
  <c r="AC3" i="67"/>
  <c r="W11" i="67"/>
  <c r="AS12" i="67"/>
  <c r="Q21" i="67"/>
  <c r="S12" i="67"/>
  <c r="Y20" i="67"/>
  <c r="U22" i="67"/>
  <c r="AQ16" i="67"/>
  <c r="AC15" i="67"/>
  <c r="AF5" i="67"/>
  <c r="AV8" i="67"/>
  <c r="AK10" i="67"/>
  <c r="AS18" i="67"/>
  <c r="AG14" i="67"/>
  <c r="K11" i="67"/>
  <c r="AO4" i="67"/>
  <c r="P17" i="67"/>
  <c r="AI9" i="67"/>
  <c r="W19" i="67"/>
  <c r="AB6" i="67"/>
  <c r="M3" i="67"/>
  <c r="AM7" i="67"/>
  <c r="F2" i="34"/>
  <c r="G2" i="34" s="1"/>
  <c r="AW3" i="33"/>
  <c r="AW10" i="66" l="1"/>
  <c r="AW19" i="66"/>
  <c r="AW14" i="67"/>
  <c r="AW19" i="67"/>
  <c r="C18" i="68" s="1"/>
  <c r="D18" i="68" s="1"/>
  <c r="AW18" i="66"/>
  <c r="AW18" i="67"/>
  <c r="AW3" i="67"/>
  <c r="C2" i="68" s="1"/>
  <c r="D2" i="68" s="1"/>
  <c r="AW12" i="67"/>
  <c r="C11" i="68" s="1"/>
  <c r="D11" i="68" s="1"/>
  <c r="AW12" i="66"/>
  <c r="AW8" i="67"/>
  <c r="C7" i="68" s="1"/>
  <c r="D7" i="68" s="1"/>
  <c r="AW15" i="67"/>
  <c r="C14" i="68" s="1"/>
  <c r="D14" i="68" s="1"/>
  <c r="C13" i="68"/>
  <c r="D13" i="68" s="1"/>
  <c r="AW7" i="67"/>
  <c r="C6" i="68" s="1"/>
  <c r="D6" i="68" s="1"/>
  <c r="AW3" i="66"/>
  <c r="AW4" i="67"/>
  <c r="C3" i="68" s="1"/>
  <c r="D3" i="68" s="1"/>
  <c r="AW13" i="66"/>
  <c r="AW7" i="66"/>
  <c r="AW15" i="66"/>
  <c r="AW13" i="67"/>
  <c r="C12" i="68" s="1"/>
  <c r="D12" i="68" s="1"/>
  <c r="AW8" i="66"/>
  <c r="AW6" i="67"/>
  <c r="C5" i="68" s="1"/>
  <c r="D5" i="68" s="1"/>
  <c r="C17" i="68"/>
  <c r="D17" i="68" s="1"/>
  <c r="AW20" i="67"/>
  <c r="C19" i="68" s="1"/>
  <c r="D19" i="68" s="1"/>
  <c r="AW9" i="67"/>
  <c r="C8" i="68" s="1"/>
  <c r="D8" i="68" s="1"/>
  <c r="AW9" i="66"/>
  <c r="AW17" i="67"/>
  <c r="C16" i="68" s="1"/>
  <c r="D16" i="68" s="1"/>
  <c r="AW4" i="66"/>
  <c r="C3" i="65" s="1"/>
  <c r="AW22" i="67"/>
  <c r="C21" i="68" s="1"/>
  <c r="D21" i="68" s="1"/>
  <c r="AW21" i="66"/>
  <c r="AW5" i="66"/>
  <c r="C9" i="68"/>
  <c r="D9" i="68" s="1"/>
  <c r="AW11" i="66"/>
  <c r="AW6" i="66"/>
  <c r="AW22" i="66"/>
  <c r="F9" i="68"/>
  <c r="G9" i="68" s="1"/>
  <c r="AW20" i="66"/>
  <c r="AW17" i="66"/>
  <c r="AW16" i="66"/>
  <c r="C15" i="65" s="1"/>
  <c r="F16" i="68"/>
  <c r="G16" i="68" s="1"/>
  <c r="AW11" i="67"/>
  <c r="C10" i="68" s="1"/>
  <c r="D10" i="68" s="1"/>
  <c r="F12" i="68"/>
  <c r="G12" i="68" s="1"/>
  <c r="F20" i="68"/>
  <c r="G20" i="68" s="1"/>
  <c r="AW21" i="67"/>
  <c r="C20" i="68" s="1"/>
  <c r="D20" i="68" s="1"/>
  <c r="AW16" i="67"/>
  <c r="C15" i="68" s="1"/>
  <c r="D15" i="68" s="1"/>
  <c r="AW5" i="67"/>
  <c r="C4" i="68" s="1"/>
  <c r="D4" i="68" s="1"/>
  <c r="F11" i="68"/>
  <c r="G11" i="68" s="1"/>
  <c r="F13" i="68"/>
  <c r="G13" i="68" s="1"/>
  <c r="F3" i="65"/>
  <c r="G3" i="65" s="1"/>
  <c r="L3" i="65" s="1"/>
  <c r="F14" i="68"/>
  <c r="G14" i="68" s="1"/>
  <c r="L14" i="68" s="1"/>
  <c r="F15" i="65"/>
  <c r="G15" i="65" s="1"/>
  <c r="L15" i="65" s="1"/>
  <c r="F15" i="68"/>
  <c r="G15" i="68" s="1"/>
  <c r="L15" i="68" s="1"/>
  <c r="F7" i="68"/>
  <c r="G7" i="68" s="1"/>
  <c r="F19" i="68"/>
  <c r="G19" i="68" s="1"/>
  <c r="F4" i="68"/>
  <c r="G4" i="68" s="1"/>
  <c r="F5" i="68"/>
  <c r="G5" i="68" s="1"/>
  <c r="L5" i="68" s="1"/>
  <c r="F10" i="68"/>
  <c r="G10" i="68" s="1"/>
  <c r="F6" i="68"/>
  <c r="G6" i="68" s="1"/>
  <c r="F17" i="68"/>
  <c r="G17" i="68" s="1"/>
  <c r="F21" i="68"/>
  <c r="G21" i="68" s="1"/>
  <c r="F18" i="68"/>
  <c r="G18" i="68" s="1"/>
  <c r="F8" i="68"/>
  <c r="G8" i="68" s="1"/>
  <c r="F3" i="68"/>
  <c r="G3" i="68" s="1"/>
  <c r="L3" i="68" s="1"/>
  <c r="F11" i="65"/>
  <c r="F18" i="65"/>
  <c r="F4" i="65"/>
  <c r="F6" i="65"/>
  <c r="F16" i="65"/>
  <c r="F10" i="65"/>
  <c r="F19" i="65"/>
  <c r="F7" i="65"/>
  <c r="F5" i="65"/>
  <c r="G5" i="65" s="1"/>
  <c r="L5" i="65" s="1"/>
  <c r="F17" i="65"/>
  <c r="F9" i="65"/>
  <c r="F14" i="65"/>
  <c r="G14" i="65" s="1"/>
  <c r="L14" i="65" s="1"/>
  <c r="F12" i="65"/>
  <c r="F8" i="65"/>
  <c r="F20" i="65"/>
  <c r="F13" i="65"/>
  <c r="G13" i="65" s="1"/>
  <c r="F21" i="65"/>
  <c r="G2" i="68"/>
  <c r="L2" i="68" s="1"/>
  <c r="F2" i="65"/>
  <c r="G2" i="65" s="1"/>
  <c r="L2" i="65" s="1"/>
  <c r="F18" i="34"/>
  <c r="G18" i="34" s="1"/>
  <c r="AU18" i="22" s="1"/>
  <c r="F13" i="34"/>
  <c r="G13" i="34" s="1"/>
  <c r="F21" i="34"/>
  <c r="G21" i="34" s="1"/>
  <c r="F19" i="34"/>
  <c r="G19" i="34" s="1"/>
  <c r="F9" i="34"/>
  <c r="G9" i="34" s="1"/>
  <c r="F8" i="34"/>
  <c r="G8" i="34" s="1"/>
  <c r="C14" i="34"/>
  <c r="D14" i="34" s="1"/>
  <c r="AW34" i="14" s="1"/>
  <c r="F12" i="34"/>
  <c r="G12" i="34" s="1"/>
  <c r="AU12" i="14" s="1"/>
  <c r="F10" i="34"/>
  <c r="G10" i="34" s="1"/>
  <c r="F11" i="34"/>
  <c r="G11" i="34" s="1"/>
  <c r="F7" i="34"/>
  <c r="G7" i="34" s="1"/>
  <c r="AU7" i="14" s="1"/>
  <c r="F16" i="34"/>
  <c r="G16" i="34" s="1"/>
  <c r="C5" i="34"/>
  <c r="D5" i="34" s="1"/>
  <c r="AW25" i="22" s="1"/>
  <c r="F6" i="34"/>
  <c r="G6" i="34" s="1"/>
  <c r="F17" i="34"/>
  <c r="G17" i="34" s="1"/>
  <c r="F4" i="34"/>
  <c r="G4" i="34" s="1"/>
  <c r="F20" i="34"/>
  <c r="G20" i="34" s="1"/>
  <c r="C13" i="34"/>
  <c r="D13" i="34" s="1"/>
  <c r="S30" i="34"/>
  <c r="S28" i="34"/>
  <c r="AU2" i="14"/>
  <c r="H3" i="34"/>
  <c r="C12" i="34"/>
  <c r="D12" i="34" s="1"/>
  <c r="C11" i="34"/>
  <c r="D11" i="34" s="1"/>
  <c r="C19" i="34"/>
  <c r="D19" i="34" s="1"/>
  <c r="C21" i="34"/>
  <c r="D21" i="34" s="1"/>
  <c r="C20" i="34"/>
  <c r="D20" i="34" s="1"/>
  <c r="C7" i="34"/>
  <c r="D7" i="34" s="1"/>
  <c r="C17" i="34"/>
  <c r="D17" i="34" s="1"/>
  <c r="C15" i="34"/>
  <c r="D15" i="34" s="1"/>
  <c r="C6" i="34"/>
  <c r="D6" i="34" s="1"/>
  <c r="C18" i="34"/>
  <c r="D18" i="34" s="1"/>
  <c r="C2" i="34"/>
  <c r="D2" i="34" s="1"/>
  <c r="C4" i="34"/>
  <c r="D4" i="34" s="1"/>
  <c r="C16" i="34"/>
  <c r="D16" i="34" s="1"/>
  <c r="C10" i="34"/>
  <c r="D10" i="34" s="1"/>
  <c r="C8" i="34"/>
  <c r="D8" i="34" s="1"/>
  <c r="C9" i="34"/>
  <c r="D9" i="34" s="1"/>
  <c r="AU22" i="14"/>
  <c r="AU2" i="22"/>
  <c r="AU22" i="22"/>
  <c r="AU15" i="14"/>
  <c r="AU23" i="14"/>
  <c r="AU3" i="22"/>
  <c r="AU3" i="14"/>
  <c r="AU23" i="22"/>
  <c r="AU14" i="14"/>
  <c r="AU34" i="14"/>
  <c r="AU34" i="22"/>
  <c r="AU14" i="22"/>
  <c r="AW3" i="14"/>
  <c r="AW3" i="22"/>
  <c r="AW23" i="22"/>
  <c r="AW23" i="14"/>
  <c r="L9" i="68" l="1"/>
  <c r="L16" i="68"/>
  <c r="L20" i="68"/>
  <c r="L11" i="68"/>
  <c r="L13" i="68"/>
  <c r="T74" i="14"/>
  <c r="W86" i="14"/>
  <c r="X68" i="14"/>
  <c r="AM72" i="14"/>
  <c r="AE75" i="14"/>
  <c r="AJ80" i="14"/>
  <c r="S84" i="14"/>
  <c r="Z77" i="14"/>
  <c r="AG79" i="14"/>
  <c r="AH85" i="14"/>
  <c r="AB87" i="14"/>
  <c r="U71" i="14"/>
  <c r="AA76" i="14"/>
  <c r="AD82" i="14"/>
  <c r="Q72" i="14"/>
  <c r="AF78" i="14"/>
  <c r="R80" i="14"/>
  <c r="Y70" i="14"/>
  <c r="AK73" i="14"/>
  <c r="AI74" i="14"/>
  <c r="AC81" i="14"/>
  <c r="V83" i="14"/>
  <c r="AL84" i="14"/>
  <c r="AH74" i="14"/>
  <c r="Z79" i="14"/>
  <c r="T81" i="14"/>
  <c r="AJ85" i="14"/>
  <c r="S73" i="14"/>
  <c r="AM70" i="14"/>
  <c r="AG75" i="14"/>
  <c r="Y76" i="14"/>
  <c r="AE78" i="14"/>
  <c r="AC84" i="14"/>
  <c r="V80" i="14"/>
  <c r="Z36" i="14"/>
  <c r="T68" i="14"/>
  <c r="AD70" i="14"/>
  <c r="V74" i="14"/>
  <c r="AM75" i="14"/>
  <c r="AJ77" i="14"/>
  <c r="AB85" i="14"/>
  <c r="AF71" i="14"/>
  <c r="AH78" i="14"/>
  <c r="Y72" i="14"/>
  <c r="S82" i="14"/>
  <c r="Z80" i="14"/>
  <c r="X25" i="14"/>
  <c r="Q70" i="14"/>
  <c r="AI81" i="14"/>
  <c r="AB71" i="14"/>
  <c r="AK72" i="14"/>
  <c r="AD86" i="14"/>
  <c r="W87" i="14"/>
  <c r="AL73" i="14"/>
  <c r="R85" i="14"/>
  <c r="X69" i="14"/>
  <c r="AA77" i="14"/>
  <c r="AF82" i="14"/>
  <c r="U83" i="14"/>
  <c r="AJ25" i="14"/>
  <c r="S75" i="14"/>
  <c r="AA72" i="14"/>
  <c r="AJ69" i="14"/>
  <c r="AF84" i="14"/>
  <c r="Y85" i="14"/>
  <c r="AM87" i="14"/>
  <c r="AD73" i="14"/>
  <c r="AB79" i="14"/>
  <c r="V68" i="14"/>
  <c r="AH76" i="14"/>
  <c r="T78" i="14"/>
  <c r="R25" i="14"/>
  <c r="R69" i="14"/>
  <c r="U82" i="14"/>
  <c r="AC86" i="14"/>
  <c r="X74" i="14"/>
  <c r="AK77" i="14"/>
  <c r="W83" i="14"/>
  <c r="Q87" i="14"/>
  <c r="AG71" i="14"/>
  <c r="AL75" i="14"/>
  <c r="AI78" i="14"/>
  <c r="Z81" i="14"/>
  <c r="AE70" i="14"/>
  <c r="AI36" i="14"/>
  <c r="AE68" i="14"/>
  <c r="AI80" i="14"/>
  <c r="R83" i="14"/>
  <c r="Y77" i="14"/>
  <c r="Q81" i="14"/>
  <c r="AK85" i="14"/>
  <c r="V86" i="14"/>
  <c r="AL71" i="14"/>
  <c r="AG76" i="14"/>
  <c r="AA82" i="14"/>
  <c r="U84" i="14"/>
  <c r="AC87" i="14"/>
  <c r="Z70" i="14"/>
  <c r="W81" i="14"/>
  <c r="AJ82" i="14"/>
  <c r="S68" i="14"/>
  <c r="X76" i="14"/>
  <c r="AB84" i="14"/>
  <c r="AE74" i="14"/>
  <c r="AH77" i="14"/>
  <c r="AM78" i="14"/>
  <c r="T79" i="14"/>
  <c r="AG83" i="14"/>
  <c r="R36" i="14"/>
  <c r="L4" i="68"/>
  <c r="S40" i="22"/>
  <c r="G40" i="22"/>
  <c r="B36" i="22"/>
  <c r="R36" i="22"/>
  <c r="L10" i="68"/>
  <c r="L19" i="68"/>
  <c r="L21" i="68"/>
  <c r="L17" i="68"/>
  <c r="L6" i="68"/>
  <c r="L8" i="68"/>
  <c r="H15" i="68"/>
  <c r="K15" i="68"/>
  <c r="M15" i="68" s="1"/>
  <c r="H3" i="68"/>
  <c r="K3" i="68"/>
  <c r="M3" i="68" s="1"/>
  <c r="H18" i="68"/>
  <c r="K18" i="68"/>
  <c r="L18" i="68"/>
  <c r="H7" i="68"/>
  <c r="K7" i="68"/>
  <c r="H5" i="68"/>
  <c r="K5" i="68"/>
  <c r="M5" i="68" s="1"/>
  <c r="H20" i="68"/>
  <c r="K20" i="68"/>
  <c r="H12" i="68"/>
  <c r="K12" i="68"/>
  <c r="H6" i="68"/>
  <c r="K6" i="68"/>
  <c r="K2" i="68"/>
  <c r="M2" i="68" s="1"/>
  <c r="L12" i="68"/>
  <c r="H8" i="68"/>
  <c r="K8" i="68"/>
  <c r="H17" i="68"/>
  <c r="K17" i="68"/>
  <c r="H19" i="68"/>
  <c r="K19" i="68"/>
  <c r="H10" i="68"/>
  <c r="K10" i="68"/>
  <c r="H9" i="68"/>
  <c r="K9" i="68"/>
  <c r="H14" i="68"/>
  <c r="K14" i="68"/>
  <c r="M14" i="68" s="1"/>
  <c r="H11" i="68"/>
  <c r="K11" i="68"/>
  <c r="H13" i="68"/>
  <c r="K13" i="68"/>
  <c r="H4" i="68"/>
  <c r="K4" i="68"/>
  <c r="H21" i="68"/>
  <c r="K21" i="68"/>
  <c r="H16" i="68"/>
  <c r="K16" i="68"/>
  <c r="M16" i="68" s="1"/>
  <c r="L13" i="65"/>
  <c r="L7" i="68"/>
  <c r="C8" i="65"/>
  <c r="C6" i="65"/>
  <c r="C19" i="65"/>
  <c r="C7" i="65"/>
  <c r="C18" i="65"/>
  <c r="C10" i="65"/>
  <c r="C20" i="65"/>
  <c r="C13" i="65"/>
  <c r="C9" i="65"/>
  <c r="C4" i="65"/>
  <c r="C16" i="65"/>
  <c r="C14" i="65"/>
  <c r="C17" i="65"/>
  <c r="C11" i="65"/>
  <c r="C2" i="65"/>
  <c r="C21" i="65"/>
  <c r="C12" i="65"/>
  <c r="C5" i="65"/>
  <c r="H2" i="68"/>
  <c r="G20" i="65"/>
  <c r="L20" i="65" s="1"/>
  <c r="G17" i="65"/>
  <c r="L17" i="65" s="1"/>
  <c r="G7" i="65"/>
  <c r="L7" i="65" s="1"/>
  <c r="G10" i="65"/>
  <c r="L10" i="65" s="1"/>
  <c r="G9" i="65"/>
  <c r="L9" i="65" s="1"/>
  <c r="G21" i="65"/>
  <c r="L21" i="65" s="1"/>
  <c r="G18" i="65"/>
  <c r="L18" i="65" s="1"/>
  <c r="G4" i="65"/>
  <c r="L4" i="65" s="1"/>
  <c r="G6" i="65"/>
  <c r="L6" i="65" s="1"/>
  <c r="G16" i="65"/>
  <c r="L16" i="65" s="1"/>
  <c r="G11" i="65"/>
  <c r="L11" i="65" s="1"/>
  <c r="G12" i="65"/>
  <c r="L12" i="65" s="1"/>
  <c r="G8" i="65"/>
  <c r="L8" i="65" s="1"/>
  <c r="G19" i="65"/>
  <c r="L19" i="65" s="1"/>
  <c r="AW5" i="22"/>
  <c r="H14" i="34"/>
  <c r="AW5" i="14"/>
  <c r="AG27" i="14" s="1"/>
  <c r="H13" i="34"/>
  <c r="AW25" i="14"/>
  <c r="B27" i="14" s="1"/>
  <c r="AU33" i="14"/>
  <c r="H5" i="34"/>
  <c r="S46" i="34"/>
  <c r="H8" i="34"/>
  <c r="AW17" i="22"/>
  <c r="S44" i="34"/>
  <c r="S39" i="34"/>
  <c r="S38" i="34"/>
  <c r="S34" i="34"/>
  <c r="AW24" i="14"/>
  <c r="AD26" i="14" s="1"/>
  <c r="S35" i="34"/>
  <c r="AW27" i="14"/>
  <c r="AL29" i="14" s="1"/>
  <c r="S36" i="34"/>
  <c r="AW15" i="22"/>
  <c r="S41" i="34"/>
  <c r="S31" i="34"/>
  <c r="AU24" i="22"/>
  <c r="AU24" i="14"/>
  <c r="AD81" i="14" s="1"/>
  <c r="AU29" i="22"/>
  <c r="D31" i="22" s="1"/>
  <c r="AU9" i="14"/>
  <c r="AU21" i="22"/>
  <c r="AU17" i="14"/>
  <c r="AU9" i="22"/>
  <c r="R31" i="22" s="1"/>
  <c r="AU4" i="14"/>
  <c r="AU29" i="14"/>
  <c r="AU4" i="22"/>
  <c r="AU17" i="22"/>
  <c r="AU28" i="14"/>
  <c r="AU30" i="14"/>
  <c r="AU31" i="22"/>
  <c r="AU36" i="22"/>
  <c r="AU16" i="22"/>
  <c r="AU40" i="22"/>
  <c r="AU39" i="14"/>
  <c r="AW40" i="22"/>
  <c r="H9" i="34"/>
  <c r="H4" i="34"/>
  <c r="H17" i="34"/>
  <c r="H19" i="34"/>
  <c r="H15" i="34"/>
  <c r="H10" i="34"/>
  <c r="H7" i="34"/>
  <c r="H11" i="34"/>
  <c r="H21" i="34"/>
  <c r="H16" i="34"/>
  <c r="H6" i="34"/>
  <c r="AW18" i="14"/>
  <c r="AC40" i="14" s="1"/>
  <c r="AW39" i="14"/>
  <c r="Y41" i="14" s="1"/>
  <c r="AW39" i="22"/>
  <c r="AW19" i="22"/>
  <c r="AW19" i="14"/>
  <c r="AW9" i="14"/>
  <c r="AE31" i="14" s="1"/>
  <c r="AW35" i="14"/>
  <c r="W37" i="14" s="1"/>
  <c r="AW29" i="14"/>
  <c r="AW29" i="22"/>
  <c r="AW15" i="14"/>
  <c r="Z37" i="14" s="1"/>
  <c r="AW9" i="22"/>
  <c r="I83" i="14"/>
  <c r="J70" i="22"/>
  <c r="AU15" i="22"/>
  <c r="L37" i="22" s="1"/>
  <c r="AW14" i="22"/>
  <c r="AU8" i="14"/>
  <c r="X36" i="14" s="1"/>
  <c r="AU20" i="14"/>
  <c r="AU40" i="14"/>
  <c r="AW34" i="22"/>
  <c r="AU25" i="14"/>
  <c r="AU12" i="22"/>
  <c r="AU25" i="22"/>
  <c r="AU32" i="22"/>
  <c r="AU5" i="14"/>
  <c r="AU10" i="14"/>
  <c r="AW14" i="14"/>
  <c r="AU33" i="22"/>
  <c r="B35" i="22" s="1"/>
  <c r="AU5" i="22"/>
  <c r="N27" i="22" s="1"/>
  <c r="AU20" i="22"/>
  <c r="AU28" i="22"/>
  <c r="AU38" i="14"/>
  <c r="AW27" i="22"/>
  <c r="AU38" i="22"/>
  <c r="AU8" i="22"/>
  <c r="T30" i="22" s="1"/>
  <c r="AU32" i="14"/>
  <c r="AU19" i="14"/>
  <c r="AU18" i="14"/>
  <c r="AU35" i="14"/>
  <c r="AU35" i="22"/>
  <c r="AU30" i="22"/>
  <c r="AU10" i="22"/>
  <c r="AU13" i="22"/>
  <c r="AU13" i="14"/>
  <c r="AU19" i="22"/>
  <c r="AU39" i="22"/>
  <c r="AU26" i="22"/>
  <c r="AW16" i="22"/>
  <c r="AW30" i="14"/>
  <c r="AA32" i="14" s="1"/>
  <c r="AW13" i="14"/>
  <c r="AG35" i="14" s="1"/>
  <c r="AW11" i="14"/>
  <c r="AK33" i="14" s="1"/>
  <c r="AW26" i="14"/>
  <c r="AA28" i="14" s="1"/>
  <c r="AW41" i="14"/>
  <c r="W43" i="14" s="1"/>
  <c r="AU11" i="14"/>
  <c r="AU31" i="14"/>
  <c r="AU37" i="14"/>
  <c r="AU16" i="14"/>
  <c r="AW4" i="14"/>
  <c r="AU27" i="22"/>
  <c r="AU36" i="14"/>
  <c r="AU11" i="22"/>
  <c r="AU37" i="22"/>
  <c r="AU41" i="14"/>
  <c r="AU41" i="22"/>
  <c r="AU21" i="14"/>
  <c r="AU7" i="22"/>
  <c r="AU27" i="14"/>
  <c r="M87" i="14"/>
  <c r="D84" i="14"/>
  <c r="G87" i="14"/>
  <c r="H68" i="14"/>
  <c r="O76" i="14"/>
  <c r="E69" i="14"/>
  <c r="F81" i="14"/>
  <c r="E84" i="14"/>
  <c r="M71" i="14"/>
  <c r="AG79" i="22"/>
  <c r="AJ80" i="22"/>
  <c r="AF81" i="22"/>
  <c r="I68" i="14"/>
  <c r="N83" i="14"/>
  <c r="P72" i="14"/>
  <c r="B79" i="14"/>
  <c r="J70" i="14"/>
  <c r="C72" i="14"/>
  <c r="L86" i="14"/>
  <c r="D78" i="14"/>
  <c r="K87" i="14"/>
  <c r="L85" i="14"/>
  <c r="L84" i="14"/>
  <c r="P73" i="14"/>
  <c r="F77" i="14"/>
  <c r="P77" i="14"/>
  <c r="H80" i="14"/>
  <c r="K70" i="14"/>
  <c r="D75" i="14"/>
  <c r="I79" i="14"/>
  <c r="G72" i="14"/>
  <c r="B75" i="14"/>
  <c r="B71" i="14"/>
  <c r="J71" i="14"/>
  <c r="D70" i="14"/>
  <c r="B86" i="14"/>
  <c r="AL78" i="22"/>
  <c r="E25" i="14"/>
  <c r="E2" i="62" s="1"/>
  <c r="U69" i="22"/>
  <c r="AM72" i="22"/>
  <c r="X70" i="22"/>
  <c r="AK73" i="22"/>
  <c r="U25" i="22"/>
  <c r="Y70" i="22"/>
  <c r="P73" i="22"/>
  <c r="H83" i="22"/>
  <c r="Z85" i="22"/>
  <c r="W79" i="22"/>
  <c r="AB24" i="22"/>
  <c r="Q72" i="22"/>
  <c r="AB68" i="22"/>
  <c r="AD82" i="22"/>
  <c r="H72" i="22"/>
  <c r="Q82" i="22"/>
  <c r="V83" i="22"/>
  <c r="D75" i="22"/>
  <c r="AB87" i="22"/>
  <c r="L81" i="22"/>
  <c r="G76" i="22"/>
  <c r="E78" i="22"/>
  <c r="AJ36" i="22"/>
  <c r="D83" i="22"/>
  <c r="T74" i="22"/>
  <c r="B80" i="22"/>
  <c r="M87" i="22"/>
  <c r="M9" i="68" l="1"/>
  <c r="M20" i="68"/>
  <c r="M13" i="68"/>
  <c r="M11" i="68"/>
  <c r="S69" i="14"/>
  <c r="S2" i="57" s="1"/>
  <c r="V70" i="14"/>
  <c r="V3" i="57" s="1"/>
  <c r="T82" i="14"/>
  <c r="AJ76" i="14"/>
  <c r="AJ7" i="57" s="1"/>
  <c r="AC68" i="14"/>
  <c r="AG74" i="14"/>
  <c r="Z86" i="14"/>
  <c r="Y79" i="14"/>
  <c r="AE81" i="14"/>
  <c r="AE8" i="57" s="1"/>
  <c r="AH75" i="14"/>
  <c r="AH6" i="57" s="1"/>
  <c r="AM77" i="14"/>
  <c r="AH31" i="14"/>
  <c r="AH6" i="62" s="1"/>
  <c r="S25" i="14"/>
  <c r="S2" i="62" s="1"/>
  <c r="AJ32" i="14"/>
  <c r="O36" i="14"/>
  <c r="AD75" i="14"/>
  <c r="V77" i="14"/>
  <c r="AL83" i="14"/>
  <c r="AL9" i="57" s="1"/>
  <c r="U81" i="14"/>
  <c r="AI70" i="14"/>
  <c r="AF79" i="14"/>
  <c r="Z87" i="14"/>
  <c r="AB86" i="14"/>
  <c r="AB11" i="57" s="1"/>
  <c r="Y68" i="14"/>
  <c r="AK71" i="14"/>
  <c r="R84" i="14"/>
  <c r="Q85" i="14"/>
  <c r="AK27" i="14"/>
  <c r="AK4" i="62" s="1"/>
  <c r="AD31" i="14"/>
  <c r="AD6" i="62" s="1"/>
  <c r="AG32" i="14"/>
  <c r="AH32" i="14"/>
  <c r="AH7" i="62" s="1"/>
  <c r="AB27" i="14"/>
  <c r="AB4" i="62" s="1"/>
  <c r="U27" i="14"/>
  <c r="U4" i="62" s="1"/>
  <c r="S40" i="14"/>
  <c r="Y73" i="14"/>
  <c r="Y5" i="57" s="1"/>
  <c r="AC74" i="14"/>
  <c r="S78" i="14"/>
  <c r="AM82" i="14"/>
  <c r="AE83" i="14"/>
  <c r="AE9" i="57" s="1"/>
  <c r="AA84" i="14"/>
  <c r="AH87" i="14"/>
  <c r="AJ75" i="14"/>
  <c r="AG80" i="14"/>
  <c r="V72" i="14"/>
  <c r="T86" i="14"/>
  <c r="AJ31" i="14"/>
  <c r="AJ6" i="62" s="1"/>
  <c r="AB68" i="14"/>
  <c r="AK76" i="14"/>
  <c r="AL78" i="14"/>
  <c r="AF81" i="14"/>
  <c r="AF8" i="57" s="1"/>
  <c r="AI86" i="14"/>
  <c r="X70" i="14"/>
  <c r="R75" i="14"/>
  <c r="R6" i="57" s="1"/>
  <c r="Z85" i="14"/>
  <c r="U69" i="14"/>
  <c r="U2" i="57" s="1"/>
  <c r="W79" i="14"/>
  <c r="AD77" i="14"/>
  <c r="Q82" i="14"/>
  <c r="R31" i="14"/>
  <c r="R6" i="62" s="1"/>
  <c r="W35" i="14"/>
  <c r="U25" i="14"/>
  <c r="U2" i="62" s="1"/>
  <c r="L71" i="14"/>
  <c r="AF70" i="14"/>
  <c r="AF3" i="57" s="1"/>
  <c r="AM79" i="14"/>
  <c r="X80" i="14"/>
  <c r="AD85" i="14"/>
  <c r="AD10" i="57" s="1"/>
  <c r="S87" i="14"/>
  <c r="T69" i="14"/>
  <c r="T2" i="57" s="1"/>
  <c r="AB72" i="14"/>
  <c r="AJ86" i="14"/>
  <c r="AJ11" i="57" s="1"/>
  <c r="Z78" i="14"/>
  <c r="AH68" i="14"/>
  <c r="W76" i="14"/>
  <c r="T25" i="14"/>
  <c r="T2" i="62" s="1"/>
  <c r="W32" i="14"/>
  <c r="W7" i="62" s="1"/>
  <c r="D71" i="14"/>
  <c r="D4" i="57" s="1"/>
  <c r="AH79" i="14"/>
  <c r="AB82" i="14"/>
  <c r="X81" i="14"/>
  <c r="X8" i="57" s="1"/>
  <c r="AF85" i="14"/>
  <c r="AA74" i="14"/>
  <c r="S76" i="14"/>
  <c r="T77" i="14"/>
  <c r="AD84" i="14"/>
  <c r="AM86" i="14"/>
  <c r="AM11" i="57" s="1"/>
  <c r="AJ78" i="14"/>
  <c r="W80" i="14"/>
  <c r="S32" i="14"/>
  <c r="AG36" i="14"/>
  <c r="AM31" i="14"/>
  <c r="AM6" i="62" s="1"/>
  <c r="Z35" i="14"/>
  <c r="U68" i="14"/>
  <c r="AE71" i="14"/>
  <c r="Z72" i="14"/>
  <c r="AG73" i="14"/>
  <c r="AK75" i="14"/>
  <c r="Q86" i="14"/>
  <c r="Y87" i="14"/>
  <c r="R78" i="14"/>
  <c r="AL76" i="14"/>
  <c r="AI77" i="14"/>
  <c r="V69" i="14"/>
  <c r="AC70" i="14"/>
  <c r="V25" i="14"/>
  <c r="AK31" i="14"/>
  <c r="AK6" i="62" s="1"/>
  <c r="AE27" i="14"/>
  <c r="AE4" i="62" s="1"/>
  <c r="R72" i="14"/>
  <c r="AE77" i="14"/>
  <c r="U85" i="14"/>
  <c r="W71" i="14"/>
  <c r="AI73" i="14"/>
  <c r="AK81" i="14"/>
  <c r="AG69" i="14"/>
  <c r="AL70" i="14"/>
  <c r="AL3" i="57" s="1"/>
  <c r="X78" i="14"/>
  <c r="Q74" i="14"/>
  <c r="AC75" i="14"/>
  <c r="Z68" i="14"/>
  <c r="AC31" i="14"/>
  <c r="AC6" i="62" s="1"/>
  <c r="AG25" i="14"/>
  <c r="AG2" i="62" s="1"/>
  <c r="W27" i="14"/>
  <c r="W4" i="62" s="1"/>
  <c r="AL69" i="14"/>
  <c r="AL2" i="57" s="1"/>
  <c r="Q75" i="14"/>
  <c r="Q6" i="57" s="1"/>
  <c r="AD83" i="14"/>
  <c r="AD9" i="57" s="1"/>
  <c r="R76" i="14"/>
  <c r="U78" i="14"/>
  <c r="AA71" i="14"/>
  <c r="AB73" i="14"/>
  <c r="AF80" i="14"/>
  <c r="AI82" i="14"/>
  <c r="X85" i="14"/>
  <c r="AK87" i="14"/>
  <c r="W72" i="14"/>
  <c r="AL25" i="14"/>
  <c r="AL2" i="62" s="1"/>
  <c r="AA27" i="14"/>
  <c r="AA4" i="62" s="1"/>
  <c r="Q31" i="14"/>
  <c r="Q6" i="62" s="1"/>
  <c r="AA69" i="14"/>
  <c r="AA2" i="57" s="1"/>
  <c r="AH80" i="14"/>
  <c r="W74" i="14"/>
  <c r="AE82" i="14"/>
  <c r="S83" i="14"/>
  <c r="AJ84" i="14"/>
  <c r="X73" i="14"/>
  <c r="T70" i="14"/>
  <c r="T3" i="57" s="1"/>
  <c r="AC72" i="14"/>
  <c r="AG78" i="14"/>
  <c r="AM85" i="14"/>
  <c r="AJ40" i="14"/>
  <c r="AA25" i="14"/>
  <c r="AA2" i="62" s="1"/>
  <c r="B68" i="14"/>
  <c r="AC79" i="14"/>
  <c r="AH84" i="14"/>
  <c r="X86" i="14"/>
  <c r="AF87" i="14"/>
  <c r="AJ71" i="14"/>
  <c r="T72" i="14"/>
  <c r="AD76" i="14"/>
  <c r="W77" i="14"/>
  <c r="S80" i="14"/>
  <c r="AM81" i="14"/>
  <c r="AM8" i="57" s="1"/>
  <c r="Z82" i="14"/>
  <c r="AJ27" i="14"/>
  <c r="AJ4" i="62" s="1"/>
  <c r="AH40" i="14"/>
  <c r="AC35" i="14"/>
  <c r="AJ72" i="14"/>
  <c r="Y84" i="14"/>
  <c r="AM74" i="14"/>
  <c r="S70" i="14"/>
  <c r="AB80" i="14"/>
  <c r="V82" i="14"/>
  <c r="T73" i="14"/>
  <c r="AF76" i="14"/>
  <c r="AF7" i="57" s="1"/>
  <c r="AH83" i="14"/>
  <c r="AA86" i="14"/>
  <c r="AD87" i="14"/>
  <c r="Y40" i="14"/>
  <c r="X32" i="14"/>
  <c r="AL31" i="14"/>
  <c r="AL6" i="62" s="1"/>
  <c r="S31" i="14"/>
  <c r="S6" i="62" s="1"/>
  <c r="AG31" i="14"/>
  <c r="AG6" i="62" s="1"/>
  <c r="E70" i="14"/>
  <c r="V81" i="14"/>
  <c r="V8" i="57" s="1"/>
  <c r="AE73" i="14"/>
  <c r="AG84" i="14"/>
  <c r="Q79" i="14"/>
  <c r="R86" i="14"/>
  <c r="AI69" i="14"/>
  <c r="AC71" i="14"/>
  <c r="AC4" i="57" s="1"/>
  <c r="U77" i="14"/>
  <c r="AK82" i="14"/>
  <c r="AL87" i="14"/>
  <c r="Y75" i="14"/>
  <c r="Y6" i="57" s="1"/>
  <c r="AA83" i="14"/>
  <c r="Y31" i="14"/>
  <c r="Y6" i="62" s="1"/>
  <c r="AI25" i="14"/>
  <c r="AI2" i="62" s="1"/>
  <c r="AC27" i="14"/>
  <c r="AC4" i="62" s="1"/>
  <c r="Q35" i="14"/>
  <c r="AG40" i="14"/>
  <c r="E87" i="14"/>
  <c r="AB78" i="14"/>
  <c r="U70" i="14"/>
  <c r="R71" i="14"/>
  <c r="AI72" i="14"/>
  <c r="AK83" i="14"/>
  <c r="AK9" i="57" s="1"/>
  <c r="AE69" i="14"/>
  <c r="AE2" i="57" s="1"/>
  <c r="AA73" i="14"/>
  <c r="Q84" i="14"/>
  <c r="V85" i="14"/>
  <c r="AG68" i="14"/>
  <c r="Y74" i="14"/>
  <c r="AL80" i="14"/>
  <c r="R27" i="14"/>
  <c r="R4" i="62" s="1"/>
  <c r="AE25" i="14"/>
  <c r="AE2" i="62" s="1"/>
  <c r="AL36" i="14"/>
  <c r="W36" i="14"/>
  <c r="AL27" i="14"/>
  <c r="AL4" i="62" s="1"/>
  <c r="AF27" i="14"/>
  <c r="AF4" i="62" s="1"/>
  <c r="AJ26" i="14"/>
  <c r="AJ3" i="62" s="1"/>
  <c r="AH27" i="14"/>
  <c r="AH4" i="62" s="1"/>
  <c r="X33" i="14"/>
  <c r="AM36" i="14"/>
  <c r="T41" i="14"/>
  <c r="T10" i="62" s="1"/>
  <c r="W68" i="14"/>
  <c r="X77" i="14"/>
  <c r="AC78" i="14"/>
  <c r="AM80" i="14"/>
  <c r="AG82" i="14"/>
  <c r="T85" i="14"/>
  <c r="S74" i="14"/>
  <c r="AE86" i="14"/>
  <c r="AJ70" i="14"/>
  <c r="AJ3" i="57" s="1"/>
  <c r="AH71" i="14"/>
  <c r="AH4" i="57" s="1"/>
  <c r="Z76" i="14"/>
  <c r="Z7" i="57" s="1"/>
  <c r="AJ37" i="14"/>
  <c r="AJ8" i="62" s="1"/>
  <c r="AG41" i="14"/>
  <c r="AG10" i="62" s="1"/>
  <c r="AM40" i="14"/>
  <c r="AA68" i="14"/>
  <c r="Y78" i="14"/>
  <c r="AJ81" i="14"/>
  <c r="AC82" i="14"/>
  <c r="AM84" i="14"/>
  <c r="S72" i="14"/>
  <c r="AE79" i="14"/>
  <c r="AG85" i="14"/>
  <c r="AG10" i="57" s="1"/>
  <c r="AH73" i="14"/>
  <c r="T83" i="14"/>
  <c r="V76" i="14"/>
  <c r="AE35" i="14"/>
  <c r="AB36" i="14"/>
  <c r="AH36" i="14"/>
  <c r="AJ36" i="14"/>
  <c r="S36" i="14"/>
  <c r="AF36" i="14"/>
  <c r="AC26" i="14"/>
  <c r="AC3" i="62" s="1"/>
  <c r="X26" i="14"/>
  <c r="X3" i="62" s="1"/>
  <c r="T26" i="14"/>
  <c r="T3" i="62" s="1"/>
  <c r="S26" i="14"/>
  <c r="Z25" i="14"/>
  <c r="Z2" i="62" s="1"/>
  <c r="AK36" i="14"/>
  <c r="R37" i="14"/>
  <c r="R8" i="62" s="1"/>
  <c r="AB26" i="14"/>
  <c r="AL28" i="14"/>
  <c r="AD27" i="14"/>
  <c r="AD4" i="62" s="1"/>
  <c r="Q29" i="14"/>
  <c r="Q5" i="62" s="1"/>
  <c r="Q73" i="14"/>
  <c r="W75" i="14"/>
  <c r="W31" i="14"/>
  <c r="W6" i="62" s="1"/>
  <c r="X43" i="14"/>
  <c r="Z69" i="14"/>
  <c r="Z2" i="57" s="1"/>
  <c r="AF86" i="14"/>
  <c r="AB70" i="14"/>
  <c r="AI83" i="14"/>
  <c r="AL72" i="14"/>
  <c r="AK80" i="14"/>
  <c r="R81" i="14"/>
  <c r="R8" i="57" s="1"/>
  <c r="X87" i="14"/>
  <c r="AD71" i="14"/>
  <c r="U74" i="14"/>
  <c r="M76" i="14"/>
  <c r="X31" i="14"/>
  <c r="X6" i="62" s="1"/>
  <c r="AC36" i="14"/>
  <c r="W25" i="14"/>
  <c r="W2" i="62" s="1"/>
  <c r="AK26" i="14"/>
  <c r="AK3" i="62" s="1"/>
  <c r="AE43" i="14"/>
  <c r="AI71" i="14"/>
  <c r="U73" i="14"/>
  <c r="R74" i="14"/>
  <c r="AI27" i="14"/>
  <c r="AI4" i="62" s="1"/>
  <c r="U29" i="14"/>
  <c r="U5" i="62" s="1"/>
  <c r="AL41" i="14"/>
  <c r="AL10" i="62" s="1"/>
  <c r="AK70" i="14"/>
  <c r="AA79" i="14"/>
  <c r="AG81" i="14"/>
  <c r="AE87" i="14"/>
  <c r="AL85" i="14"/>
  <c r="Q83" i="14"/>
  <c r="W69" i="14"/>
  <c r="W2" i="57" s="1"/>
  <c r="X75" i="14"/>
  <c r="AC80" i="14"/>
  <c r="AG37" i="14"/>
  <c r="AG8" i="62" s="1"/>
  <c r="X41" i="14"/>
  <c r="X10" i="62" s="1"/>
  <c r="AH41" i="14"/>
  <c r="AH10" i="62" s="1"/>
  <c r="AM41" i="14"/>
  <c r="AM10" i="62" s="1"/>
  <c r="Z41" i="14"/>
  <c r="Z10" i="62" s="1"/>
  <c r="AE26" i="14"/>
  <c r="AE3" i="62" s="1"/>
  <c r="Q26" i="14"/>
  <c r="Q3" i="62" s="1"/>
  <c r="AB41" i="14"/>
  <c r="AB10" i="62" s="1"/>
  <c r="Y28" i="14"/>
  <c r="T37" i="14"/>
  <c r="T8" i="62" s="1"/>
  <c r="D86" i="14"/>
  <c r="U28" i="14"/>
  <c r="V29" i="14"/>
  <c r="V5" i="62" s="1"/>
  <c r="AF31" i="14"/>
  <c r="AF6" i="62" s="1"/>
  <c r="Q36" i="14"/>
  <c r="AA37" i="14"/>
  <c r="AA8" i="62" s="1"/>
  <c r="AB25" i="14"/>
  <c r="AB2" i="62" s="1"/>
  <c r="R70" i="14"/>
  <c r="R3" i="57" s="1"/>
  <c r="AL74" i="14"/>
  <c r="AI41" i="14"/>
  <c r="AI10" i="62" s="1"/>
  <c r="R26" i="14"/>
  <c r="R3" i="62" s="1"/>
  <c r="AD79" i="14"/>
  <c r="AF75" i="14"/>
  <c r="AI85" i="14"/>
  <c r="AB69" i="14"/>
  <c r="Q80" i="14"/>
  <c r="AK84" i="14"/>
  <c r="Y83" i="14"/>
  <c r="U72" i="14"/>
  <c r="V73" i="14"/>
  <c r="AA81" i="14"/>
  <c r="AA26" i="14"/>
  <c r="AA3" i="62" s="1"/>
  <c r="Y36" i="14"/>
  <c r="U35" i="14"/>
  <c r="V31" i="14"/>
  <c r="V6" i="62" s="1"/>
  <c r="AB37" i="14"/>
  <c r="AB8" i="62" s="1"/>
  <c r="AD74" i="14"/>
  <c r="R68" i="14"/>
  <c r="AA70" i="14"/>
  <c r="AK78" i="14"/>
  <c r="AB81" i="14"/>
  <c r="V75" i="14"/>
  <c r="AL86" i="14"/>
  <c r="AL11" i="57" s="1"/>
  <c r="AI87" i="14"/>
  <c r="Y80" i="14"/>
  <c r="AF83" i="14"/>
  <c r="AF9" i="57" s="1"/>
  <c r="U79" i="14"/>
  <c r="Q76" i="14"/>
  <c r="B72" i="14"/>
  <c r="AD37" i="14"/>
  <c r="AD8" i="62" s="1"/>
  <c r="U31" i="14"/>
  <c r="U6" i="62" s="1"/>
  <c r="AB33" i="14"/>
  <c r="AL35" i="14"/>
  <c r="Y69" i="14"/>
  <c r="Y2" i="57" s="1"/>
  <c r="Q68" i="14"/>
  <c r="V40" i="14"/>
  <c r="Y25" i="14"/>
  <c r="Y2" i="62" s="1"/>
  <c r="U75" i="14"/>
  <c r="AI76" i="14"/>
  <c r="AB77" i="14"/>
  <c r="AL79" i="14"/>
  <c r="AK86" i="14"/>
  <c r="R87" i="14"/>
  <c r="Z73" i="14"/>
  <c r="Z5" i="57" s="1"/>
  <c r="AF74" i="14"/>
  <c r="V84" i="14"/>
  <c r="AF26" i="14"/>
  <c r="AF3" i="62" s="1"/>
  <c r="AL26" i="14"/>
  <c r="AL3" i="62" s="1"/>
  <c r="Y26" i="14"/>
  <c r="Y3" i="62" s="1"/>
  <c r="AI26" i="14"/>
  <c r="AI3" i="62" s="1"/>
  <c r="V26" i="14"/>
  <c r="V3" i="62" s="1"/>
  <c r="U26" i="14"/>
  <c r="U3" i="62" s="1"/>
  <c r="Z26" i="14"/>
  <c r="Z3" i="62" s="1"/>
  <c r="AC43" i="14"/>
  <c r="AK41" i="14"/>
  <c r="AK10" i="62" s="1"/>
  <c r="AM43" i="14"/>
  <c r="R41" i="14"/>
  <c r="R10" i="62" s="1"/>
  <c r="AJ41" i="14"/>
  <c r="AJ10" i="62" s="1"/>
  <c r="R29" i="14"/>
  <c r="R5" i="62" s="1"/>
  <c r="U36" i="14"/>
  <c r="Q27" i="14"/>
  <c r="Q4" i="62" s="1"/>
  <c r="Z31" i="14"/>
  <c r="Z6" i="62" s="1"/>
  <c r="AE32" i="14"/>
  <c r="AL37" i="14"/>
  <c r="AG43" i="14"/>
  <c r="R73" i="14"/>
  <c r="R5" i="57" s="1"/>
  <c r="Z75" i="14"/>
  <c r="AE76" i="14"/>
  <c r="V79" i="14"/>
  <c r="AI84" i="14"/>
  <c r="Y86" i="14"/>
  <c r="Y11" i="57" s="1"/>
  <c r="AC77" i="14"/>
  <c r="U80" i="14"/>
  <c r="AL81" i="14"/>
  <c r="AG87" i="14"/>
  <c r="Q71" i="14"/>
  <c r="AK74" i="14"/>
  <c r="H79" i="14"/>
  <c r="AD25" i="14"/>
  <c r="AD2" i="62" s="1"/>
  <c r="S37" i="14"/>
  <c r="S8" i="62" s="1"/>
  <c r="T40" i="14"/>
  <c r="AF68" i="14"/>
  <c r="AH70" i="14"/>
  <c r="AM71" i="14"/>
  <c r="X72" i="14"/>
  <c r="W41" i="14"/>
  <c r="W10" i="62" s="1"/>
  <c r="AH26" i="14"/>
  <c r="AH3" i="62" s="1"/>
  <c r="AJ73" i="14"/>
  <c r="T84" i="14"/>
  <c r="S81" i="14"/>
  <c r="AA78" i="14"/>
  <c r="AB83" i="14"/>
  <c r="AD69" i="14"/>
  <c r="AD2" i="57" s="1"/>
  <c r="W85" i="14"/>
  <c r="W10" i="57" s="1"/>
  <c r="AM27" i="14"/>
  <c r="Q28" i="14"/>
  <c r="AI28" i="14"/>
  <c r="V28" i="14"/>
  <c r="AB28" i="14"/>
  <c r="R28" i="14"/>
  <c r="W26" i="14"/>
  <c r="W3" i="62" s="1"/>
  <c r="AB31" i="14"/>
  <c r="AB6" i="62" s="1"/>
  <c r="X35" i="14"/>
  <c r="AH37" i="14"/>
  <c r="AH8" i="62" s="1"/>
  <c r="AF25" i="14"/>
  <c r="AF2" i="62" s="1"/>
  <c r="S71" i="14"/>
  <c r="Z74" i="14"/>
  <c r="S27" i="14"/>
  <c r="S4" i="62" s="1"/>
  <c r="T36" i="14"/>
  <c r="AF69" i="14"/>
  <c r="AF2" i="57" s="1"/>
  <c r="W70" i="14"/>
  <c r="AB75" i="14"/>
  <c r="T80" i="14"/>
  <c r="X79" i="14"/>
  <c r="AH81" i="14"/>
  <c r="AJ83" i="14"/>
  <c r="AJ9" i="57" s="1"/>
  <c r="AD72" i="14"/>
  <c r="AM73" i="14"/>
  <c r="AC37" i="14"/>
  <c r="AC8" i="62" s="1"/>
  <c r="X37" i="14"/>
  <c r="X8" i="62" s="1"/>
  <c r="U37" i="14"/>
  <c r="U8" i="62" s="1"/>
  <c r="AE37" i="14"/>
  <c r="AE8" i="62" s="1"/>
  <c r="AK37" i="14"/>
  <c r="AK8" i="62" s="1"/>
  <c r="Q37" i="14"/>
  <c r="Q8" i="62" s="1"/>
  <c r="AK28" i="14"/>
  <c r="V36" i="14"/>
  <c r="S43" i="14"/>
  <c r="Z43" i="14"/>
  <c r="AH43" i="14"/>
  <c r="H75" i="14"/>
  <c r="AH25" i="14"/>
  <c r="AH2" i="62" s="1"/>
  <c r="Z27" i="14"/>
  <c r="Z4" i="62" s="1"/>
  <c r="AE28" i="14"/>
  <c r="AM32" i="14"/>
  <c r="AM7" i="62" s="1"/>
  <c r="AJ68" i="14"/>
  <c r="AC73" i="14"/>
  <c r="T43" i="14"/>
  <c r="AC29" i="14"/>
  <c r="AC5" i="62" s="1"/>
  <c r="AE72" i="14"/>
  <c r="AM76" i="14"/>
  <c r="T87" i="14"/>
  <c r="AG77" i="14"/>
  <c r="X84" i="14"/>
  <c r="W82" i="14"/>
  <c r="S86" i="14"/>
  <c r="AH69" i="14"/>
  <c r="AH2" i="57" s="1"/>
  <c r="Z71" i="14"/>
  <c r="Y27" i="14"/>
  <c r="Y4" i="62" s="1"/>
  <c r="AD36" i="14"/>
  <c r="AC41" i="14"/>
  <c r="AC10" i="62" s="1"/>
  <c r="AK69" i="14"/>
  <c r="AK2" i="57" s="1"/>
  <c r="AF72" i="14"/>
  <c r="AA75" i="14"/>
  <c r="Q33" i="14"/>
  <c r="AI35" i="14"/>
  <c r="AL68" i="14"/>
  <c r="U86" i="14"/>
  <c r="U11" i="57" s="1"/>
  <c r="V87" i="14"/>
  <c r="AD80" i="14"/>
  <c r="Q77" i="14"/>
  <c r="AI79" i="14"/>
  <c r="R82" i="14"/>
  <c r="AC85" i="14"/>
  <c r="Y71" i="14"/>
  <c r="AK25" i="14"/>
  <c r="AK2" i="62" s="1"/>
  <c r="AA31" i="14"/>
  <c r="AA6" i="62" s="1"/>
  <c r="AD33" i="14"/>
  <c r="W33" i="14"/>
  <c r="Z33" i="14"/>
  <c r="U33" i="14"/>
  <c r="AI33" i="14"/>
  <c r="R33" i="14"/>
  <c r="AK35" i="14"/>
  <c r="AC25" i="14"/>
  <c r="AC2" i="62" s="1"/>
  <c r="AC69" i="14"/>
  <c r="AC2" i="57" s="1"/>
  <c r="AE40" i="14"/>
  <c r="W73" i="14"/>
  <c r="Q78" i="14"/>
  <c r="AE84" i="14"/>
  <c r="AG86" i="14"/>
  <c r="AG11" i="57" s="1"/>
  <c r="AL82" i="14"/>
  <c r="AA87" i="14"/>
  <c r="AK79" i="14"/>
  <c r="U76" i="14"/>
  <c r="R77" i="14"/>
  <c r="X83" i="14"/>
  <c r="AI68" i="14"/>
  <c r="T27" i="14"/>
  <c r="T4" i="62" s="1"/>
  <c r="AF33" i="14"/>
  <c r="Z40" i="14"/>
  <c r="S41" i="14"/>
  <c r="S10" i="62" s="1"/>
  <c r="AF77" i="14"/>
  <c r="Y82" i="14"/>
  <c r="S85" i="14"/>
  <c r="S10" i="57" s="1"/>
  <c r="T71" i="14"/>
  <c r="AB76" i="14"/>
  <c r="V78" i="14"/>
  <c r="AM83" i="14"/>
  <c r="AH72" i="14"/>
  <c r="AJ74" i="14"/>
  <c r="Z84" i="14"/>
  <c r="AD68" i="14"/>
  <c r="Z8" i="62"/>
  <c r="AM37" i="14"/>
  <c r="AM8" i="62" s="1"/>
  <c r="V37" i="14"/>
  <c r="V8" i="62" s="1"/>
  <c r="AF37" i="14"/>
  <c r="AF8" i="62" s="1"/>
  <c r="Q41" i="14"/>
  <c r="Q10" i="62" s="1"/>
  <c r="V41" i="14"/>
  <c r="V10" i="62" s="1"/>
  <c r="AD41" i="14"/>
  <c r="AD10" i="62" s="1"/>
  <c r="U41" i="14"/>
  <c r="U10" i="62" s="1"/>
  <c r="AF41" i="14"/>
  <c r="M77" i="14"/>
  <c r="X27" i="14"/>
  <c r="X4" i="62" s="1"/>
  <c r="AG28" i="14"/>
  <c r="AE36" i="14"/>
  <c r="T76" i="14"/>
  <c r="T7" i="57" s="1"/>
  <c r="AJ43" i="14"/>
  <c r="AA41" i="14"/>
  <c r="AA10" i="62" s="1"/>
  <c r="AE80" i="14"/>
  <c r="AJ87" i="14"/>
  <c r="AC83" i="14"/>
  <c r="AC9" i="57" s="1"/>
  <c r="AM68" i="14"/>
  <c r="X71" i="14"/>
  <c r="AG72" i="14"/>
  <c r="S79" i="14"/>
  <c r="AH82" i="14"/>
  <c r="AA85" i="14"/>
  <c r="W78" i="14"/>
  <c r="T32" i="14"/>
  <c r="T7" i="62" s="1"/>
  <c r="AK29" i="14"/>
  <c r="AK5" i="62" s="1"/>
  <c r="Y29" i="14"/>
  <c r="Y5" i="62" s="1"/>
  <c r="AA29" i="14"/>
  <c r="AA5" i="62" s="1"/>
  <c r="AI29" i="14"/>
  <c r="AI5" i="62" s="1"/>
  <c r="AD29" i="14"/>
  <c r="AD5" i="62" s="1"/>
  <c r="AI37" i="14"/>
  <c r="AI8" i="62" s="1"/>
  <c r="AM26" i="14"/>
  <c r="AM3" i="62" s="1"/>
  <c r="M10" i="68"/>
  <c r="M4" i="68"/>
  <c r="I26" i="22"/>
  <c r="AC79" i="22"/>
  <c r="J30" i="22"/>
  <c r="D25" i="22"/>
  <c r="AI72" i="22"/>
  <c r="O37" i="22"/>
  <c r="R27" i="22"/>
  <c r="L35" i="22"/>
  <c r="Q40" i="22"/>
  <c r="L30" i="22"/>
  <c r="AC74" i="22"/>
  <c r="K35" i="22"/>
  <c r="N25" i="22"/>
  <c r="E37" i="22"/>
  <c r="L25" i="22"/>
  <c r="P35" i="22"/>
  <c r="D40" i="22"/>
  <c r="S36" i="22"/>
  <c r="Q28" i="22"/>
  <c r="S34" i="22"/>
  <c r="R25" i="22"/>
  <c r="E40" i="22"/>
  <c r="J41" i="22"/>
  <c r="M35" i="22"/>
  <c r="C29" i="22"/>
  <c r="O32" i="22"/>
  <c r="F37" i="22"/>
  <c r="T34" i="22"/>
  <c r="D26" i="22"/>
  <c r="I30" i="22"/>
  <c r="S31" i="22"/>
  <c r="N38" i="22"/>
  <c r="K39" i="22"/>
  <c r="L42" i="22"/>
  <c r="B27" i="22"/>
  <c r="P33" i="22"/>
  <c r="G26" i="22"/>
  <c r="C30" i="22"/>
  <c r="H31" i="22"/>
  <c r="S42" i="22"/>
  <c r="P34" i="22"/>
  <c r="N35" i="22"/>
  <c r="J36" i="22"/>
  <c r="M37" i="22"/>
  <c r="E39" i="22"/>
  <c r="F33" i="22"/>
  <c r="C33" i="22"/>
  <c r="K33" i="22"/>
  <c r="J26" i="22"/>
  <c r="N26" i="22"/>
  <c r="K29" i="22"/>
  <c r="F41" i="22"/>
  <c r="O41" i="22"/>
  <c r="Q32" i="22"/>
  <c r="B33" i="22"/>
  <c r="K38" i="22"/>
  <c r="I40" i="22"/>
  <c r="O25" i="22"/>
  <c r="F27" i="22"/>
  <c r="L29" i="22"/>
  <c r="K42" i="22"/>
  <c r="B42" i="22"/>
  <c r="I42" i="22"/>
  <c r="T42" i="22"/>
  <c r="D27" i="22"/>
  <c r="B29" i="22"/>
  <c r="P31" i="22"/>
  <c r="L26" i="22"/>
  <c r="F28" i="22"/>
  <c r="S32" i="22"/>
  <c r="H25" i="22"/>
  <c r="T33" i="22"/>
  <c r="I39" i="22"/>
  <c r="H41" i="22"/>
  <c r="G32" i="22"/>
  <c r="E34" i="22"/>
  <c r="M34" i="22"/>
  <c r="C38" i="22"/>
  <c r="Q38" i="22"/>
  <c r="J29" i="22"/>
  <c r="G29" i="22"/>
  <c r="P29" i="22"/>
  <c r="O26" i="22"/>
  <c r="I28" i="22"/>
  <c r="R29" i="22"/>
  <c r="G34" i="22"/>
  <c r="C25" i="22"/>
  <c r="Q27" i="22"/>
  <c r="K41" i="22"/>
  <c r="M39" i="22"/>
  <c r="N32" i="22"/>
  <c r="P32" i="22"/>
  <c r="C32" i="22"/>
  <c r="I32" i="22"/>
  <c r="O34" i="22"/>
  <c r="M40" i="22"/>
  <c r="D30" i="22"/>
  <c r="B39" i="22"/>
  <c r="F26" i="22"/>
  <c r="Q33" i="22"/>
  <c r="K37" i="22"/>
  <c r="R38" i="22"/>
  <c r="T27" i="22"/>
  <c r="N29" i="22"/>
  <c r="B37" i="22"/>
  <c r="K25" i="22"/>
  <c r="P26" i="22"/>
  <c r="I31" i="22"/>
  <c r="G35" i="22"/>
  <c r="L36" i="22"/>
  <c r="S41" i="22"/>
  <c r="S38" i="22"/>
  <c r="F38" i="22"/>
  <c r="D39" i="22"/>
  <c r="H39" i="22"/>
  <c r="P39" i="22"/>
  <c r="AF83" i="22"/>
  <c r="Y26" i="22"/>
  <c r="AJ78" i="22"/>
  <c r="G72" i="22"/>
  <c r="AJ68" i="22"/>
  <c r="AG87" i="22"/>
  <c r="AD24" i="22"/>
  <c r="AD38" i="22"/>
  <c r="M19" i="68"/>
  <c r="M21" i="68"/>
  <c r="M17" i="68"/>
  <c r="M8" i="68"/>
  <c r="M6" i="68"/>
  <c r="M18" i="68"/>
  <c r="M12" i="68"/>
  <c r="M7" i="68"/>
  <c r="J27" i="14"/>
  <c r="J4" i="62" s="1"/>
  <c r="AH87" i="22"/>
  <c r="G27" i="14"/>
  <c r="G4" i="62" s="1"/>
  <c r="AE83" i="22"/>
  <c r="Y73" i="22"/>
  <c r="E81" i="22"/>
  <c r="AA84" i="22"/>
  <c r="F85" i="22"/>
  <c r="P76" i="22"/>
  <c r="V72" i="22"/>
  <c r="K79" i="22"/>
  <c r="K71" i="14"/>
  <c r="K4" i="57" s="1"/>
  <c r="F68" i="14"/>
  <c r="D77" i="14"/>
  <c r="K27" i="14"/>
  <c r="K4" i="62" s="1"/>
  <c r="M27" i="14"/>
  <c r="M4" i="62" s="1"/>
  <c r="K78" i="14"/>
  <c r="AW24" i="22"/>
  <c r="AW8" i="14"/>
  <c r="AD30" i="14" s="1"/>
  <c r="AW7" i="22"/>
  <c r="S40" i="34"/>
  <c r="S32" i="34"/>
  <c r="S29" i="34"/>
  <c r="S42" i="34"/>
  <c r="S33" i="34"/>
  <c r="AW4" i="22"/>
  <c r="AW7" i="14"/>
  <c r="AW35" i="22"/>
  <c r="M41" i="22" s="1"/>
  <c r="O81" i="14"/>
  <c r="O8" i="57" s="1"/>
  <c r="C85" i="14"/>
  <c r="E74" i="14"/>
  <c r="F82" i="14"/>
  <c r="N75" i="14"/>
  <c r="L79" i="14"/>
  <c r="K76" i="14"/>
  <c r="E26" i="14"/>
  <c r="E3" i="62" s="1"/>
  <c r="E14" i="62" s="1"/>
  <c r="H84" i="14"/>
  <c r="C81" i="14"/>
  <c r="C8" i="57" s="1"/>
  <c r="P71" i="14"/>
  <c r="P4" i="57" s="1"/>
  <c r="C41" i="14"/>
  <c r="C10" i="62" s="1"/>
  <c r="X26" i="22"/>
  <c r="AW40" i="14"/>
  <c r="S42" i="14" s="1"/>
  <c r="S45" i="34"/>
  <c r="D27" i="14"/>
  <c r="D4" i="62" s="1"/>
  <c r="N68" i="14"/>
  <c r="J87" i="14"/>
  <c r="L73" i="14"/>
  <c r="B73" i="14"/>
  <c r="B5" i="57" s="1"/>
  <c r="X42" i="22"/>
  <c r="D69" i="14"/>
  <c r="D2" i="57" s="1"/>
  <c r="AW12" i="22"/>
  <c r="S37" i="34"/>
  <c r="O25" i="14"/>
  <c r="O2" i="62" s="1"/>
  <c r="J74" i="14"/>
  <c r="O69" i="14"/>
  <c r="O2" i="57" s="1"/>
  <c r="N81" i="14"/>
  <c r="F87" i="14"/>
  <c r="P83" i="14"/>
  <c r="AW32" i="22"/>
  <c r="AW20" i="14"/>
  <c r="L41" i="14"/>
  <c r="AW20" i="22"/>
  <c r="D25" i="14"/>
  <c r="D2" i="62" s="1"/>
  <c r="P27" i="14"/>
  <c r="P4" i="62" s="1"/>
  <c r="B77" i="14"/>
  <c r="H12" i="34"/>
  <c r="AW12" i="14"/>
  <c r="AK34" i="14" s="1"/>
  <c r="AW18" i="22"/>
  <c r="N34" i="22" s="1"/>
  <c r="S43" i="34"/>
  <c r="H20" i="34"/>
  <c r="AW38" i="14"/>
  <c r="AD40" i="14" s="1"/>
  <c r="H18" i="34"/>
  <c r="AW32" i="14"/>
  <c r="W34" i="14" s="1"/>
  <c r="AW38" i="22"/>
  <c r="H26" i="22" s="1"/>
  <c r="AJ74" i="22"/>
  <c r="Y36" i="22"/>
  <c r="N73" i="22"/>
  <c r="Z84" i="22"/>
  <c r="K69" i="22"/>
  <c r="Y82" i="22"/>
  <c r="V78" i="22"/>
  <c r="AD68" i="22"/>
  <c r="AB76" i="22"/>
  <c r="E40" i="14"/>
  <c r="Y38" i="22"/>
  <c r="T71" i="22"/>
  <c r="L80" i="22"/>
  <c r="G79" i="22"/>
  <c r="K82" i="22"/>
  <c r="R24" i="22"/>
  <c r="B77" i="22"/>
  <c r="I84" i="22"/>
  <c r="L73" i="22"/>
  <c r="N31" i="14"/>
  <c r="N6" i="62" s="1"/>
  <c r="V75" i="22"/>
  <c r="V31" i="22"/>
  <c r="AD74" i="22"/>
  <c r="D31" i="14"/>
  <c r="D6" i="62" s="1"/>
  <c r="C37" i="14"/>
  <c r="C8" i="62" s="1"/>
  <c r="Y10" i="62"/>
  <c r="R68" i="22"/>
  <c r="Y80" i="22"/>
  <c r="Q76" i="22"/>
  <c r="N37" i="14"/>
  <c r="N8" i="62" s="1"/>
  <c r="T87" i="22"/>
  <c r="AE72" i="22"/>
  <c r="W38" i="22"/>
  <c r="Z71" i="22"/>
  <c r="X84" i="22"/>
  <c r="H75" i="22"/>
  <c r="W82" i="22"/>
  <c r="AJ24" i="22"/>
  <c r="O37" i="14"/>
  <c r="O8" i="62" s="1"/>
  <c r="V74" i="22"/>
  <c r="W8" i="62"/>
  <c r="M81" i="22"/>
  <c r="AG77" i="22"/>
  <c r="F37" i="14"/>
  <c r="F8" i="62" s="1"/>
  <c r="AM81" i="22"/>
  <c r="J74" i="22"/>
  <c r="AD76" i="22"/>
  <c r="O31" i="14"/>
  <c r="O6" i="62" s="1"/>
  <c r="P40" i="14"/>
  <c r="B31" i="14"/>
  <c r="B6" i="62" s="1"/>
  <c r="K41" i="14"/>
  <c r="K10" i="62" s="1"/>
  <c r="O70" i="22"/>
  <c r="H72" i="14"/>
  <c r="AL80" i="22"/>
  <c r="B87" i="14"/>
  <c r="O81" i="22"/>
  <c r="P79" i="22"/>
  <c r="K77" i="22"/>
  <c r="S82" i="22"/>
  <c r="Z80" i="22"/>
  <c r="D37" i="14"/>
  <c r="D8" i="62" s="1"/>
  <c r="AG68" i="22"/>
  <c r="J73" i="14"/>
  <c r="J5" i="57" s="1"/>
  <c r="Z75" i="22"/>
  <c r="U70" i="22"/>
  <c r="AG24" i="22"/>
  <c r="E43" i="22"/>
  <c r="E87" i="22"/>
  <c r="N76" i="22"/>
  <c r="B86" i="22"/>
  <c r="AL36" i="22"/>
  <c r="AK83" i="22"/>
  <c r="AM42" i="22"/>
  <c r="U26" i="22"/>
  <c r="Z36" i="22"/>
  <c r="D84" i="22"/>
  <c r="T72" i="22"/>
  <c r="P83" i="22"/>
  <c r="N72" i="14"/>
  <c r="AJ71" i="22"/>
  <c r="X86" i="22"/>
  <c r="W77" i="22"/>
  <c r="D69" i="22"/>
  <c r="AH84" i="22"/>
  <c r="AG43" i="22"/>
  <c r="N80" i="14"/>
  <c r="I74" i="22"/>
  <c r="J82" i="14"/>
  <c r="D70" i="22"/>
  <c r="H78" i="14"/>
  <c r="AF84" i="22"/>
  <c r="I70" i="14"/>
  <c r="L77" i="14"/>
  <c r="M80" i="14"/>
  <c r="P41" i="14"/>
  <c r="P10" i="62" s="1"/>
  <c r="B71" i="22"/>
  <c r="Y85" i="22"/>
  <c r="L87" i="14"/>
  <c r="N69" i="14"/>
  <c r="AD73" i="22"/>
  <c r="G82" i="14"/>
  <c r="I81" i="14"/>
  <c r="I8" i="57" s="1"/>
  <c r="J77" i="14"/>
  <c r="P77" i="22"/>
  <c r="I37" i="14"/>
  <c r="I8" i="62" s="1"/>
  <c r="N25" i="14"/>
  <c r="N2" i="62" s="1"/>
  <c r="F41" i="14"/>
  <c r="F10" i="62" s="1"/>
  <c r="P85" i="14"/>
  <c r="P10" i="57" s="1"/>
  <c r="M68" i="14"/>
  <c r="P32" i="14"/>
  <c r="P7" i="62" s="1"/>
  <c r="B4" i="62"/>
  <c r="F70" i="14"/>
  <c r="F70" i="22"/>
  <c r="AL24" i="22"/>
  <c r="AI79" i="22"/>
  <c r="U82" i="22"/>
  <c r="M79" i="22"/>
  <c r="X74" i="22"/>
  <c r="U38" i="22"/>
  <c r="Q87" i="22"/>
  <c r="J85" i="22"/>
  <c r="P74" i="14"/>
  <c r="AC77" i="22"/>
  <c r="G78" i="22"/>
  <c r="AB38" i="22"/>
  <c r="K85" i="14"/>
  <c r="H74" i="14"/>
  <c r="E86" i="14"/>
  <c r="E11" i="57" s="1"/>
  <c r="J72" i="14"/>
  <c r="C69" i="14"/>
  <c r="C2" i="57" s="1"/>
  <c r="M70" i="14"/>
  <c r="U80" i="22"/>
  <c r="E24" i="22"/>
  <c r="M83" i="22"/>
  <c r="AA74" i="22"/>
  <c r="U36" i="22"/>
  <c r="AE76" i="22"/>
  <c r="S76" i="22"/>
  <c r="AB82" i="22"/>
  <c r="I72" i="22"/>
  <c r="O75" i="14"/>
  <c r="F86" i="14"/>
  <c r="F11" i="57" s="1"/>
  <c r="P70" i="14"/>
  <c r="P3" i="57" s="1"/>
  <c r="E76" i="14"/>
  <c r="B74" i="14"/>
  <c r="M83" i="14"/>
  <c r="M36" i="14"/>
  <c r="AE39" i="22"/>
  <c r="F72" i="22"/>
  <c r="Z31" i="22"/>
  <c r="AM86" i="22"/>
  <c r="E68" i="22"/>
  <c r="D81" i="14"/>
  <c r="D8" i="57" s="1"/>
  <c r="I72" i="14"/>
  <c r="Z27" i="22"/>
  <c r="L27" i="14"/>
  <c r="L78" i="14"/>
  <c r="E85" i="14"/>
  <c r="P82" i="14"/>
  <c r="Y10" i="57"/>
  <c r="X40" i="22"/>
  <c r="B82" i="14"/>
  <c r="H82" i="14"/>
  <c r="H76" i="14"/>
  <c r="G84" i="14"/>
  <c r="AG7" i="57"/>
  <c r="G83" i="14"/>
  <c r="G9" i="57" s="1"/>
  <c r="AA40" i="22"/>
  <c r="H37" i="14"/>
  <c r="H8" i="62" s="1"/>
  <c r="B84" i="14"/>
  <c r="N77" i="14"/>
  <c r="N78" i="14"/>
  <c r="AG80" i="22"/>
  <c r="H31" i="14"/>
  <c r="H6" i="62" s="1"/>
  <c r="AL68" i="22"/>
  <c r="V87" i="22"/>
  <c r="AF72" i="22"/>
  <c r="D82" i="14"/>
  <c r="G69" i="14"/>
  <c r="G2" i="57" s="1"/>
  <c r="O80" i="14"/>
  <c r="G25" i="14"/>
  <c r="G2" i="62" s="1"/>
  <c r="AK69" i="22"/>
  <c r="AK25" i="22"/>
  <c r="G40" i="14"/>
  <c r="B36" i="14"/>
  <c r="G68" i="14"/>
  <c r="G71" i="14"/>
  <c r="H81" i="14"/>
  <c r="O84" i="14"/>
  <c r="F31" i="14"/>
  <c r="F6" i="62" s="1"/>
  <c r="J86" i="14"/>
  <c r="AB10" i="57"/>
  <c r="R82" i="22"/>
  <c r="V43" i="22"/>
  <c r="K72" i="14"/>
  <c r="F75" i="14"/>
  <c r="S75" i="22"/>
  <c r="O76" i="22"/>
  <c r="E41" i="14"/>
  <c r="E10" i="62" s="1"/>
  <c r="F81" i="22"/>
  <c r="Q43" i="22"/>
  <c r="AB79" i="22"/>
  <c r="O79" i="14"/>
  <c r="F76" i="14"/>
  <c r="C25" i="14"/>
  <c r="C2" i="62" s="1"/>
  <c r="X30" i="22"/>
  <c r="N76" i="14"/>
  <c r="N7" i="57" s="1"/>
  <c r="B80" i="14"/>
  <c r="F69" i="14"/>
  <c r="F2" i="57" s="1"/>
  <c r="AB32" i="22"/>
  <c r="F85" i="14"/>
  <c r="D74" i="14"/>
  <c r="O78" i="14"/>
  <c r="P84" i="14"/>
  <c r="K74" i="14"/>
  <c r="AG9" i="57"/>
  <c r="H86" i="14"/>
  <c r="J78" i="14"/>
  <c r="C70" i="14"/>
  <c r="G86" i="14"/>
  <c r="AC35" i="22"/>
  <c r="Z3" i="57"/>
  <c r="AI78" i="22"/>
  <c r="I77" i="14"/>
  <c r="L80" i="14"/>
  <c r="AM37" i="22"/>
  <c r="AI34" i="22"/>
  <c r="F77" i="22"/>
  <c r="N69" i="22"/>
  <c r="L86" i="22"/>
  <c r="J73" i="22"/>
  <c r="H26" i="14"/>
  <c r="H3" i="62" s="1"/>
  <c r="J31" i="14"/>
  <c r="J6" i="62" s="1"/>
  <c r="W9" i="57"/>
  <c r="C27" i="14"/>
  <c r="C4" i="62" s="1"/>
  <c r="N27" i="14"/>
  <c r="N4" i="62" s="1"/>
  <c r="AC8" i="57"/>
  <c r="C71" i="14"/>
  <c r="O72" i="14"/>
  <c r="C82" i="14"/>
  <c r="AD30" i="22"/>
  <c r="P87" i="14"/>
  <c r="M29" i="14"/>
  <c r="M5" i="62" s="1"/>
  <c r="X2" i="62"/>
  <c r="J75" i="14"/>
  <c r="J6" i="57" s="1"/>
  <c r="AJ2" i="62"/>
  <c r="I86" i="14"/>
  <c r="AF40" i="22"/>
  <c r="K68" i="14"/>
  <c r="M73" i="14"/>
  <c r="N36" i="14"/>
  <c r="AE3" i="57"/>
  <c r="AF78" i="22"/>
  <c r="AJ30" i="22"/>
  <c r="C80" i="14"/>
  <c r="H83" i="14"/>
  <c r="D73" i="14"/>
  <c r="N40" i="14"/>
  <c r="E81" i="14"/>
  <c r="E8" i="57" s="1"/>
  <c r="B78" i="14"/>
  <c r="K37" i="14"/>
  <c r="K8" i="62" s="1"/>
  <c r="AG4" i="62"/>
  <c r="E37" i="14"/>
  <c r="E8" i="62" s="1"/>
  <c r="I74" i="14"/>
  <c r="N84" i="14"/>
  <c r="K82" i="14"/>
  <c r="K79" i="14"/>
  <c r="G79" i="14"/>
  <c r="AK77" i="22"/>
  <c r="I40" i="14"/>
  <c r="AW37" i="14"/>
  <c r="AE39" i="14" s="1"/>
  <c r="D79" i="14"/>
  <c r="F84" i="14"/>
  <c r="AI35" i="22"/>
  <c r="AG35" i="22"/>
  <c r="J69" i="14"/>
  <c r="J2" i="57" s="1"/>
  <c r="G41" i="14"/>
  <c r="G10" i="62" s="1"/>
  <c r="M79" i="14"/>
  <c r="AE25" i="22"/>
  <c r="O78" i="22"/>
  <c r="B79" i="22"/>
  <c r="D29" i="14"/>
  <c r="D5" i="62" s="1"/>
  <c r="Z37" i="22"/>
  <c r="AH41" i="22"/>
  <c r="C84" i="14"/>
  <c r="O77" i="14"/>
  <c r="E78" i="14"/>
  <c r="S84" i="22"/>
  <c r="B68" i="22"/>
  <c r="I87" i="14"/>
  <c r="K69" i="14"/>
  <c r="K2" i="57" s="1"/>
  <c r="K25" i="14"/>
  <c r="K2" i="62" s="1"/>
  <c r="Z81" i="22"/>
  <c r="C40" i="14"/>
  <c r="Y41" i="22"/>
  <c r="J25" i="14"/>
  <c r="J2" i="62" s="1"/>
  <c r="B24" i="22"/>
  <c r="B41" i="14"/>
  <c r="B85" i="14"/>
  <c r="B11" i="57" s="1"/>
  <c r="E71" i="14"/>
  <c r="AU6" i="14"/>
  <c r="I70" i="22"/>
  <c r="AH40" i="22"/>
  <c r="L37" i="14"/>
  <c r="L31" i="14"/>
  <c r="F25" i="14"/>
  <c r="F2" i="62" s="1"/>
  <c r="O29" i="14"/>
  <c r="O5" i="62" s="1"/>
  <c r="AF37" i="22"/>
  <c r="AL34" i="22"/>
  <c r="I71" i="14"/>
  <c r="U4" i="57"/>
  <c r="L81" i="14"/>
  <c r="H36" i="14"/>
  <c r="N71" i="14"/>
  <c r="C86" i="14"/>
  <c r="C11" i="57" s="1"/>
  <c r="F79" i="14"/>
  <c r="K77" i="14"/>
  <c r="L36" i="14"/>
  <c r="AW26" i="22"/>
  <c r="AU6" i="22"/>
  <c r="D28" i="22" s="1"/>
  <c r="E68" i="14"/>
  <c r="I27" i="14"/>
  <c r="I4" i="62" s="1"/>
  <c r="E84" i="22"/>
  <c r="AE32" i="22"/>
  <c r="Z40" i="22"/>
  <c r="AJ34" i="22"/>
  <c r="K31" i="14"/>
  <c r="K6" i="62" s="1"/>
  <c r="V79" i="22"/>
  <c r="N86" i="14"/>
  <c r="M72" i="14"/>
  <c r="L75" i="14"/>
  <c r="I84" i="14"/>
  <c r="X2" i="57"/>
  <c r="O73" i="14"/>
  <c r="P79" i="14"/>
  <c r="G76" i="14"/>
  <c r="K75" i="14"/>
  <c r="H70" i="14"/>
  <c r="AW6" i="14"/>
  <c r="S28" i="14" s="1"/>
  <c r="D83" i="14"/>
  <c r="AJ27" i="22"/>
  <c r="V30" i="22"/>
  <c r="M41" i="14"/>
  <c r="M10" i="62" s="1"/>
  <c r="I80" i="14"/>
  <c r="K81" i="14"/>
  <c r="K8" i="57" s="1"/>
  <c r="M85" i="14"/>
  <c r="O68" i="14"/>
  <c r="F78" i="14"/>
  <c r="C87" i="14"/>
  <c r="L74" i="14"/>
  <c r="F72" i="14"/>
  <c r="H73" i="14"/>
  <c r="H87" i="14"/>
  <c r="C73" i="14"/>
  <c r="K83" i="14"/>
  <c r="AW17" i="14"/>
  <c r="W39" i="14" s="1"/>
  <c r="AW8" i="22"/>
  <c r="G39" i="22" s="1"/>
  <c r="AW21" i="22"/>
  <c r="AC30" i="22"/>
  <c r="AB35" i="22"/>
  <c r="J41" i="14"/>
  <c r="J10" i="62" s="1"/>
  <c r="I36" i="14"/>
  <c r="O70" i="14"/>
  <c r="L70" i="14"/>
  <c r="D80" i="14"/>
  <c r="B69" i="14"/>
  <c r="B2" i="57" s="1"/>
  <c r="M82" i="14"/>
  <c r="I69" i="14"/>
  <c r="I2" i="57" s="1"/>
  <c r="AW36" i="14"/>
  <c r="AW37" i="22"/>
  <c r="V34" i="22"/>
  <c r="AA30" i="22"/>
  <c r="I25" i="14"/>
  <c r="I2" i="62" s="1"/>
  <c r="W35" i="22"/>
  <c r="D36" i="14"/>
  <c r="B25" i="14"/>
  <c r="F74" i="14"/>
  <c r="J85" i="14"/>
  <c r="E83" i="14"/>
  <c r="N82" i="14"/>
  <c r="C36" i="14"/>
  <c r="S6" i="57"/>
  <c r="AW16" i="14"/>
  <c r="AW36" i="22"/>
  <c r="V35" i="22"/>
  <c r="AM87" i="22"/>
  <c r="E80" i="14"/>
  <c r="AH85" i="22"/>
  <c r="C75" i="14"/>
  <c r="P76" i="14"/>
  <c r="M37" i="14"/>
  <c r="M8" i="62" s="1"/>
  <c r="AM43" i="22"/>
  <c r="E27" i="14"/>
  <c r="E4" i="62" s="1"/>
  <c r="AI30" i="22"/>
  <c r="N73" i="14"/>
  <c r="G85" i="14"/>
  <c r="G10" i="57" s="1"/>
  <c r="AI74" i="22"/>
  <c r="AW21" i="14"/>
  <c r="AI43" i="14" s="1"/>
  <c r="I83" i="22"/>
  <c r="AD32" i="22"/>
  <c r="AE69" i="22"/>
  <c r="AF34" i="22"/>
  <c r="J80" i="22"/>
  <c r="C31" i="14"/>
  <c r="C6" i="62" s="1"/>
  <c r="C76" i="22"/>
  <c r="G78" i="14"/>
  <c r="M81" i="14"/>
  <c r="L83" i="14"/>
  <c r="E36" i="14"/>
  <c r="J84" i="14"/>
  <c r="O83" i="14"/>
  <c r="AW41" i="22"/>
  <c r="V28" i="22"/>
  <c r="AU26" i="14"/>
  <c r="E72" i="14"/>
  <c r="AW33" i="22"/>
  <c r="D33" i="22" s="1"/>
  <c r="AW33" i="14"/>
  <c r="AM35" i="14" s="1"/>
  <c r="AW13" i="22"/>
  <c r="E32" i="22" s="1"/>
  <c r="B29" i="14"/>
  <c r="AW31" i="14"/>
  <c r="Z41" i="22"/>
  <c r="AW31" i="22"/>
  <c r="AC42" i="22"/>
  <c r="F82" i="22"/>
  <c r="AW11" i="22"/>
  <c r="AW10" i="14"/>
  <c r="AW6" i="22"/>
  <c r="AW30" i="22"/>
  <c r="AW10" i="22"/>
  <c r="J33" i="14"/>
  <c r="L33" i="14"/>
  <c r="G35" i="14"/>
  <c r="AH72" i="22"/>
  <c r="AK32" i="22"/>
  <c r="K86" i="22"/>
  <c r="X24" i="22"/>
  <c r="AM83" i="22"/>
  <c r="M84" i="22"/>
  <c r="O87" i="22"/>
  <c r="AK76" i="22"/>
  <c r="X68" i="22"/>
  <c r="Y30" i="22"/>
  <c r="Y74" i="22"/>
  <c r="Z33" i="22"/>
  <c r="D71" i="22"/>
  <c r="J87" i="22"/>
  <c r="N68" i="22"/>
  <c r="N24" i="22"/>
  <c r="Z77" i="22"/>
  <c r="AC86" i="22"/>
  <c r="AW28" i="22"/>
  <c r="AW28" i="14"/>
  <c r="AG30" i="14" s="1"/>
  <c r="E79" i="14"/>
  <c r="AF39" i="22"/>
  <c r="F26" i="14"/>
  <c r="F3" i="62" s="1"/>
  <c r="AK39" i="22"/>
  <c r="M31" i="14"/>
  <c r="M6" i="62" s="1"/>
  <c r="AE6" i="62"/>
  <c r="C83" i="14"/>
  <c r="J79" i="14"/>
  <c r="M40" i="14"/>
  <c r="L69" i="14"/>
  <c r="AC11" i="57"/>
  <c r="L25" i="14"/>
  <c r="C77" i="14"/>
  <c r="Q8" i="57"/>
  <c r="I85" i="14"/>
  <c r="I10" i="57" s="1"/>
  <c r="AE6" i="57"/>
  <c r="N74" i="14"/>
  <c r="G73" i="14"/>
  <c r="U27" i="22"/>
  <c r="H43" i="14"/>
  <c r="J43" i="14"/>
  <c r="D68" i="14"/>
  <c r="W33" i="22"/>
  <c r="X81" i="22"/>
  <c r="C43" i="14"/>
  <c r="M43" i="14"/>
  <c r="P43" i="14"/>
  <c r="J26" i="14"/>
  <c r="J3" i="62" s="1"/>
  <c r="I73" i="14"/>
  <c r="M75" i="14"/>
  <c r="P81" i="14"/>
  <c r="L26" i="14"/>
  <c r="AM39" i="22"/>
  <c r="E35" i="14"/>
  <c r="O41" i="14"/>
  <c r="O10" i="62" s="1"/>
  <c r="D26" i="14"/>
  <c r="D3" i="62" s="1"/>
  <c r="I29" i="14"/>
  <c r="I5" i="62" s="1"/>
  <c r="V39" i="22"/>
  <c r="P37" i="14"/>
  <c r="P8" i="62" s="1"/>
  <c r="P31" i="14"/>
  <c r="P6" i="62" s="1"/>
  <c r="G70" i="14"/>
  <c r="G3" i="57" s="1"/>
  <c r="O85" i="14"/>
  <c r="W11" i="57"/>
  <c r="L72" i="14"/>
  <c r="P80" i="14"/>
  <c r="D76" i="14"/>
  <c r="P36" i="14"/>
  <c r="N79" i="14"/>
  <c r="R2" i="62"/>
  <c r="H33" i="14"/>
  <c r="G26" i="14"/>
  <c r="G3" i="62" s="1"/>
  <c r="M26" i="14"/>
  <c r="M3" i="62" s="1"/>
  <c r="O26" i="14"/>
  <c r="O3" i="62" s="1"/>
  <c r="K26" i="14"/>
  <c r="K3" i="62" s="1"/>
  <c r="P26" i="14"/>
  <c r="P3" i="62" s="1"/>
  <c r="Q77" i="22"/>
  <c r="L79" i="22"/>
  <c r="H77" i="14"/>
  <c r="AK33" i="22"/>
  <c r="AI40" i="22"/>
  <c r="T68" i="22"/>
  <c r="AC73" i="22"/>
  <c r="Y27" i="22"/>
  <c r="T24" i="22"/>
  <c r="AI84" i="22"/>
  <c r="AG36" i="22"/>
  <c r="F36" i="14"/>
  <c r="AD3" i="62"/>
  <c r="B81" i="14"/>
  <c r="I76" i="14"/>
  <c r="F80" i="14"/>
  <c r="O27" i="14"/>
  <c r="O4" i="62" s="1"/>
  <c r="AL5" i="62"/>
  <c r="P75" i="14"/>
  <c r="P6" i="57" s="1"/>
  <c r="AC33" i="22"/>
  <c r="AG33" i="22"/>
  <c r="I26" i="14"/>
  <c r="I3" i="62" s="1"/>
  <c r="C26" i="14"/>
  <c r="C3" i="62" s="1"/>
  <c r="Y71" i="22"/>
  <c r="B37" i="14"/>
  <c r="O71" i="14"/>
  <c r="O28" i="14"/>
  <c r="K28" i="14"/>
  <c r="E28" i="14"/>
  <c r="I28" i="14"/>
  <c r="M78" i="14"/>
  <c r="G31" i="14"/>
  <c r="G6" i="62" s="1"/>
  <c r="I41" i="14"/>
  <c r="I10" i="62" s="1"/>
  <c r="M84" i="14"/>
  <c r="K86" i="14"/>
  <c r="K11" i="57" s="1"/>
  <c r="O87" i="14"/>
  <c r="G75" i="14"/>
  <c r="P86" i="14"/>
  <c r="P11" i="57" s="1"/>
  <c r="F29" i="14"/>
  <c r="F5" i="62" s="1"/>
  <c r="M25" i="14"/>
  <c r="M2" i="62" s="1"/>
  <c r="E32" i="14"/>
  <c r="E7" i="62" s="1"/>
  <c r="J83" i="14"/>
  <c r="J9" i="57" s="1"/>
  <c r="H32" i="14"/>
  <c r="H7" i="62" s="1"/>
  <c r="C35" i="14"/>
  <c r="X37" i="22"/>
  <c r="AD29" i="22"/>
  <c r="B76" i="14"/>
  <c r="AD33" i="22"/>
  <c r="B6" i="57"/>
  <c r="K85" i="22"/>
  <c r="AK78" i="22"/>
  <c r="R73" i="22"/>
  <c r="AM31" i="22"/>
  <c r="AK34" i="22"/>
  <c r="AM75" i="22"/>
  <c r="I24" i="22"/>
  <c r="I68" i="22"/>
  <c r="AK29" i="22"/>
  <c r="M32" i="14"/>
  <c r="M7" i="62" s="1"/>
  <c r="H41" i="14"/>
  <c r="H10" i="62" s="1"/>
  <c r="D72" i="14"/>
  <c r="O82" i="14"/>
  <c r="E82" i="14"/>
  <c r="C76" i="14"/>
  <c r="AH79" i="22"/>
  <c r="G77" i="14"/>
  <c r="H85" i="14"/>
  <c r="Y29" i="22"/>
  <c r="C69" i="22"/>
  <c r="AD77" i="22"/>
  <c r="AF87" i="22"/>
  <c r="L68" i="14"/>
  <c r="G33" i="14"/>
  <c r="U71" i="22"/>
  <c r="AH35" i="22"/>
  <c r="K36" i="14"/>
  <c r="C79" i="14"/>
  <c r="M69" i="14"/>
  <c r="F73" i="14"/>
  <c r="J68" i="14"/>
  <c r="C74" i="14"/>
  <c r="I78" i="14"/>
  <c r="G74" i="14"/>
  <c r="K80" i="14"/>
  <c r="O43" i="22"/>
  <c r="AF43" i="22"/>
  <c r="AH43" i="22"/>
  <c r="V11" i="57"/>
  <c r="N70" i="14"/>
  <c r="J43" i="22"/>
  <c r="T43" i="22"/>
  <c r="M43" i="22"/>
  <c r="AB43" i="22"/>
  <c r="E31" i="14"/>
  <c r="E6" i="62" s="1"/>
  <c r="N26" i="14"/>
  <c r="N3" i="62" s="1"/>
  <c r="E75" i="14"/>
  <c r="AD11" i="57"/>
  <c r="J4" i="57"/>
  <c r="D6" i="57"/>
  <c r="AC29" i="22"/>
  <c r="AJ10" i="57"/>
  <c r="P69" i="14"/>
  <c r="J80" i="14"/>
  <c r="P25" i="14"/>
  <c r="P2" i="62" s="1"/>
  <c r="J36" i="14"/>
  <c r="E2" i="57"/>
  <c r="M4" i="57"/>
  <c r="F8" i="57"/>
  <c r="L11" i="57"/>
  <c r="Z8" i="57"/>
  <c r="P5" i="57"/>
  <c r="O7" i="57"/>
  <c r="AI8" i="57"/>
  <c r="W8" i="57"/>
  <c r="J3" i="57"/>
  <c r="AL4" i="57"/>
  <c r="K3" i="57"/>
  <c r="D3" i="57"/>
  <c r="T8" i="57"/>
  <c r="E3" i="57" l="1"/>
  <c r="E25" i="57" s="1"/>
  <c r="H6" i="57"/>
  <c r="AC39" i="14"/>
  <c r="AC9" i="62" s="1"/>
  <c r="AC53" i="62" s="1"/>
  <c r="F32" i="14"/>
  <c r="F7" i="62" s="1"/>
  <c r="F73" i="62" s="1"/>
  <c r="Y32" i="14"/>
  <c r="Y7" i="62" s="1"/>
  <c r="S58" i="62"/>
  <c r="AJ30" i="14"/>
  <c r="Z30" i="14"/>
  <c r="AK30" i="14"/>
  <c r="AI32" i="14"/>
  <c r="AI7" i="62" s="1"/>
  <c r="AI40" i="62" s="1"/>
  <c r="AF39" i="14"/>
  <c r="AF9" i="62" s="1"/>
  <c r="AA35" i="14"/>
  <c r="U30" i="14"/>
  <c r="V32" i="14"/>
  <c r="V7" i="62" s="1"/>
  <c r="V85" i="62" s="1"/>
  <c r="Z32" i="14"/>
  <c r="Z7" i="62" s="1"/>
  <c r="Z40" i="62" s="1"/>
  <c r="Y30" i="14"/>
  <c r="AH39" i="14"/>
  <c r="AH9" i="62" s="1"/>
  <c r="AH42" i="62" s="1"/>
  <c r="R32" i="14"/>
  <c r="R7" i="62" s="1"/>
  <c r="Q30" i="14"/>
  <c r="AC30" i="14"/>
  <c r="AE30" i="14"/>
  <c r="AI30" i="14"/>
  <c r="V30" i="14"/>
  <c r="H40" i="14"/>
  <c r="AF40" i="14"/>
  <c r="U40" i="14"/>
  <c r="AB40" i="14"/>
  <c r="AL40" i="14"/>
  <c r="S35" i="14"/>
  <c r="AM39" i="14"/>
  <c r="AM9" i="62" s="1"/>
  <c r="X40" i="14"/>
  <c r="AB39" i="14"/>
  <c r="AB9" i="62" s="1"/>
  <c r="V35" i="14"/>
  <c r="T39" i="14"/>
  <c r="T9" i="62" s="1"/>
  <c r="T109" i="62" s="1"/>
  <c r="AA39" i="14"/>
  <c r="AA9" i="62" s="1"/>
  <c r="AA31" i="62" s="1"/>
  <c r="S39" i="14"/>
  <c r="S9" i="62" s="1"/>
  <c r="AL32" i="14"/>
  <c r="AL7" i="62" s="1"/>
  <c r="AL29" i="62" s="1"/>
  <c r="AH35" i="14"/>
  <c r="J35" i="14"/>
  <c r="T35" i="14"/>
  <c r="AB35" i="14"/>
  <c r="M39" i="14"/>
  <c r="M9" i="62" s="1"/>
  <c r="M53" i="62" s="1"/>
  <c r="AG39" i="14"/>
  <c r="AG9" i="62" s="1"/>
  <c r="V39" i="14"/>
  <c r="V9" i="62" s="1"/>
  <c r="V64" i="62" s="1"/>
  <c r="U39" i="14"/>
  <c r="U9" i="62" s="1"/>
  <c r="U109" i="62" s="1"/>
  <c r="R39" i="14"/>
  <c r="R9" i="62" s="1"/>
  <c r="X30" i="14"/>
  <c r="T30" i="14"/>
  <c r="AH30" i="14"/>
  <c r="AB32" i="14"/>
  <c r="AB7" i="62" s="1"/>
  <c r="X39" i="14"/>
  <c r="X9" i="62" s="1"/>
  <c r="AI40" i="14"/>
  <c r="AF30" i="14"/>
  <c r="Y39" i="14"/>
  <c r="Y9" i="62" s="1"/>
  <c r="Y53" i="62" s="1"/>
  <c r="AD35" i="14"/>
  <c r="Q39" i="14"/>
  <c r="Q9" i="62" s="1"/>
  <c r="AI39" i="14"/>
  <c r="AI9" i="62" s="1"/>
  <c r="AI42" i="62" s="1"/>
  <c r="S30" i="14"/>
  <c r="AK39" i="14"/>
  <c r="AK9" i="62" s="1"/>
  <c r="AK86" i="62" s="1"/>
  <c r="AF32" i="14"/>
  <c r="AF7" i="62" s="1"/>
  <c r="AA30" i="14"/>
  <c r="AK32" i="14"/>
  <c r="AK7" i="62" s="1"/>
  <c r="AL39" i="14"/>
  <c r="AL9" i="62" s="1"/>
  <c r="AL53" i="62" s="1"/>
  <c r="R40" i="14"/>
  <c r="S65" i="62"/>
  <c r="U32" i="14"/>
  <c r="U7" i="62" s="1"/>
  <c r="U85" i="62" s="1"/>
  <c r="AJ39" i="14"/>
  <c r="AJ9" i="62" s="1"/>
  <c r="AJ31" i="62" s="1"/>
  <c r="Q32" i="14"/>
  <c r="Q7" i="62" s="1"/>
  <c r="Q51" i="62" s="1"/>
  <c r="AL30" i="14"/>
  <c r="AK40" i="14"/>
  <c r="R30" i="14"/>
  <c r="Q40" i="14"/>
  <c r="AM30" i="14"/>
  <c r="AD32" i="14"/>
  <c r="AD7" i="62" s="1"/>
  <c r="W30" i="14"/>
  <c r="AD39" i="14"/>
  <c r="AD9" i="62" s="1"/>
  <c r="AD109" i="62" s="1"/>
  <c r="AA40" i="14"/>
  <c r="AF35" i="14"/>
  <c r="Y35" i="14"/>
  <c r="AB102" i="62"/>
  <c r="AB65" i="62"/>
  <c r="AB108" i="62"/>
  <c r="Z81" i="62"/>
  <c r="Z80" i="62"/>
  <c r="Z19" i="62"/>
  <c r="D33" i="14"/>
  <c r="AE33" i="14"/>
  <c r="T33" i="14"/>
  <c r="AM33" i="14"/>
  <c r="V33" i="14"/>
  <c r="Y33" i="14"/>
  <c r="AJ33" i="14"/>
  <c r="AA33" i="14"/>
  <c r="AH33" i="14"/>
  <c r="AI83" i="62"/>
  <c r="Z38" i="14"/>
  <c r="AK38" i="14"/>
  <c r="V38" i="14"/>
  <c r="Q38" i="14"/>
  <c r="AI38" i="14"/>
  <c r="AE38" i="14"/>
  <c r="U38" i="14"/>
  <c r="T38" i="14"/>
  <c r="AD38" i="14"/>
  <c r="AM38" i="14"/>
  <c r="AB38" i="14"/>
  <c r="S38" i="14"/>
  <c r="AF38" i="14"/>
  <c r="AA38" i="14"/>
  <c r="AJ38" i="14"/>
  <c r="AI80" i="62"/>
  <c r="X42" i="14"/>
  <c r="X11" i="62" s="1"/>
  <c r="W42" i="14"/>
  <c r="W11" i="62" s="1"/>
  <c r="W88" i="62" s="1"/>
  <c r="R42" i="14"/>
  <c r="R11" i="62" s="1"/>
  <c r="R115" i="62" s="1"/>
  <c r="Q42" i="14"/>
  <c r="Q11" i="62" s="1"/>
  <c r="Q110" i="62" s="1"/>
  <c r="AI42" i="14"/>
  <c r="AI11" i="62" s="1"/>
  <c r="AI33" i="62" s="1"/>
  <c r="AA42" i="14"/>
  <c r="AA11" i="62" s="1"/>
  <c r="AA110" i="62" s="1"/>
  <c r="AC42" i="14"/>
  <c r="AC11" i="62" s="1"/>
  <c r="AC117" i="62" s="1"/>
  <c r="T29" i="14"/>
  <c r="T5" i="62" s="1"/>
  <c r="T52" i="62" s="1"/>
  <c r="AG29" i="14"/>
  <c r="AG5" i="62" s="1"/>
  <c r="AG61" i="62" s="1"/>
  <c r="AB29" i="14"/>
  <c r="AB5" i="62" s="1"/>
  <c r="AB50" i="62" s="1"/>
  <c r="X29" i="14"/>
  <c r="X5" i="62" s="1"/>
  <c r="X54" i="62" s="1"/>
  <c r="AE29" i="14"/>
  <c r="AE5" i="62" s="1"/>
  <c r="AE27" i="62" s="1"/>
  <c r="S29" i="14"/>
  <c r="S5" i="62" s="1"/>
  <c r="S54" i="62" s="1"/>
  <c r="Y38" i="14"/>
  <c r="AL38" i="14"/>
  <c r="AM29" i="14"/>
  <c r="AM5" i="62" s="1"/>
  <c r="AM54" i="62" s="1"/>
  <c r="X28" i="14"/>
  <c r="R43" i="14"/>
  <c r="Z29" i="14"/>
  <c r="Z5" i="62" s="1"/>
  <c r="AF42" i="14"/>
  <c r="AF11" i="62" s="1"/>
  <c r="AF44" i="62" s="1"/>
  <c r="AD49" i="62"/>
  <c r="AI81" i="62"/>
  <c r="U34" i="14"/>
  <c r="AL34" i="14"/>
  <c r="R34" i="14"/>
  <c r="AG34" i="14"/>
  <c r="AI34" i="14"/>
  <c r="AE34" i="14"/>
  <c r="AH38" i="14"/>
  <c r="AH28" i="14"/>
  <c r="W29" i="14"/>
  <c r="W5" i="62" s="1"/>
  <c r="W38" i="62" s="1"/>
  <c r="AF28" i="14"/>
  <c r="V43" i="14"/>
  <c r="R38" i="14"/>
  <c r="W38" i="14"/>
  <c r="AD28" i="14"/>
  <c r="AJ29" i="14"/>
  <c r="AJ5" i="62" s="1"/>
  <c r="AJ61" i="62" s="1"/>
  <c r="AK42" i="14"/>
  <c r="AK11" i="62" s="1"/>
  <c r="AK121" i="62" s="1"/>
  <c r="Y34" i="14"/>
  <c r="AH29" i="14"/>
  <c r="AH5" i="62" s="1"/>
  <c r="AH38" i="62" s="1"/>
  <c r="AC34" i="14"/>
  <c r="AD50" i="62"/>
  <c r="AL33" i="14"/>
  <c r="AB30" i="14"/>
  <c r="AG26" i="14"/>
  <c r="AG3" i="62" s="1"/>
  <c r="V27" i="14"/>
  <c r="T93" i="14" s="1"/>
  <c r="R35" i="14"/>
  <c r="AA36" i="14"/>
  <c r="W102" i="14" s="1"/>
  <c r="AI31" i="14"/>
  <c r="AI6" i="62" s="1"/>
  <c r="Y37" i="14"/>
  <c r="Y8" i="62" s="1"/>
  <c r="Q69" i="14"/>
  <c r="Q2" i="57" s="1"/>
  <c r="AI75" i="14"/>
  <c r="AI6" i="57" s="1"/>
  <c r="Q25" i="14"/>
  <c r="Q2" i="62" s="1"/>
  <c r="AK68" i="14"/>
  <c r="AH112" i="14" s="1"/>
  <c r="AE41" i="14"/>
  <c r="U43" i="14"/>
  <c r="AB74" i="14"/>
  <c r="Y118" i="14" s="1"/>
  <c r="R79" i="14"/>
  <c r="N123" i="14" s="1"/>
  <c r="AA80" i="14"/>
  <c r="V124" i="14" s="1"/>
  <c r="AG70" i="14"/>
  <c r="AF114" i="14" s="1"/>
  <c r="Y81" i="14"/>
  <c r="T125" i="14" s="1"/>
  <c r="AL77" i="14"/>
  <c r="AE85" i="14"/>
  <c r="U87" i="14"/>
  <c r="S131" i="14" s="1"/>
  <c r="V71" i="14"/>
  <c r="D41" i="14"/>
  <c r="D10" i="62" s="1"/>
  <c r="D65" i="62" s="1"/>
  <c r="T31" i="14"/>
  <c r="T6" i="62" s="1"/>
  <c r="T106" i="62" s="1"/>
  <c r="AC32" i="14"/>
  <c r="AC7" i="62" s="1"/>
  <c r="AC51" i="62" s="1"/>
  <c r="AJ35" i="14"/>
  <c r="AM25" i="14"/>
  <c r="S33" i="14"/>
  <c r="X38" i="14"/>
  <c r="AF29" i="14"/>
  <c r="AF5" i="62" s="1"/>
  <c r="AD34" i="14"/>
  <c r="AH42" i="14"/>
  <c r="AH11" i="62" s="1"/>
  <c r="AH88" i="62" s="1"/>
  <c r="Z39" i="14"/>
  <c r="Z9" i="62" s="1"/>
  <c r="W40" i="14"/>
  <c r="AF73" i="14"/>
  <c r="AC117" i="14" s="1"/>
  <c r="Z83" i="14"/>
  <c r="W84" i="14"/>
  <c r="R128" i="14" s="1"/>
  <c r="AD78" i="14"/>
  <c r="AH86" i="14"/>
  <c r="AC130" i="14" s="1"/>
  <c r="AC76" i="14"/>
  <c r="AC120" i="14" s="1"/>
  <c r="AJ79" i="14"/>
  <c r="AH123" i="14" s="1"/>
  <c r="AM69" i="14"/>
  <c r="AM2" i="57" s="1"/>
  <c r="AM113" i="57" s="1"/>
  <c r="T75" i="14"/>
  <c r="P119" i="14" s="1"/>
  <c r="S77" i="14"/>
  <c r="O121" i="14" s="1"/>
  <c r="X82" i="14"/>
  <c r="V34" i="14"/>
  <c r="Q34" i="14"/>
  <c r="U42" i="14"/>
  <c r="U11" i="62" s="1"/>
  <c r="U44" i="62" s="1"/>
  <c r="AG33" i="14"/>
  <c r="AC33" i="14"/>
  <c r="AL42" i="14"/>
  <c r="AL11" i="62" s="1"/>
  <c r="AL115" i="62" s="1"/>
  <c r="AG38" i="14"/>
  <c r="L43" i="14"/>
  <c r="AD43" i="14"/>
  <c r="AK43" i="14"/>
  <c r="AB43" i="14"/>
  <c r="Y43" i="14"/>
  <c r="AL43" i="14"/>
  <c r="AF43" i="14"/>
  <c r="Q43" i="14"/>
  <c r="T28" i="14"/>
  <c r="AM28" i="14"/>
  <c r="Z28" i="14"/>
  <c r="AJ28" i="14"/>
  <c r="W28" i="14"/>
  <c r="AC28" i="14"/>
  <c r="AD54" i="62"/>
  <c r="L34" i="14"/>
  <c r="AB34" i="14"/>
  <c r="Z34" i="14"/>
  <c r="X34" i="14"/>
  <c r="AJ34" i="14"/>
  <c r="AF34" i="14"/>
  <c r="S34" i="14"/>
  <c r="AH34" i="14"/>
  <c r="T34" i="14"/>
  <c r="AM34" i="14"/>
  <c r="L42" i="14"/>
  <c r="L11" i="62" s="1"/>
  <c r="Z42" i="14"/>
  <c r="Z11" i="62" s="1"/>
  <c r="Z88" i="62" s="1"/>
  <c r="T42" i="14"/>
  <c r="T11" i="62" s="1"/>
  <c r="T119" i="62" s="1"/>
  <c r="AM42" i="14"/>
  <c r="AM11" i="62" s="1"/>
  <c r="AM77" i="62" s="1"/>
  <c r="AJ42" i="14"/>
  <c r="AJ11" i="62" s="1"/>
  <c r="AJ33" i="62" s="1"/>
  <c r="AB42" i="14"/>
  <c r="AB11" i="62" s="1"/>
  <c r="AB115" i="62" s="1"/>
  <c r="AD42" i="14"/>
  <c r="AD11" i="62" s="1"/>
  <c r="AD116" i="62" s="1"/>
  <c r="V42" i="14"/>
  <c r="V11" i="62" s="1"/>
  <c r="V121" i="62" s="1"/>
  <c r="AG42" i="14"/>
  <c r="AG11" i="62" s="1"/>
  <c r="AG113" i="62" s="1"/>
  <c r="AA43" i="14"/>
  <c r="AA34" i="14"/>
  <c r="Y42" i="14"/>
  <c r="Y11" i="62" s="1"/>
  <c r="Y66" i="62" s="1"/>
  <c r="AC38" i="14"/>
  <c r="AE42" i="14"/>
  <c r="AE11" i="62" s="1"/>
  <c r="AE114" i="62" s="1"/>
  <c r="K36" i="62"/>
  <c r="R33" i="22"/>
  <c r="F42" i="22"/>
  <c r="G42" i="22"/>
  <c r="K28" i="22"/>
  <c r="O39" i="22"/>
  <c r="R28" i="22"/>
  <c r="R32" i="22"/>
  <c r="N98" i="22" s="1"/>
  <c r="D29" i="22"/>
  <c r="C26" i="22"/>
  <c r="AE29" i="22"/>
  <c r="Q35" i="22"/>
  <c r="I36" i="22"/>
  <c r="N41" i="22"/>
  <c r="E26" i="22"/>
  <c r="W32" i="22"/>
  <c r="J31" i="22"/>
  <c r="L27" i="22"/>
  <c r="H37" i="22"/>
  <c r="B40" i="22"/>
  <c r="T25" i="22"/>
  <c r="T29" i="22"/>
  <c r="F34" i="22"/>
  <c r="M29" i="22"/>
  <c r="AL26" i="22"/>
  <c r="J40" i="22"/>
  <c r="Q30" i="22"/>
  <c r="M36" i="22"/>
  <c r="T38" i="22"/>
  <c r="I41" i="22"/>
  <c r="Y40" i="22"/>
  <c r="P37" i="22"/>
  <c r="B25" i="22"/>
  <c r="K27" i="22"/>
  <c r="L31" i="22"/>
  <c r="I34" i="22"/>
  <c r="R42" i="22"/>
  <c r="V26" i="22"/>
  <c r="G27" i="22"/>
  <c r="S25" i="22"/>
  <c r="E36" i="22"/>
  <c r="P38" i="22"/>
  <c r="AD83" i="22"/>
  <c r="Q31" i="22"/>
  <c r="D37" i="22"/>
  <c r="B30" i="22"/>
  <c r="J35" i="22"/>
  <c r="M85" i="22"/>
  <c r="E27" i="22"/>
  <c r="O31" i="22"/>
  <c r="H30" i="22"/>
  <c r="F36" i="22"/>
  <c r="H38" i="22"/>
  <c r="O33" i="22"/>
  <c r="Q34" i="22"/>
  <c r="K32" i="22"/>
  <c r="C41" i="22"/>
  <c r="C39" i="22"/>
  <c r="S26" i="22"/>
  <c r="N33" i="22"/>
  <c r="U37" i="62"/>
  <c r="K39" i="62"/>
  <c r="U41" i="62"/>
  <c r="P27" i="22"/>
  <c r="N37" i="22"/>
  <c r="T26" i="22"/>
  <c r="E35" i="22"/>
  <c r="C31" i="22"/>
  <c r="H33" i="22"/>
  <c r="S39" i="22"/>
  <c r="M42" i="22"/>
  <c r="G30" i="22"/>
  <c r="R34" i="22"/>
  <c r="C40" i="22"/>
  <c r="Q42" i="22"/>
  <c r="O35" i="22"/>
  <c r="K36" i="22"/>
  <c r="I37" i="22"/>
  <c r="M38" i="22"/>
  <c r="E41" i="22"/>
  <c r="C34" i="22"/>
  <c r="O42" i="22"/>
  <c r="E29" i="22"/>
  <c r="R35" i="22"/>
  <c r="I38" i="22"/>
  <c r="F39" i="22"/>
  <c r="Q25" i="22"/>
  <c r="L32" i="22"/>
  <c r="K40" i="22"/>
  <c r="J33" i="22"/>
  <c r="G38" i="22"/>
  <c r="B32" i="22"/>
  <c r="S27" i="22"/>
  <c r="T36" i="22"/>
  <c r="N40" i="22"/>
  <c r="H42" i="22"/>
  <c r="P41" i="22"/>
  <c r="J25" i="22"/>
  <c r="F29" i="22"/>
  <c r="N31" i="22"/>
  <c r="M33" i="22"/>
  <c r="H40" i="22"/>
  <c r="E30" i="22"/>
  <c r="S35" i="22"/>
  <c r="C37" i="22"/>
  <c r="T32" i="22"/>
  <c r="P42" i="22"/>
  <c r="K34" i="22"/>
  <c r="O38" i="22"/>
  <c r="L39" i="22"/>
  <c r="I27" i="22"/>
  <c r="B28" i="22"/>
  <c r="D36" i="22"/>
  <c r="G41" i="22"/>
  <c r="H27" i="22"/>
  <c r="T31" i="22"/>
  <c r="J37" i="22"/>
  <c r="S33" i="22"/>
  <c r="B26" i="22"/>
  <c r="D41" i="22"/>
  <c r="G36" i="22"/>
  <c r="M30" i="22"/>
  <c r="M32" i="22"/>
  <c r="H34" i="22"/>
  <c r="E33" i="22"/>
  <c r="Q39" i="22"/>
  <c r="J38" i="22"/>
  <c r="R30" i="22"/>
  <c r="F40" i="22"/>
  <c r="O28" i="22"/>
  <c r="G28" i="22"/>
  <c r="F25" i="22"/>
  <c r="T39" i="22"/>
  <c r="N30" i="22"/>
  <c r="M26" i="22"/>
  <c r="S28" i="22"/>
  <c r="P36" i="22"/>
  <c r="C27" i="22"/>
  <c r="K31" i="22"/>
  <c r="E42" i="22"/>
  <c r="H35" i="22"/>
  <c r="P30" i="22"/>
  <c r="S37" i="22"/>
  <c r="D32" i="22"/>
  <c r="T40" i="22"/>
  <c r="F31" i="22"/>
  <c r="L33" i="22"/>
  <c r="N36" i="22"/>
  <c r="J42" i="22"/>
  <c r="E28" i="22"/>
  <c r="T35" i="22"/>
  <c r="P25" i="22"/>
  <c r="G31" i="22"/>
  <c r="J27" i="22"/>
  <c r="L41" i="22"/>
  <c r="N42" i="22"/>
  <c r="C36" i="22"/>
  <c r="K30" i="22"/>
  <c r="G25" i="22"/>
  <c r="B34" i="22"/>
  <c r="O36" i="22"/>
  <c r="D38" i="22"/>
  <c r="R40" i="22"/>
  <c r="L28" i="22"/>
  <c r="I29" i="22"/>
  <c r="Q41" i="22"/>
  <c r="D35" i="22"/>
  <c r="R37" i="22"/>
  <c r="B41" i="22"/>
  <c r="H32" i="22"/>
  <c r="J34" i="22"/>
  <c r="O40" i="22"/>
  <c r="Q29" i="22"/>
  <c r="L38" i="22"/>
  <c r="S74" i="22"/>
  <c r="S30" i="22"/>
  <c r="N28" i="22"/>
  <c r="E31" i="22"/>
  <c r="G37" i="22"/>
  <c r="T41" i="22"/>
  <c r="H29" i="22"/>
  <c r="M25" i="22"/>
  <c r="C35" i="22"/>
  <c r="P40" i="22"/>
  <c r="J39" i="22"/>
  <c r="AD35" i="22"/>
  <c r="Q36" i="22"/>
  <c r="L34" i="22"/>
  <c r="F32" i="22"/>
  <c r="R26" i="22"/>
  <c r="O27" i="22"/>
  <c r="I33" i="22"/>
  <c r="D42" i="22"/>
  <c r="B38" i="22"/>
  <c r="M28" i="22"/>
  <c r="J28" i="22"/>
  <c r="H28" i="22"/>
  <c r="T28" i="22"/>
  <c r="K26" i="22"/>
  <c r="I35" i="22"/>
  <c r="O29" i="22"/>
  <c r="M31" i="22"/>
  <c r="Q37" i="22"/>
  <c r="C28" i="22"/>
  <c r="R39" i="22"/>
  <c r="E25" i="22"/>
  <c r="F30" i="22"/>
  <c r="W25" i="22"/>
  <c r="AE35" i="22"/>
  <c r="AA34" i="22"/>
  <c r="AG83" i="22"/>
  <c r="K74" i="22"/>
  <c r="O84" i="22"/>
  <c r="AA38" i="22"/>
  <c r="AC32" i="22"/>
  <c r="M36" i="62"/>
  <c r="M39" i="62"/>
  <c r="AG26" i="22"/>
  <c r="AD72" i="22"/>
  <c r="AM68" i="22"/>
  <c r="Y25" i="22"/>
  <c r="AF36" i="62"/>
  <c r="J43" i="62"/>
  <c r="G43" i="62"/>
  <c r="G36" i="62"/>
  <c r="J37" i="62"/>
  <c r="AF41" i="62"/>
  <c r="U38" i="62"/>
  <c r="AL36" i="62"/>
  <c r="U39" i="62"/>
  <c r="M37" i="62"/>
  <c r="M40" i="62"/>
  <c r="K41" i="62"/>
  <c r="M38" i="62"/>
  <c r="K43" i="62"/>
  <c r="N2" i="57"/>
  <c r="N18" i="57" s="1"/>
  <c r="K78" i="22"/>
  <c r="N8" i="57"/>
  <c r="N74" i="57" s="1"/>
  <c r="N9" i="57"/>
  <c r="N75" i="57" s="1"/>
  <c r="AL35" i="22"/>
  <c r="X27" i="22"/>
  <c r="M3" i="57"/>
  <c r="M26" i="57" s="1"/>
  <c r="M8" i="57"/>
  <c r="M82" i="57" s="1"/>
  <c r="I71" i="22"/>
  <c r="C81" i="22"/>
  <c r="H29" i="14"/>
  <c r="H5" i="62" s="1"/>
  <c r="H50" i="62" s="1"/>
  <c r="L2" i="57"/>
  <c r="L22" i="57" s="1"/>
  <c r="L6" i="62"/>
  <c r="L4" i="62"/>
  <c r="L3" i="62"/>
  <c r="L8" i="62"/>
  <c r="L10" i="62"/>
  <c r="L2" i="62"/>
  <c r="L4" i="57"/>
  <c r="L115" i="57" s="1"/>
  <c r="AE36" i="22"/>
  <c r="B72" i="22"/>
  <c r="R77" i="22"/>
  <c r="R43" i="22"/>
  <c r="E30" i="62"/>
  <c r="Q68" i="22"/>
  <c r="AM24" i="22"/>
  <c r="AJ43" i="22"/>
  <c r="D30" i="14"/>
  <c r="G29" i="14"/>
  <c r="G5" i="62" s="1"/>
  <c r="G54" i="62" s="1"/>
  <c r="N30" i="14"/>
  <c r="L29" i="14"/>
  <c r="H87" i="22"/>
  <c r="S11" i="62"/>
  <c r="S121" i="62" s="1"/>
  <c r="C29" i="14"/>
  <c r="C5" i="62" s="1"/>
  <c r="C27" i="62" s="1"/>
  <c r="N29" i="14"/>
  <c r="N5" i="62" s="1"/>
  <c r="N83" i="62" s="1"/>
  <c r="P29" i="14"/>
  <c r="P5" i="62" s="1"/>
  <c r="P38" i="62" s="1"/>
  <c r="AE30" i="22"/>
  <c r="J29" i="14"/>
  <c r="J5" i="62" s="1"/>
  <c r="J38" i="62" s="1"/>
  <c r="E28" i="62"/>
  <c r="AE80" i="22"/>
  <c r="W34" i="22"/>
  <c r="AJ36" i="62"/>
  <c r="E32" i="62"/>
  <c r="AK86" i="22"/>
  <c r="AA85" i="22"/>
  <c r="R87" i="22"/>
  <c r="G85" i="22"/>
  <c r="E25" i="62"/>
  <c r="Y69" i="22"/>
  <c r="AB77" i="22"/>
  <c r="W78" i="22"/>
  <c r="U31" i="22"/>
  <c r="AA41" i="22"/>
  <c r="N75" i="22"/>
  <c r="AB33" i="22"/>
  <c r="S79" i="22"/>
  <c r="E74" i="22"/>
  <c r="M77" i="22"/>
  <c r="H84" i="22"/>
  <c r="AI32" i="22"/>
  <c r="AI76" i="22"/>
  <c r="U75" i="22"/>
  <c r="AJ87" i="22"/>
  <c r="AL79" i="22"/>
  <c r="Q24" i="22"/>
  <c r="L83" i="22"/>
  <c r="AC39" i="22"/>
  <c r="AK42" i="22"/>
  <c r="D80" i="22"/>
  <c r="J69" i="22"/>
  <c r="AC83" i="22"/>
  <c r="X71" i="22"/>
  <c r="AJ38" i="22"/>
  <c r="H43" i="22"/>
  <c r="AE74" i="22"/>
  <c r="AG42" i="22"/>
  <c r="AC25" i="22"/>
  <c r="AB40" i="22"/>
  <c r="AJ82" i="22"/>
  <c r="AJ104" i="62"/>
  <c r="AM78" i="22"/>
  <c r="AH33" i="22"/>
  <c r="S24" i="22"/>
  <c r="AL82" i="22"/>
  <c r="AL38" i="22"/>
  <c r="S68" i="22"/>
  <c r="U40" i="22"/>
  <c r="AJ32" i="22"/>
  <c r="AE43" i="22"/>
  <c r="Q83" i="22"/>
  <c r="R74" i="22"/>
  <c r="U29" i="22"/>
  <c r="AC69" i="22"/>
  <c r="AG86" i="22"/>
  <c r="L85" i="22"/>
  <c r="AM34" i="22"/>
  <c r="C80" i="22"/>
  <c r="AG39" i="22"/>
  <c r="N86" i="22"/>
  <c r="C70" i="22"/>
  <c r="H74" i="22"/>
  <c r="G75" i="22"/>
  <c r="U32" i="22"/>
  <c r="P69" i="22"/>
  <c r="AB84" i="22"/>
  <c r="T79" i="22"/>
  <c r="AH77" i="22"/>
  <c r="Z26" i="22"/>
  <c r="J71" i="22"/>
  <c r="Z70" i="22"/>
  <c r="E71" i="22"/>
  <c r="U76" i="22"/>
  <c r="N84" i="62"/>
  <c r="C104" i="62"/>
  <c r="AM106" i="62"/>
  <c r="R43" i="62"/>
  <c r="N42" i="14"/>
  <c r="N11" i="62" s="1"/>
  <c r="N115" i="62" s="1"/>
  <c r="AE36" i="62"/>
  <c r="AE5" i="57"/>
  <c r="AE16" i="57" s="1"/>
  <c r="R60" i="62"/>
  <c r="Y106" i="62"/>
  <c r="Y59" i="62"/>
  <c r="C108" i="62"/>
  <c r="C72" i="22"/>
  <c r="O58" i="62"/>
  <c r="K42" i="14"/>
  <c r="K11" i="62" s="1"/>
  <c r="K119" i="62" s="1"/>
  <c r="AJ76" i="22"/>
  <c r="X4" i="57"/>
  <c r="X36" i="57" s="1"/>
  <c r="AC43" i="22"/>
  <c r="D42" i="14"/>
  <c r="D11" i="62" s="1"/>
  <c r="D55" i="62" s="1"/>
  <c r="AH37" i="22"/>
  <c r="X75" i="22"/>
  <c r="P87" i="22"/>
  <c r="G42" i="14"/>
  <c r="G11" i="62" s="1"/>
  <c r="G44" i="62" s="1"/>
  <c r="Q9" i="57"/>
  <c r="Q97" i="57" s="1"/>
  <c r="I42" i="14"/>
  <c r="I11" i="62" s="1"/>
  <c r="I121" i="62" s="1"/>
  <c r="B42" i="14"/>
  <c r="B11" i="62" s="1"/>
  <c r="B44" i="62" s="1"/>
  <c r="AC68" i="22"/>
  <c r="S71" i="22"/>
  <c r="K72" i="22"/>
  <c r="P42" i="14"/>
  <c r="P11" i="62" s="1"/>
  <c r="P119" i="62" s="1"/>
  <c r="AC24" i="22"/>
  <c r="I85" i="22"/>
  <c r="C42" i="14"/>
  <c r="C11" i="62" s="1"/>
  <c r="C33" i="62" s="1"/>
  <c r="AM77" i="22"/>
  <c r="AL71" i="22"/>
  <c r="H42" i="14"/>
  <c r="H11" i="62" s="1"/>
  <c r="H121" i="62" s="1"/>
  <c r="E42" i="14"/>
  <c r="E11" i="62" s="1"/>
  <c r="E114" i="62" s="1"/>
  <c r="F42" i="14"/>
  <c r="F11" i="62" s="1"/>
  <c r="F110" i="62" s="1"/>
  <c r="D58" i="62"/>
  <c r="Z86" i="22"/>
  <c r="V70" i="22"/>
  <c r="Z42" i="22"/>
  <c r="P43" i="22"/>
  <c r="AA82" i="22"/>
  <c r="V86" i="22"/>
  <c r="S69" i="22"/>
  <c r="Q81" i="22"/>
  <c r="AE81" i="22"/>
  <c r="N78" i="22"/>
  <c r="AL27" i="22"/>
  <c r="G71" i="22"/>
  <c r="I79" i="22"/>
  <c r="AK41" i="22"/>
  <c r="AG32" i="22"/>
  <c r="J42" i="14"/>
  <c r="J11" i="62" s="1"/>
  <c r="J115" i="62" s="1"/>
  <c r="E80" i="22"/>
  <c r="T82" i="22"/>
  <c r="AH31" i="22"/>
  <c r="AE37" i="22"/>
  <c r="V42" i="22"/>
  <c r="AM33" i="22"/>
  <c r="P9" i="57"/>
  <c r="P42" i="57" s="1"/>
  <c r="O80" i="62"/>
  <c r="AH75" i="22"/>
  <c r="D15" i="62"/>
  <c r="P39" i="62"/>
  <c r="D36" i="62"/>
  <c r="AI9" i="57"/>
  <c r="AI86" i="57" s="1"/>
  <c r="D82" i="62"/>
  <c r="AG8" i="57"/>
  <c r="AG74" i="57" s="1"/>
  <c r="P71" i="62"/>
  <c r="U78" i="22"/>
  <c r="W72" i="22"/>
  <c r="J40" i="14"/>
  <c r="F34" i="14"/>
  <c r="K34" i="14"/>
  <c r="M34" i="14"/>
  <c r="Z74" i="22"/>
  <c r="X41" i="22"/>
  <c r="L43" i="22"/>
  <c r="B40" i="14"/>
  <c r="N84" i="22"/>
  <c r="AL41" i="22"/>
  <c r="B34" i="14"/>
  <c r="M76" i="22"/>
  <c r="AG37" i="22"/>
  <c r="C3" i="57"/>
  <c r="C14" i="57" s="1"/>
  <c r="J82" i="22"/>
  <c r="S9" i="57"/>
  <c r="S98" i="57" s="1"/>
  <c r="AK26" i="22"/>
  <c r="X31" i="22"/>
  <c r="E34" i="14"/>
  <c r="L87" i="22"/>
  <c r="I34" i="14"/>
  <c r="W26" i="22"/>
  <c r="G82" i="22"/>
  <c r="AH81" i="22"/>
  <c r="AA79" i="22"/>
  <c r="G34" i="14"/>
  <c r="AF25" i="22"/>
  <c r="AB31" i="22"/>
  <c r="O34" i="14"/>
  <c r="J34" i="14"/>
  <c r="W70" i="22"/>
  <c r="H78" i="22"/>
  <c r="AE87" i="22"/>
  <c r="AL85" i="22"/>
  <c r="AK70" i="22"/>
  <c r="H86" i="22"/>
  <c r="AF69" i="22"/>
  <c r="Z30" i="22"/>
  <c r="K10" i="57"/>
  <c r="K110" i="57" s="1"/>
  <c r="AB75" i="22"/>
  <c r="U73" i="22"/>
  <c r="X5" i="57"/>
  <c r="Y4" i="57"/>
  <c r="Y39" i="57" s="1"/>
  <c r="AA35" i="22"/>
  <c r="N34" i="14"/>
  <c r="H34" i="14"/>
  <c r="AG81" i="22"/>
  <c r="W69" i="22"/>
  <c r="AG76" i="22"/>
  <c r="O73" i="22"/>
  <c r="U84" i="22"/>
  <c r="AE68" i="22"/>
  <c r="R83" i="22"/>
  <c r="F74" i="22"/>
  <c r="AE24" i="22"/>
  <c r="K70" i="22"/>
  <c r="AI80" i="22"/>
  <c r="AI36" i="22"/>
  <c r="AC87" i="22"/>
  <c r="AK85" i="22"/>
  <c r="D81" i="22"/>
  <c r="Q75" i="22"/>
  <c r="F40" i="14"/>
  <c r="D40" i="14"/>
  <c r="L40" i="14"/>
  <c r="AB29" i="22"/>
  <c r="AD39" i="22"/>
  <c r="U34" i="22"/>
  <c r="AA27" i="22"/>
  <c r="O40" i="14"/>
  <c r="D34" i="14"/>
  <c r="R76" i="22"/>
  <c r="N120" i="22" s="1"/>
  <c r="AL69" i="22"/>
  <c r="AF80" i="22"/>
  <c r="AF36" i="22"/>
  <c r="B74" i="22"/>
  <c r="X85" i="22"/>
  <c r="AA71" i="22"/>
  <c r="AL25" i="22"/>
  <c r="AB73" i="22"/>
  <c r="F86" i="22"/>
  <c r="H70" i="22"/>
  <c r="O77" i="22"/>
  <c r="D60" i="62"/>
  <c r="D59" i="62"/>
  <c r="Y65" i="62"/>
  <c r="Y102" i="62"/>
  <c r="Y105" i="62"/>
  <c r="D17" i="62"/>
  <c r="D39" i="62"/>
  <c r="X41" i="62"/>
  <c r="N58" i="62"/>
  <c r="R102" i="62"/>
  <c r="R104" i="62"/>
  <c r="C80" i="62"/>
  <c r="R105" i="62"/>
  <c r="C87" i="62"/>
  <c r="C84" i="62"/>
  <c r="AK48" i="62"/>
  <c r="AK54" i="62"/>
  <c r="AK50" i="62"/>
  <c r="AK49" i="62"/>
  <c r="F81" i="62"/>
  <c r="N63" i="62"/>
  <c r="AJ43" i="62"/>
  <c r="W85" i="62"/>
  <c r="T85" i="62"/>
  <c r="T81" i="62"/>
  <c r="AC60" i="62"/>
  <c r="N82" i="62"/>
  <c r="AJ103" i="62"/>
  <c r="AC65" i="62"/>
  <c r="R65" i="62"/>
  <c r="K103" i="62"/>
  <c r="K104" i="62"/>
  <c r="W108" i="62"/>
  <c r="X82" i="62"/>
  <c r="X81" i="62"/>
  <c r="W87" i="62"/>
  <c r="J11" i="57"/>
  <c r="J22" i="57" s="1"/>
  <c r="W80" i="62"/>
  <c r="O84" i="62"/>
  <c r="O19" i="62"/>
  <c r="O63" i="62"/>
  <c r="O17" i="62"/>
  <c r="U60" i="62"/>
  <c r="X3" i="57"/>
  <c r="AB7" i="57"/>
  <c r="D19" i="62"/>
  <c r="AM65" i="62"/>
  <c r="AM63" i="62"/>
  <c r="D84" i="62"/>
  <c r="AM62" i="62"/>
  <c r="AM59" i="62"/>
  <c r="E10" i="57"/>
  <c r="E21" i="57" s="1"/>
  <c r="AK58" i="62"/>
  <c r="O60" i="62"/>
  <c r="U65" i="62"/>
  <c r="U58" i="62"/>
  <c r="P40" i="62"/>
  <c r="AA6" i="57"/>
  <c r="AA17" i="57" s="1"/>
  <c r="AD6" i="57"/>
  <c r="AD95" i="57" s="1"/>
  <c r="D41" i="62"/>
  <c r="D63" i="62"/>
  <c r="D80" i="62"/>
  <c r="F102" i="62"/>
  <c r="R106" i="62"/>
  <c r="U36" i="62"/>
  <c r="R59" i="62"/>
  <c r="Z4" i="57"/>
  <c r="F105" i="62"/>
  <c r="U10" i="57"/>
  <c r="AC3" i="57"/>
  <c r="AC31" i="57" s="1"/>
  <c r="U17" i="62"/>
  <c r="H11" i="57"/>
  <c r="W4" i="57"/>
  <c r="W41" i="57" s="1"/>
  <c r="Q11" i="57"/>
  <c r="Q119" i="57" s="1"/>
  <c r="U15" i="62"/>
  <c r="R39" i="62"/>
  <c r="P76" i="62"/>
  <c r="AK61" i="62"/>
  <c r="Y9" i="57"/>
  <c r="AL104" i="62"/>
  <c r="W3" i="57"/>
  <c r="W14" i="57" s="1"/>
  <c r="AL106" i="62"/>
  <c r="C4" i="57"/>
  <c r="I3" i="57"/>
  <c r="I25" i="57" s="1"/>
  <c r="H7" i="57"/>
  <c r="AF15" i="62"/>
  <c r="F43" i="22"/>
  <c r="N80" i="62"/>
  <c r="N17" i="62"/>
  <c r="AE4" i="57"/>
  <c r="N19" i="62"/>
  <c r="I83" i="62"/>
  <c r="P107" i="62"/>
  <c r="AB6" i="57"/>
  <c r="AB117" i="57" s="1"/>
  <c r="I4" i="57"/>
  <c r="I41" i="57" s="1"/>
  <c r="AB5" i="57"/>
  <c r="M9" i="57"/>
  <c r="H8" i="57"/>
  <c r="S5" i="57"/>
  <c r="P104" i="62"/>
  <c r="AL43" i="62"/>
  <c r="F108" i="62"/>
  <c r="P43" i="62"/>
  <c r="R11" i="57"/>
  <c r="R119" i="57" s="1"/>
  <c r="L3" i="57"/>
  <c r="L33" i="57" s="1"/>
  <c r="AI3" i="57"/>
  <c r="F87" i="62"/>
  <c r="Y3" i="57"/>
  <c r="Y48" i="57" s="1"/>
  <c r="I81" i="62"/>
  <c r="AE39" i="62"/>
  <c r="I80" i="62"/>
  <c r="U7" i="57"/>
  <c r="U71" i="57" s="1"/>
  <c r="U5" i="57"/>
  <c r="U38" i="57" s="1"/>
  <c r="AB106" i="62"/>
  <c r="U3" i="57"/>
  <c r="Z6" i="57"/>
  <c r="Z84" i="57" s="1"/>
  <c r="J10" i="57"/>
  <c r="G11" i="57"/>
  <c r="G121" i="57" s="1"/>
  <c r="AE15" i="62"/>
  <c r="AG5" i="57"/>
  <c r="AG105" i="57" s="1"/>
  <c r="L6" i="57"/>
  <c r="AJ6" i="57"/>
  <c r="AJ73" i="57" s="1"/>
  <c r="S11" i="57"/>
  <c r="H10" i="57"/>
  <c r="G5" i="57"/>
  <c r="G54" i="57" s="1"/>
  <c r="D9" i="57"/>
  <c r="D97" i="57" s="1"/>
  <c r="AL10" i="57"/>
  <c r="AL110" i="57" s="1"/>
  <c r="T9" i="57"/>
  <c r="T31" i="57" s="1"/>
  <c r="Q10" i="57"/>
  <c r="Z11" i="57"/>
  <c r="Z113" i="57" s="1"/>
  <c r="AI10" i="57"/>
  <c r="E4" i="57"/>
  <c r="E36" i="57" s="1"/>
  <c r="Q4" i="57"/>
  <c r="I7" i="57"/>
  <c r="I107" i="57" s="1"/>
  <c r="N3" i="57"/>
  <c r="AI4" i="57"/>
  <c r="C7" i="57"/>
  <c r="C9" i="57"/>
  <c r="C99" i="57" s="1"/>
  <c r="R10" i="57"/>
  <c r="R65" i="57" s="1"/>
  <c r="M10" i="57"/>
  <c r="M43" i="57" s="1"/>
  <c r="R9" i="57"/>
  <c r="R31" i="57" s="1"/>
  <c r="B7" i="57"/>
  <c r="B72" i="57" s="1"/>
  <c r="AA3" i="57"/>
  <c r="AL5" i="57"/>
  <c r="AL16" i="57" s="1"/>
  <c r="O4" i="57"/>
  <c r="O40" i="57" s="1"/>
  <c r="AA11" i="57"/>
  <c r="AA22" i="57" s="1"/>
  <c r="K9" i="57"/>
  <c r="AC10" i="57"/>
  <c r="AC98" i="57" s="1"/>
  <c r="V10" i="57"/>
  <c r="AG4" i="57"/>
  <c r="AG40" i="57" s="1"/>
  <c r="H9" i="57"/>
  <c r="T4" i="57"/>
  <c r="T40" i="57" s="1"/>
  <c r="U61" i="62"/>
  <c r="AJ37" i="62"/>
  <c r="R37" i="62"/>
  <c r="R38" i="62"/>
  <c r="U43" i="62"/>
  <c r="AK59" i="62"/>
  <c r="K106" i="62"/>
  <c r="AL38" i="62"/>
  <c r="D37" i="62"/>
  <c r="AD47" i="62"/>
  <c r="AG104" i="62"/>
  <c r="AL102" i="62"/>
  <c r="C82" i="62"/>
  <c r="AD48" i="62"/>
  <c r="AK47" i="62"/>
  <c r="AG102" i="62"/>
  <c r="X43" i="62"/>
  <c r="K108" i="62"/>
  <c r="AL39" i="62"/>
  <c r="R58" i="62"/>
  <c r="W107" i="62"/>
  <c r="C102" i="62"/>
  <c r="X36" i="62"/>
  <c r="R36" i="62"/>
  <c r="AK60" i="62"/>
  <c r="S84" i="62"/>
  <c r="S82" i="62"/>
  <c r="S80" i="62"/>
  <c r="S87" i="62"/>
  <c r="S63" i="62"/>
  <c r="I108" i="62"/>
  <c r="I105" i="62"/>
  <c r="I104" i="62"/>
  <c r="I102" i="62"/>
  <c r="I103" i="62"/>
  <c r="I87" i="62"/>
  <c r="O14" i="62"/>
  <c r="O28" i="62"/>
  <c r="O26" i="62"/>
  <c r="O32" i="62"/>
  <c r="O27" i="62"/>
  <c r="O25" i="62"/>
  <c r="O30" i="62"/>
  <c r="O59" i="62"/>
  <c r="O81" i="62"/>
  <c r="O105" i="62"/>
  <c r="O103" i="62"/>
  <c r="O108" i="62"/>
  <c r="O104" i="62"/>
  <c r="O102" i="62"/>
  <c r="O106" i="62"/>
  <c r="O65" i="62"/>
  <c r="O87" i="62"/>
  <c r="AE28" i="62"/>
  <c r="AE26" i="62"/>
  <c r="AE25" i="62"/>
  <c r="AE30" i="62"/>
  <c r="AE37" i="62"/>
  <c r="T43" i="62"/>
  <c r="T41" i="62"/>
  <c r="T37" i="62"/>
  <c r="T40" i="62"/>
  <c r="T36" i="62"/>
  <c r="T82" i="62"/>
  <c r="Y58" i="62"/>
  <c r="P36" i="62"/>
  <c r="P102" i="62"/>
  <c r="P69" i="62"/>
  <c r="AK87" i="62"/>
  <c r="AK83" i="62"/>
  <c r="AK81" i="62"/>
  <c r="AK82" i="62"/>
  <c r="AK84" i="62"/>
  <c r="AK80" i="62"/>
  <c r="AK52" i="62"/>
  <c r="AK63" i="62"/>
  <c r="AJ60" i="62"/>
  <c r="AJ58" i="62"/>
  <c r="AJ65" i="62"/>
  <c r="AJ63" i="62"/>
  <c r="AJ59" i="62"/>
  <c r="AJ106" i="62"/>
  <c r="AJ39" i="62"/>
  <c r="AD87" i="62"/>
  <c r="AD83" i="62"/>
  <c r="AD84" i="62"/>
  <c r="AD82" i="62"/>
  <c r="AD80" i="62"/>
  <c r="AD81" i="62"/>
  <c r="AD52" i="62"/>
  <c r="P32" i="62"/>
  <c r="P30" i="62"/>
  <c r="P29" i="62"/>
  <c r="P25" i="62"/>
  <c r="P28" i="62"/>
  <c r="P26" i="62"/>
  <c r="P37" i="62"/>
  <c r="P103" i="62"/>
  <c r="P70" i="62"/>
  <c r="W28" i="62"/>
  <c r="W26" i="62"/>
  <c r="W32" i="62"/>
  <c r="W29" i="62"/>
  <c r="W25" i="62"/>
  <c r="W30" i="62"/>
  <c r="W103" i="62"/>
  <c r="W81" i="62"/>
  <c r="V65" i="62"/>
  <c r="V63" i="62"/>
  <c r="V61" i="62"/>
  <c r="V59" i="62"/>
  <c r="B2" i="62"/>
  <c r="B36" i="62" s="1"/>
  <c r="O16" i="62"/>
  <c r="O54" i="62"/>
  <c r="O48" i="62"/>
  <c r="O52" i="62"/>
  <c r="O49" i="62"/>
  <c r="O47" i="62"/>
  <c r="O50" i="62"/>
  <c r="O83" i="62"/>
  <c r="O61" i="62"/>
  <c r="AH87" i="62"/>
  <c r="AH85" i="62"/>
  <c r="AH84" i="62"/>
  <c r="AH82" i="62"/>
  <c r="AH80" i="62"/>
  <c r="AH81" i="62"/>
  <c r="D52" i="62"/>
  <c r="D49" i="62"/>
  <c r="D47" i="62"/>
  <c r="D50" i="62"/>
  <c r="D48" i="62"/>
  <c r="D61" i="62"/>
  <c r="D83" i="62"/>
  <c r="H32" i="62"/>
  <c r="H30" i="62"/>
  <c r="H29" i="62"/>
  <c r="H28" i="62"/>
  <c r="Q108" i="62"/>
  <c r="Q104" i="62"/>
  <c r="Q106" i="62"/>
  <c r="Q105" i="62"/>
  <c r="Q103" i="62"/>
  <c r="Z108" i="62"/>
  <c r="Z104" i="62"/>
  <c r="Z103" i="62"/>
  <c r="Z106" i="62"/>
  <c r="Z102" i="62"/>
  <c r="Z87" i="62"/>
  <c r="Q65" i="62"/>
  <c r="Q63" i="62"/>
  <c r="Q61" i="62"/>
  <c r="Q59" i="62"/>
  <c r="Q60" i="62"/>
  <c r="W40" i="62"/>
  <c r="W36" i="62"/>
  <c r="W43" i="62"/>
  <c r="W41" i="62"/>
  <c r="W39" i="62"/>
  <c r="W37" i="62"/>
  <c r="W82" i="62"/>
  <c r="W104" i="62"/>
  <c r="C28" i="62"/>
  <c r="C26" i="62"/>
  <c r="C30" i="62"/>
  <c r="C25" i="62"/>
  <c r="C32" i="62"/>
  <c r="C81" i="62"/>
  <c r="C103" i="62"/>
  <c r="T107" i="62"/>
  <c r="T108" i="62"/>
  <c r="T104" i="62"/>
  <c r="T102" i="62"/>
  <c r="T103" i="62"/>
  <c r="T87" i="62"/>
  <c r="Q32" i="62"/>
  <c r="Q27" i="62"/>
  <c r="Q30" i="62"/>
  <c r="Q28" i="62"/>
  <c r="Q26" i="62"/>
  <c r="AC58" i="62"/>
  <c r="B5" i="62"/>
  <c r="B38" i="62" s="1"/>
  <c r="AF60" i="62"/>
  <c r="AF58" i="62"/>
  <c r="AF63" i="62"/>
  <c r="AF59" i="62"/>
  <c r="AF39" i="62"/>
  <c r="Q54" i="62"/>
  <c r="Q52" i="62"/>
  <c r="Q50" i="62"/>
  <c r="Q49" i="62"/>
  <c r="Q48" i="62"/>
  <c r="W62" i="62"/>
  <c r="W60" i="62"/>
  <c r="W58" i="62"/>
  <c r="W65" i="62"/>
  <c r="W63" i="62"/>
  <c r="W59" i="62"/>
  <c r="W84" i="62"/>
  <c r="W106" i="62"/>
  <c r="Z15" i="62"/>
  <c r="Z36" i="62"/>
  <c r="Z43" i="62"/>
  <c r="Z41" i="62"/>
  <c r="Z39" i="62"/>
  <c r="Z37" i="62"/>
  <c r="Z82" i="62"/>
  <c r="X60" i="62"/>
  <c r="X58" i="62"/>
  <c r="X65" i="62"/>
  <c r="X63" i="62"/>
  <c r="X59" i="62"/>
  <c r="X84" i="62"/>
  <c r="X39" i="62"/>
  <c r="F65" i="62"/>
  <c r="F63" i="62"/>
  <c r="F61" i="62"/>
  <c r="F59" i="62"/>
  <c r="F58" i="62"/>
  <c r="F84" i="62"/>
  <c r="F106" i="62"/>
  <c r="R87" i="62"/>
  <c r="R83" i="62"/>
  <c r="R84" i="62"/>
  <c r="R82" i="62"/>
  <c r="R80" i="62"/>
  <c r="R81" i="62"/>
  <c r="R63" i="62"/>
  <c r="R41" i="62"/>
  <c r="R108" i="62"/>
  <c r="D38" i="62"/>
  <c r="E73" i="62"/>
  <c r="E76" i="62"/>
  <c r="E74" i="62"/>
  <c r="E71" i="62"/>
  <c r="E69" i="62"/>
  <c r="E70" i="62"/>
  <c r="F32" i="62"/>
  <c r="F30" i="62"/>
  <c r="F28" i="62"/>
  <c r="F27" i="62"/>
  <c r="F25" i="62"/>
  <c r="AH40" i="62"/>
  <c r="AH36" i="62"/>
  <c r="AH43" i="62"/>
  <c r="AH41" i="62"/>
  <c r="AH39" i="62"/>
  <c r="AH37" i="62"/>
  <c r="AG65" i="62"/>
  <c r="AG63" i="62"/>
  <c r="AG60" i="62"/>
  <c r="AG58" i="62"/>
  <c r="AJ84" i="62"/>
  <c r="AJ82" i="62"/>
  <c r="AJ87" i="62"/>
  <c r="AJ81" i="62"/>
  <c r="AJ80" i="62"/>
  <c r="AM84" i="62"/>
  <c r="AM85" i="62"/>
  <c r="AM87" i="62"/>
  <c r="AM81" i="62"/>
  <c r="AA103" i="62"/>
  <c r="AA106" i="62"/>
  <c r="AA102" i="62"/>
  <c r="AA104" i="62"/>
  <c r="AA108" i="62"/>
  <c r="AA105" i="62"/>
  <c r="AH65" i="62"/>
  <c r="AH63" i="62"/>
  <c r="AH59" i="62"/>
  <c r="AH62" i="62"/>
  <c r="AH60" i="62"/>
  <c r="AH58" i="62"/>
  <c r="V87" i="62"/>
  <c r="V83" i="62"/>
  <c r="V84" i="62"/>
  <c r="V81" i="62"/>
  <c r="U87" i="62"/>
  <c r="U83" i="62"/>
  <c r="U82" i="62"/>
  <c r="U84" i="62"/>
  <c r="U81" i="62"/>
  <c r="U80" i="62"/>
  <c r="Y54" i="62"/>
  <c r="Y50" i="62"/>
  <c r="Y49" i="62"/>
  <c r="Y47" i="62"/>
  <c r="Y48" i="62"/>
  <c r="H62" i="62"/>
  <c r="H65" i="62"/>
  <c r="H63" i="62"/>
  <c r="H59" i="62"/>
  <c r="AF84" i="62"/>
  <c r="AF82" i="62"/>
  <c r="AF81" i="62"/>
  <c r="AF80" i="62"/>
  <c r="AE84" i="62"/>
  <c r="AE82" i="62"/>
  <c r="AE80" i="62"/>
  <c r="AE81" i="62"/>
  <c r="Y43" i="62"/>
  <c r="Y39" i="62"/>
  <c r="Y37" i="62"/>
  <c r="Y38" i="62"/>
  <c r="Y36" i="62"/>
  <c r="D81" i="62"/>
  <c r="AE41" i="62"/>
  <c r="F80" i="62"/>
  <c r="Y60" i="62"/>
  <c r="U63" i="62"/>
  <c r="P73" i="62"/>
  <c r="AL103" i="62"/>
  <c r="X37" i="62"/>
  <c r="X80" i="62"/>
  <c r="X87" i="62"/>
  <c r="T80" i="62"/>
  <c r="AC59" i="62"/>
  <c r="P106" i="62"/>
  <c r="AB58" i="62"/>
  <c r="F103" i="62"/>
  <c r="Y104" i="62"/>
  <c r="AM103" i="62"/>
  <c r="W102" i="62"/>
  <c r="E29" i="62"/>
  <c r="B60" i="62"/>
  <c r="AD65" i="62"/>
  <c r="AD63" i="62"/>
  <c r="AD61" i="62"/>
  <c r="AD59" i="62"/>
  <c r="AD60" i="62"/>
  <c r="AD58" i="62"/>
  <c r="AM76" i="62"/>
  <c r="AM74" i="62"/>
  <c r="AM73" i="62"/>
  <c r="AM70" i="62"/>
  <c r="T76" i="62"/>
  <c r="T74" i="62"/>
  <c r="T70" i="62"/>
  <c r="T71" i="62"/>
  <c r="T69" i="62"/>
  <c r="AB43" i="62"/>
  <c r="AB41" i="62"/>
  <c r="AB39" i="62"/>
  <c r="AB36" i="62"/>
  <c r="O38" i="62"/>
  <c r="O36" i="62"/>
  <c r="O43" i="62"/>
  <c r="O41" i="62"/>
  <c r="O39" i="62"/>
  <c r="O37" i="62"/>
  <c r="M30" i="62"/>
  <c r="M29" i="62"/>
  <c r="M27" i="62"/>
  <c r="M25" i="62"/>
  <c r="M32" i="62"/>
  <c r="M28" i="62"/>
  <c r="M26" i="62"/>
  <c r="P62" i="62"/>
  <c r="P60" i="62"/>
  <c r="P58" i="62"/>
  <c r="P65" i="62"/>
  <c r="P63" i="62"/>
  <c r="P59" i="62"/>
  <c r="AL32" i="62"/>
  <c r="AL28" i="62"/>
  <c r="AL26" i="62"/>
  <c r="AL27" i="62"/>
  <c r="AL25" i="62"/>
  <c r="AC108" i="62"/>
  <c r="AC106" i="62"/>
  <c r="AC102" i="62"/>
  <c r="AC105" i="62"/>
  <c r="AC104" i="62"/>
  <c r="AC103" i="62"/>
  <c r="AC54" i="62"/>
  <c r="AC52" i="62"/>
  <c r="AC50" i="62"/>
  <c r="AC49" i="62"/>
  <c r="AC47" i="62"/>
  <c r="AC48" i="62"/>
  <c r="AH108" i="62"/>
  <c r="AH106" i="62"/>
  <c r="AH107" i="62"/>
  <c r="AH103" i="62"/>
  <c r="AH104" i="62"/>
  <c r="AH102" i="62"/>
  <c r="N30" i="62"/>
  <c r="N28" i="62"/>
  <c r="N26" i="62"/>
  <c r="N25" i="62"/>
  <c r="AH76" i="62"/>
  <c r="AH74" i="62"/>
  <c r="AH73" i="62"/>
  <c r="AH71" i="62"/>
  <c r="AH69" i="62"/>
  <c r="AH70" i="62"/>
  <c r="M73" i="62"/>
  <c r="M76" i="62"/>
  <c r="M74" i="62"/>
  <c r="M72" i="62"/>
  <c r="M71" i="62"/>
  <c r="M69" i="62"/>
  <c r="M70" i="62"/>
  <c r="AF30" i="62"/>
  <c r="AF25" i="62"/>
  <c r="AF28" i="62"/>
  <c r="AF26" i="62"/>
  <c r="R32" i="62"/>
  <c r="R30" i="62"/>
  <c r="R28" i="62"/>
  <c r="R26" i="62"/>
  <c r="R27" i="62"/>
  <c r="R25" i="62"/>
  <c r="B8" i="62"/>
  <c r="K28" i="62"/>
  <c r="K26" i="62"/>
  <c r="K30" i="62"/>
  <c r="K25" i="62"/>
  <c r="K32" i="62"/>
  <c r="G28" i="62"/>
  <c r="G26" i="62"/>
  <c r="G32" i="62"/>
  <c r="G25" i="62"/>
  <c r="AL65" i="62"/>
  <c r="AL61" i="62"/>
  <c r="AL59" i="62"/>
  <c r="AL60" i="62"/>
  <c r="AL58" i="62"/>
  <c r="P84" i="62"/>
  <c r="P82" i="62"/>
  <c r="P87" i="62"/>
  <c r="P85" i="62"/>
  <c r="P81" i="62"/>
  <c r="P80" i="62"/>
  <c r="D30" i="62"/>
  <c r="D27" i="62"/>
  <c r="D25" i="62"/>
  <c r="D28" i="62"/>
  <c r="D26" i="62"/>
  <c r="Z32" i="62"/>
  <c r="Z30" i="62"/>
  <c r="Z28" i="62"/>
  <c r="Z26" i="62"/>
  <c r="Z25" i="62"/>
  <c r="S36" i="62"/>
  <c r="S43" i="62"/>
  <c r="S41" i="62"/>
  <c r="S39" i="62"/>
  <c r="AA84" i="62"/>
  <c r="AA82" i="62"/>
  <c r="AA87" i="62"/>
  <c r="AA81" i="62"/>
  <c r="AA83" i="62"/>
  <c r="AA80" i="62"/>
  <c r="AI38" i="62"/>
  <c r="AI36" i="62"/>
  <c r="AI43" i="62"/>
  <c r="AI41" i="62"/>
  <c r="AI37" i="62"/>
  <c r="AI54" i="62"/>
  <c r="AI48" i="62"/>
  <c r="AI49" i="62"/>
  <c r="AI47" i="62"/>
  <c r="AI52" i="62"/>
  <c r="V54" i="62"/>
  <c r="V50" i="62"/>
  <c r="V48" i="62"/>
  <c r="V52" i="62"/>
  <c r="C60" i="62"/>
  <c r="C58" i="62"/>
  <c r="C65" i="62"/>
  <c r="C63" i="62"/>
  <c r="C59" i="62"/>
  <c r="E43" i="62"/>
  <c r="E41" i="62"/>
  <c r="E39" i="62"/>
  <c r="E37" i="62"/>
  <c r="E40" i="62"/>
  <c r="E36" i="62"/>
  <c r="M87" i="62"/>
  <c r="M85" i="62"/>
  <c r="M83" i="62"/>
  <c r="M82" i="62"/>
  <c r="M84" i="62"/>
  <c r="M81" i="62"/>
  <c r="M80" i="62"/>
  <c r="S106" i="62"/>
  <c r="S108" i="62"/>
  <c r="S104" i="62"/>
  <c r="S102" i="62"/>
  <c r="J103" i="62"/>
  <c r="J104" i="62"/>
  <c r="J106" i="62"/>
  <c r="J102" i="62"/>
  <c r="AA54" i="62"/>
  <c r="AA48" i="62"/>
  <c r="AA50" i="62"/>
  <c r="AA49" i="62"/>
  <c r="AA47" i="62"/>
  <c r="AA52" i="62"/>
  <c r="K60" i="62"/>
  <c r="K58" i="62"/>
  <c r="K65" i="62"/>
  <c r="K63" i="62"/>
  <c r="K59" i="62"/>
  <c r="I43" i="62"/>
  <c r="I41" i="62"/>
  <c r="I37" i="62"/>
  <c r="I38" i="62"/>
  <c r="I36" i="62"/>
  <c r="AG43" i="62"/>
  <c r="AG41" i="62"/>
  <c r="AG39" i="62"/>
  <c r="AG36" i="62"/>
  <c r="AC43" i="62"/>
  <c r="AC41" i="62"/>
  <c r="AC39" i="62"/>
  <c r="AC37" i="62"/>
  <c r="AC38" i="62"/>
  <c r="AC36" i="62"/>
  <c r="M54" i="62"/>
  <c r="M52" i="62"/>
  <c r="M50" i="62"/>
  <c r="M49" i="62"/>
  <c r="M47" i="62"/>
  <c r="M51" i="62"/>
  <c r="M48" i="62"/>
  <c r="N15" i="62"/>
  <c r="N36" i="62"/>
  <c r="N41" i="62"/>
  <c r="N39" i="62"/>
  <c r="N37" i="62"/>
  <c r="Z65" i="62"/>
  <c r="Z63" i="62"/>
  <c r="Z59" i="62"/>
  <c r="Z60" i="62"/>
  <c r="Z58" i="62"/>
  <c r="H84" i="62"/>
  <c r="H87" i="62"/>
  <c r="H85" i="62"/>
  <c r="H81" i="62"/>
  <c r="AG87" i="62"/>
  <c r="AG84" i="62"/>
  <c r="AG80" i="62"/>
  <c r="AG82" i="62"/>
  <c r="AI103" i="62"/>
  <c r="AI108" i="62"/>
  <c r="AI105" i="62"/>
  <c r="AI104" i="62"/>
  <c r="AI102" i="62"/>
  <c r="R54" i="62"/>
  <c r="R52" i="62"/>
  <c r="R48" i="62"/>
  <c r="R50" i="62"/>
  <c r="R49" i="62"/>
  <c r="R47" i="62"/>
  <c r="G37" i="62"/>
  <c r="F83" i="62"/>
  <c r="M41" i="62"/>
  <c r="Y61" i="62"/>
  <c r="O82" i="62"/>
  <c r="AG106" i="62"/>
  <c r="AF37" i="62"/>
  <c r="AL105" i="62"/>
  <c r="AC61" i="62"/>
  <c r="AJ41" i="62"/>
  <c r="J36" i="62"/>
  <c r="K102" i="62"/>
  <c r="P108" i="62"/>
  <c r="R61" i="62"/>
  <c r="AB60" i="62"/>
  <c r="I82" i="62"/>
  <c r="B39" i="62"/>
  <c r="AI87" i="62"/>
  <c r="P41" i="62"/>
  <c r="AM108" i="62"/>
  <c r="H107" i="62"/>
  <c r="H108" i="62"/>
  <c r="H106" i="62"/>
  <c r="H103" i="62"/>
  <c r="AB84" i="62"/>
  <c r="AB82" i="62"/>
  <c r="AB87" i="62"/>
  <c r="AB80" i="62"/>
  <c r="H73" i="62"/>
  <c r="H76" i="62"/>
  <c r="H74" i="62"/>
  <c r="H70" i="62"/>
  <c r="AA28" i="62"/>
  <c r="AA26" i="62"/>
  <c r="AA30" i="62"/>
  <c r="AA27" i="62"/>
  <c r="AA25" i="62"/>
  <c r="AA32" i="62"/>
  <c r="I32" i="62"/>
  <c r="I27" i="62"/>
  <c r="I25" i="62"/>
  <c r="I30" i="62"/>
  <c r="I26" i="62"/>
  <c r="AD32" i="62"/>
  <c r="AD30" i="62"/>
  <c r="AD28" i="62"/>
  <c r="AD26" i="62"/>
  <c r="AD27" i="62"/>
  <c r="AD25" i="62"/>
  <c r="AK30" i="62"/>
  <c r="AK27" i="62"/>
  <c r="AK25" i="62"/>
  <c r="AK32" i="62"/>
  <c r="AK28" i="62"/>
  <c r="AK26" i="62"/>
  <c r="AJ32" i="62"/>
  <c r="AJ30" i="62"/>
  <c r="AJ25" i="62"/>
  <c r="AJ28" i="62"/>
  <c r="AJ26" i="62"/>
  <c r="Y32" i="62"/>
  <c r="Y27" i="62"/>
  <c r="Y25" i="62"/>
  <c r="Y28" i="62"/>
  <c r="Y26" i="62"/>
  <c r="AC30" i="62"/>
  <c r="AC27" i="62"/>
  <c r="AC25" i="62"/>
  <c r="AC32" i="62"/>
  <c r="AC28" i="62"/>
  <c r="AC26" i="62"/>
  <c r="AM28" i="62"/>
  <c r="AM32" i="62"/>
  <c r="AM29" i="62"/>
  <c r="AM30" i="62"/>
  <c r="AE60" i="62"/>
  <c r="AE58" i="62"/>
  <c r="AE63" i="62"/>
  <c r="AE59" i="62"/>
  <c r="U54" i="62"/>
  <c r="U52" i="62"/>
  <c r="U50" i="62"/>
  <c r="U49" i="62"/>
  <c r="U47" i="62"/>
  <c r="U48" i="62"/>
  <c r="E17" i="62"/>
  <c r="E65" i="62"/>
  <c r="E63" i="62"/>
  <c r="E59" i="62"/>
  <c r="E62" i="62"/>
  <c r="E60" i="62"/>
  <c r="E58" i="62"/>
  <c r="V108" i="62"/>
  <c r="V105" i="62"/>
  <c r="V103" i="62"/>
  <c r="V106" i="62"/>
  <c r="Q43" i="62"/>
  <c r="Q41" i="62"/>
  <c r="Q39" i="62"/>
  <c r="Q37" i="62"/>
  <c r="Q38" i="62"/>
  <c r="W76" i="62"/>
  <c r="W74" i="62"/>
  <c r="W73" i="62"/>
  <c r="W70" i="62"/>
  <c r="W71" i="62"/>
  <c r="W69" i="62"/>
  <c r="AD38" i="62"/>
  <c r="AD36" i="62"/>
  <c r="AD43" i="62"/>
  <c r="AD41" i="62"/>
  <c r="AD39" i="62"/>
  <c r="AD37" i="62"/>
  <c r="F54" i="62"/>
  <c r="F50" i="62"/>
  <c r="F48" i="62"/>
  <c r="F52" i="62"/>
  <c r="F47" i="62"/>
  <c r="G60" i="62"/>
  <c r="G58" i="62"/>
  <c r="G65" i="62"/>
  <c r="G59" i="62"/>
  <c r="AL54" i="62"/>
  <c r="AL50" i="62"/>
  <c r="AL48" i="62"/>
  <c r="AL49" i="62"/>
  <c r="AL47" i="62"/>
  <c r="V32" i="62"/>
  <c r="V30" i="62"/>
  <c r="V28" i="62"/>
  <c r="V27" i="62"/>
  <c r="U30" i="62"/>
  <c r="U27" i="62"/>
  <c r="U25" i="62"/>
  <c r="U32" i="62"/>
  <c r="U28" i="62"/>
  <c r="U26" i="62"/>
  <c r="AH32" i="62"/>
  <c r="AH30" i="62"/>
  <c r="AH28" i="62"/>
  <c r="AH26" i="62"/>
  <c r="AH29" i="62"/>
  <c r="AH25" i="62"/>
  <c r="AI26" i="62"/>
  <c r="AI30" i="62"/>
  <c r="AI27" i="62"/>
  <c r="AI25" i="62"/>
  <c r="AI32" i="62"/>
  <c r="T32" i="62"/>
  <c r="T30" i="62"/>
  <c r="T29" i="62"/>
  <c r="T25" i="62"/>
  <c r="T26" i="62"/>
  <c r="I54" i="62"/>
  <c r="I52" i="62"/>
  <c r="I49" i="62"/>
  <c r="I47" i="62"/>
  <c r="I48" i="62"/>
  <c r="AK43" i="62"/>
  <c r="AK41" i="62"/>
  <c r="AK39" i="62"/>
  <c r="AK37" i="62"/>
  <c r="AK38" i="62"/>
  <c r="AK36" i="62"/>
  <c r="J32" i="62"/>
  <c r="J28" i="62"/>
  <c r="J26" i="62"/>
  <c r="J25" i="62"/>
  <c r="X32" i="62"/>
  <c r="X30" i="62"/>
  <c r="X25" i="62"/>
  <c r="X28" i="62"/>
  <c r="X26" i="62"/>
  <c r="Q87" i="62"/>
  <c r="Q83" i="62"/>
  <c r="Q84" i="62"/>
  <c r="Q81" i="62"/>
  <c r="Q82" i="62"/>
  <c r="M65" i="62"/>
  <c r="M63" i="62"/>
  <c r="M61" i="62"/>
  <c r="M59" i="62"/>
  <c r="M62" i="62"/>
  <c r="M60" i="62"/>
  <c r="M58" i="62"/>
  <c r="AA38" i="62"/>
  <c r="AA36" i="62"/>
  <c r="AA43" i="62"/>
  <c r="AA41" i="62"/>
  <c r="AA39" i="62"/>
  <c r="AA37" i="62"/>
  <c r="M108" i="62"/>
  <c r="M107" i="62"/>
  <c r="M104" i="62"/>
  <c r="M102" i="62"/>
  <c r="M106" i="62"/>
  <c r="M105" i="62"/>
  <c r="M103" i="62"/>
  <c r="X108" i="62"/>
  <c r="X106" i="62"/>
  <c r="X104" i="62"/>
  <c r="X102" i="62"/>
  <c r="X103" i="62"/>
  <c r="B10" i="62"/>
  <c r="B43" i="62" s="1"/>
  <c r="G103" i="62"/>
  <c r="G106" i="62"/>
  <c r="G104" i="62"/>
  <c r="G102" i="62"/>
  <c r="AC87" i="62"/>
  <c r="AC83" i="62"/>
  <c r="AC82" i="62"/>
  <c r="AC84" i="62"/>
  <c r="AC81" i="62"/>
  <c r="AC80" i="62"/>
  <c r="E87" i="62"/>
  <c r="E85" i="62"/>
  <c r="E82" i="62"/>
  <c r="E84" i="62"/>
  <c r="E81" i="62"/>
  <c r="E80" i="62"/>
  <c r="AK108" i="62"/>
  <c r="AK106" i="62"/>
  <c r="AK104" i="62"/>
  <c r="AK102" i="62"/>
  <c r="AK103" i="62"/>
  <c r="AK105" i="62"/>
  <c r="K84" i="62"/>
  <c r="K82" i="62"/>
  <c r="K87" i="62"/>
  <c r="K81" i="62"/>
  <c r="K80" i="62"/>
  <c r="AA60" i="62"/>
  <c r="AA58" i="62"/>
  <c r="AA65" i="62"/>
  <c r="AA63" i="62"/>
  <c r="AA61" i="62"/>
  <c r="AA59" i="62"/>
  <c r="C36" i="62"/>
  <c r="C43" i="62"/>
  <c r="C41" i="62"/>
  <c r="C39" i="62"/>
  <c r="C37" i="62"/>
  <c r="J65" i="62"/>
  <c r="J59" i="62"/>
  <c r="J60" i="62"/>
  <c r="J58" i="62"/>
  <c r="E108" i="62"/>
  <c r="E104" i="62"/>
  <c r="E102" i="62"/>
  <c r="E107" i="62"/>
  <c r="E103" i="62"/>
  <c r="E106" i="62"/>
  <c r="AD108" i="62"/>
  <c r="AD106" i="62"/>
  <c r="AD105" i="62"/>
  <c r="AD104" i="62"/>
  <c r="AD103" i="62"/>
  <c r="AD102" i="62"/>
  <c r="U108" i="62"/>
  <c r="U104" i="62"/>
  <c r="U102" i="62"/>
  <c r="U103" i="62"/>
  <c r="U105" i="62"/>
  <c r="U106" i="62"/>
  <c r="G39" i="62"/>
  <c r="C106" i="62"/>
  <c r="M43" i="62"/>
  <c r="U59" i="62"/>
  <c r="N81" i="62"/>
  <c r="Z84" i="62"/>
  <c r="P74" i="62"/>
  <c r="AG108" i="62"/>
  <c r="S60" i="62"/>
  <c r="AC63" i="62"/>
  <c r="R103" i="62"/>
  <c r="AJ102" i="62"/>
  <c r="AJ108" i="62"/>
  <c r="J39" i="62"/>
  <c r="AK65" i="62"/>
  <c r="N60" i="62"/>
  <c r="N59" i="62"/>
  <c r="AL37" i="62"/>
  <c r="AB63" i="62"/>
  <c r="Y103" i="62"/>
  <c r="AB104" i="62"/>
  <c r="AI82" i="62"/>
  <c r="AM107" i="62"/>
  <c r="E26" i="62"/>
  <c r="K37" i="62"/>
  <c r="AB15" i="62"/>
  <c r="AB19" i="62"/>
  <c r="AB17" i="62"/>
  <c r="I19" i="62"/>
  <c r="I14" i="62"/>
  <c r="I21" i="62"/>
  <c r="I15" i="62"/>
  <c r="I16" i="62"/>
  <c r="F14" i="62"/>
  <c r="F17" i="62"/>
  <c r="F16" i="62"/>
  <c r="F21" i="62"/>
  <c r="F19" i="62"/>
  <c r="AA17" i="62"/>
  <c r="AA15" i="62"/>
  <c r="AA14" i="62"/>
  <c r="AA19" i="62"/>
  <c r="AA21" i="62"/>
  <c r="AA16" i="62"/>
  <c r="X15" i="62"/>
  <c r="X19" i="62"/>
  <c r="X17" i="62"/>
  <c r="X21" i="62"/>
  <c r="X14" i="62"/>
  <c r="T18" i="62"/>
  <c r="T19" i="62"/>
  <c r="T15" i="62"/>
  <c r="T14" i="62"/>
  <c r="T21" i="62"/>
  <c r="W21" i="62"/>
  <c r="W17" i="62"/>
  <c r="W19" i="62"/>
  <c r="W14" i="62"/>
  <c r="W15" i="62"/>
  <c r="W18" i="62"/>
  <c r="S21" i="62"/>
  <c r="S17" i="62"/>
  <c r="S15" i="62"/>
  <c r="S19" i="62"/>
  <c r="Z14" i="62"/>
  <c r="U19" i="62"/>
  <c r="AE14" i="62"/>
  <c r="E21" i="62"/>
  <c r="AG15" i="62"/>
  <c r="AG19" i="62"/>
  <c r="AG17" i="62"/>
  <c r="AG21" i="62"/>
  <c r="M14" i="62"/>
  <c r="M16" i="62"/>
  <c r="M15" i="62"/>
  <c r="M18" i="62"/>
  <c r="M17" i="62"/>
  <c r="M19" i="62"/>
  <c r="M21" i="62"/>
  <c r="D14" i="62"/>
  <c r="C21" i="62"/>
  <c r="C17" i="62"/>
  <c r="C14" i="62"/>
  <c r="C15" i="62"/>
  <c r="C19" i="62"/>
  <c r="AK17" i="62"/>
  <c r="AK14" i="62"/>
  <c r="AK21" i="62"/>
  <c r="AK15" i="62"/>
  <c r="AK16" i="62"/>
  <c r="AK19" i="62"/>
  <c r="AD17" i="62"/>
  <c r="AD15" i="62"/>
  <c r="AD21" i="62"/>
  <c r="AD19" i="62"/>
  <c r="AD14" i="62"/>
  <c r="AD16" i="62"/>
  <c r="Z17" i="62"/>
  <c r="Z21" i="62"/>
  <c r="AF14" i="62"/>
  <c r="U16" i="62"/>
  <c r="AH14" i="62"/>
  <c r="AH21" i="62"/>
  <c r="AH18" i="62"/>
  <c r="AH19" i="62"/>
  <c r="AH17" i="62"/>
  <c r="AH15" i="62"/>
  <c r="R16" i="62"/>
  <c r="R21" i="62"/>
  <c r="R19" i="62"/>
  <c r="R15" i="62"/>
  <c r="R17" i="62"/>
  <c r="R14" i="62"/>
  <c r="J17" i="62"/>
  <c r="J15" i="62"/>
  <c r="J21" i="62"/>
  <c r="J14" i="62"/>
  <c r="K19" i="62"/>
  <c r="K17" i="62"/>
  <c r="K14" i="62"/>
  <c r="K15" i="62"/>
  <c r="K21" i="62"/>
  <c r="AJ14" i="62"/>
  <c r="AJ15" i="62"/>
  <c r="AJ19" i="62"/>
  <c r="AJ21" i="62"/>
  <c r="AJ17" i="62"/>
  <c r="AL17" i="62"/>
  <c r="AL15" i="62"/>
  <c r="AL21" i="62"/>
  <c r="AL14" i="62"/>
  <c r="AL16" i="62"/>
  <c r="O15" i="62"/>
  <c r="U21" i="62"/>
  <c r="AE19" i="62"/>
  <c r="AB21" i="62"/>
  <c r="E19" i="62"/>
  <c r="E18" i="62"/>
  <c r="P18" i="62"/>
  <c r="P14" i="62"/>
  <c r="P15" i="62"/>
  <c r="P17" i="62"/>
  <c r="P19" i="62"/>
  <c r="P21" i="62"/>
  <c r="AC19" i="62"/>
  <c r="AC16" i="62"/>
  <c r="AC14" i="62"/>
  <c r="AC15" i="62"/>
  <c r="AC17" i="62"/>
  <c r="AC21" i="62"/>
  <c r="Y17" i="62"/>
  <c r="Y14" i="62"/>
  <c r="Y15" i="62"/>
  <c r="Y16" i="62"/>
  <c r="Y21" i="62"/>
  <c r="AI21" i="62"/>
  <c r="AI14" i="62"/>
  <c r="AI19" i="62"/>
  <c r="AI15" i="62"/>
  <c r="AI16" i="62"/>
  <c r="G21" i="62"/>
  <c r="G17" i="62"/>
  <c r="G14" i="62"/>
  <c r="G15" i="62"/>
  <c r="AF17" i="62"/>
  <c r="AF19" i="62"/>
  <c r="O21" i="62"/>
  <c r="U14" i="62"/>
  <c r="AE17" i="62"/>
  <c r="D16" i="62"/>
  <c r="E15" i="62"/>
  <c r="N14" i="62"/>
  <c r="AF29" i="22"/>
  <c r="AL39" i="22"/>
  <c r="D7" i="57"/>
  <c r="D18" i="57" s="1"/>
  <c r="X29" i="22"/>
  <c r="AH128" i="14"/>
  <c r="AB28" i="22"/>
  <c r="B32" i="14"/>
  <c r="L121" i="14"/>
  <c r="AL83" i="22"/>
  <c r="N87" i="22"/>
  <c r="J81" i="22"/>
  <c r="V77" i="22"/>
  <c r="E7" i="57"/>
  <c r="AC6" i="57"/>
  <c r="AI31" i="22"/>
  <c r="E73" i="22"/>
  <c r="V27" i="22"/>
  <c r="AH7" i="57"/>
  <c r="AH40" i="57" s="1"/>
  <c r="S72" i="22"/>
  <c r="AI75" i="22"/>
  <c r="AB30" i="22"/>
  <c r="K40" i="14"/>
  <c r="AL70" i="22"/>
  <c r="G83" i="22"/>
  <c r="C30" i="14"/>
  <c r="W76" i="22"/>
  <c r="F87" i="22"/>
  <c r="N35" i="14"/>
  <c r="AF35" i="22"/>
  <c r="K35" i="14"/>
  <c r="T5" i="57"/>
  <c r="AB72" i="22"/>
  <c r="F43" i="14"/>
  <c r="W85" i="22"/>
  <c r="B82" i="22"/>
  <c r="AG85" i="22"/>
  <c r="Q80" i="22"/>
  <c r="AI41" i="22"/>
  <c r="AH39" i="22"/>
  <c r="G32" i="14"/>
  <c r="G7" i="62" s="1"/>
  <c r="G29" i="62" s="1"/>
  <c r="AH29" i="22"/>
  <c r="Z25" i="22"/>
  <c r="P7" i="57"/>
  <c r="P107" i="57" s="1"/>
  <c r="N6" i="57"/>
  <c r="AG41" i="22"/>
  <c r="T73" i="22"/>
  <c r="V29" i="22"/>
  <c r="AD43" i="22"/>
  <c r="P74" i="22"/>
  <c r="W41" i="22"/>
  <c r="O43" i="14"/>
  <c r="L78" i="22"/>
  <c r="AF79" i="22"/>
  <c r="V6" i="57"/>
  <c r="AE9" i="62"/>
  <c r="AE64" i="62" s="1"/>
  <c r="H27" i="14"/>
  <c r="H4" i="62" s="1"/>
  <c r="M30" i="14"/>
  <c r="AG29" i="22"/>
  <c r="B70" i="14"/>
  <c r="B114" i="14" s="1"/>
  <c r="B26" i="14"/>
  <c r="G28" i="14"/>
  <c r="AD28" i="22"/>
  <c r="M7" i="57"/>
  <c r="H71" i="14"/>
  <c r="H5" i="57" s="1"/>
  <c r="Z69" i="22"/>
  <c r="AI33" i="22"/>
  <c r="AL32" i="22"/>
  <c r="U24" i="22"/>
  <c r="AE127" i="14"/>
  <c r="N5" i="57"/>
  <c r="O42" i="14"/>
  <c r="O11" i="62" s="1"/>
  <c r="E76" i="22"/>
  <c r="C33" i="14"/>
  <c r="AM28" i="22"/>
  <c r="C5" i="57"/>
  <c r="M80" i="22"/>
  <c r="E29" i="14"/>
  <c r="K84" i="14"/>
  <c r="G128" i="14" s="1"/>
  <c r="AB39" i="22"/>
  <c r="M28" i="14"/>
  <c r="AH28" i="22"/>
  <c r="V33" i="22"/>
  <c r="L35" i="14"/>
  <c r="Z28" i="22"/>
  <c r="AC26" i="22"/>
  <c r="AL33" i="22"/>
  <c r="O86" i="22"/>
  <c r="V7" i="57"/>
  <c r="V85" i="57" s="1"/>
  <c r="R112" i="14"/>
  <c r="B28" i="14"/>
  <c r="AE33" i="22"/>
  <c r="AM7" i="57"/>
  <c r="AM85" i="57" s="1"/>
  <c r="M74" i="14"/>
  <c r="O32" i="14"/>
  <c r="O7" i="62" s="1"/>
  <c r="O107" i="62" s="1"/>
  <c r="O86" i="14"/>
  <c r="N130" i="14" s="1"/>
  <c r="E73" i="14"/>
  <c r="E6" i="57" s="1"/>
  <c r="N43" i="22"/>
  <c r="F83" i="14"/>
  <c r="E127" i="14" s="1"/>
  <c r="U6" i="57"/>
  <c r="P28" i="14"/>
  <c r="I35" i="14"/>
  <c r="AF28" i="22"/>
  <c r="D85" i="14"/>
  <c r="D11" i="57" s="1"/>
  <c r="D66" i="57" s="1"/>
  <c r="AA8" i="57"/>
  <c r="AA19" i="57" s="1"/>
  <c r="AA7" i="57"/>
  <c r="Q79" i="22"/>
  <c r="O68" i="22"/>
  <c r="M72" i="22"/>
  <c r="AE73" i="22"/>
  <c r="C85" i="22"/>
  <c r="F78" i="22"/>
  <c r="O24" i="22"/>
  <c r="AJ35" i="22"/>
  <c r="I30" i="14"/>
  <c r="B70" i="22"/>
  <c r="B85" i="22"/>
  <c r="G24" i="22"/>
  <c r="W31" i="22"/>
  <c r="W75" i="22"/>
  <c r="AI83" i="22"/>
  <c r="AK80" i="22"/>
  <c r="Q73" i="22"/>
  <c r="AI39" i="22"/>
  <c r="AK36" i="22"/>
  <c r="AF86" i="22"/>
  <c r="G68" i="22"/>
  <c r="AL72" i="22"/>
  <c r="AC75" i="22"/>
  <c r="Q74" i="22"/>
  <c r="W71" i="22"/>
  <c r="J84" i="22"/>
  <c r="O83" i="22"/>
  <c r="U85" i="22"/>
  <c r="AE77" i="22"/>
  <c r="V5" i="57"/>
  <c r="I82" i="14"/>
  <c r="I9" i="57" s="1"/>
  <c r="L76" i="14"/>
  <c r="AD75" i="22"/>
  <c r="Y24" i="22"/>
  <c r="H71" i="22"/>
  <c r="F6" i="57"/>
  <c r="AE27" i="22"/>
  <c r="O72" i="22"/>
  <c r="AJ86" i="22"/>
  <c r="Z78" i="22"/>
  <c r="S87" i="22"/>
  <c r="S43" i="22"/>
  <c r="T69" i="22"/>
  <c r="D73" i="22"/>
  <c r="B84" i="22"/>
  <c r="J75" i="22"/>
  <c r="L71" i="22"/>
  <c r="AA42" i="22"/>
  <c r="AD5" i="57"/>
  <c r="AJ40" i="22"/>
  <c r="C34" i="14"/>
  <c r="R70" i="22"/>
  <c r="U37" i="22"/>
  <c r="AM6" i="57"/>
  <c r="AH27" i="22"/>
  <c r="P68" i="14"/>
  <c r="N112" i="14" s="1"/>
  <c r="AE82" i="22"/>
  <c r="AK84" i="22"/>
  <c r="V71" i="22"/>
  <c r="AK40" i="22"/>
  <c r="X36" i="22"/>
  <c r="X38" i="22"/>
  <c r="F75" i="22"/>
  <c r="AA68" i="22"/>
  <c r="AB74" i="22"/>
  <c r="N33" i="14"/>
  <c r="AE41" i="22"/>
  <c r="U81" i="22"/>
  <c r="AI70" i="22"/>
  <c r="O80" i="22"/>
  <c r="B78" i="22"/>
  <c r="AI26" i="22"/>
  <c r="T70" i="22"/>
  <c r="AH80" i="22"/>
  <c r="AA69" i="22"/>
  <c r="AJ84" i="22"/>
  <c r="N81" i="22"/>
  <c r="S83" i="22"/>
  <c r="AH36" i="22"/>
  <c r="AA25" i="22"/>
  <c r="C75" i="22"/>
  <c r="W74" i="22"/>
  <c r="AH69" i="22"/>
  <c r="AJ81" i="22"/>
  <c r="I87" i="22"/>
  <c r="I43" i="22"/>
  <c r="AC38" i="22"/>
  <c r="F69" i="22"/>
  <c r="K75" i="22"/>
  <c r="AH73" i="22"/>
  <c r="AE79" i="22"/>
  <c r="C71" i="22"/>
  <c r="AC82" i="22"/>
  <c r="E86" i="22"/>
  <c r="AK37" i="22"/>
  <c r="M74" i="22"/>
  <c r="Y68" i="22"/>
  <c r="V32" i="22"/>
  <c r="AC34" i="22"/>
  <c r="AG73" i="22"/>
  <c r="Q86" i="22"/>
  <c r="AI77" i="22"/>
  <c r="AE71" i="22"/>
  <c r="C84" i="22"/>
  <c r="I81" i="22"/>
  <c r="AK75" i="22"/>
  <c r="M82" i="22"/>
  <c r="Z72" i="22"/>
  <c r="AL76" i="22"/>
  <c r="AK31" i="22"/>
  <c r="O79" i="22"/>
  <c r="AF41" i="22"/>
  <c r="R79" i="22"/>
  <c r="C78" i="22"/>
  <c r="I82" i="22"/>
  <c r="Y81" i="22"/>
  <c r="R78" i="22"/>
  <c r="W30" i="22"/>
  <c r="AA36" i="22"/>
  <c r="N85" i="14"/>
  <c r="J37" i="14"/>
  <c r="J8" i="62" s="1"/>
  <c r="J63" i="62" s="1"/>
  <c r="X9" i="57"/>
  <c r="J81" i="14"/>
  <c r="N87" i="14"/>
  <c r="AC70" i="22"/>
  <c r="E85" i="22"/>
  <c r="AF32" i="22"/>
  <c r="G80" i="14"/>
  <c r="F124" i="14" s="1"/>
  <c r="Z76" i="22"/>
  <c r="AE11" i="57"/>
  <c r="AE117" i="57" s="1"/>
  <c r="AJ42" i="22"/>
  <c r="S7" i="57"/>
  <c r="Y37" i="22"/>
  <c r="AG70" i="22"/>
  <c r="AA39" i="22"/>
  <c r="S77" i="22"/>
  <c r="G80" i="22"/>
  <c r="D85" i="22"/>
  <c r="P68" i="22"/>
  <c r="AM25" i="22"/>
  <c r="AC76" i="22"/>
  <c r="AF73" i="22"/>
  <c r="P24" i="22"/>
  <c r="AM69" i="22"/>
  <c r="AH83" i="22"/>
  <c r="K71" i="22"/>
  <c r="AM74" i="22"/>
  <c r="AA86" i="22"/>
  <c r="F24" i="22"/>
  <c r="L75" i="22"/>
  <c r="Y84" i="22"/>
  <c r="B69" i="22"/>
  <c r="AF76" i="22"/>
  <c r="F68" i="22"/>
  <c r="D77" i="22"/>
  <c r="AD87" i="22"/>
  <c r="F30" i="14"/>
  <c r="T83" i="22"/>
  <c r="W86" i="22"/>
  <c r="L77" i="22"/>
  <c r="H79" i="22"/>
  <c r="J86" i="22"/>
  <c r="T84" i="22"/>
  <c r="AB83" i="22"/>
  <c r="AA78" i="22"/>
  <c r="N80" i="22"/>
  <c r="G69" i="22"/>
  <c r="P71" i="22"/>
  <c r="AA80" i="22"/>
  <c r="Z32" i="22"/>
  <c r="X80" i="22"/>
  <c r="X73" i="22"/>
  <c r="AM41" i="22"/>
  <c r="AE38" i="22"/>
  <c r="AM85" i="22"/>
  <c r="AK81" i="22"/>
  <c r="AJ37" i="22"/>
  <c r="H76" i="22"/>
  <c r="AA24" i="22"/>
  <c r="Q5" i="57"/>
  <c r="Q7" i="57"/>
  <c r="U68" i="22"/>
  <c r="AF42" i="22"/>
  <c r="AJ79" i="22"/>
  <c r="K30" i="14"/>
  <c r="AJ75" i="22"/>
  <c r="AH71" i="22"/>
  <c r="H73" i="22"/>
  <c r="N72" i="22"/>
  <c r="AG82" i="22"/>
  <c r="AC78" i="22"/>
  <c r="AG38" i="22"/>
  <c r="AD31" i="22"/>
  <c r="U41" i="22"/>
  <c r="AE42" i="22"/>
  <c r="AF75" i="22"/>
  <c r="AI85" i="22"/>
  <c r="AD79" i="22"/>
  <c r="AF31" i="22"/>
  <c r="V73" i="22"/>
  <c r="D86" i="22"/>
  <c r="AH42" i="22"/>
  <c r="Z34" i="22"/>
  <c r="AM30" i="22"/>
  <c r="AL77" i="22"/>
  <c r="W27" i="22"/>
  <c r="M70" i="22"/>
  <c r="G36" i="14"/>
  <c r="G102" i="14" s="1"/>
  <c r="AC72" i="22"/>
  <c r="V76" i="22"/>
  <c r="AH86" i="22"/>
  <c r="X82" i="22"/>
  <c r="AI5" i="57"/>
  <c r="C78" i="14"/>
  <c r="C122" i="14" s="1"/>
  <c r="P82" i="22"/>
  <c r="Y31" i="22"/>
  <c r="Y75" i="22"/>
  <c r="R72" i="22"/>
  <c r="I5" i="57"/>
  <c r="I83" i="57" s="1"/>
  <c r="AC5" i="57"/>
  <c r="AK4" i="57"/>
  <c r="AK36" i="57" s="1"/>
  <c r="AK8" i="57"/>
  <c r="AK97" i="57" s="1"/>
  <c r="AF127" i="14"/>
  <c r="AK11" i="57"/>
  <c r="AK5" i="57"/>
  <c r="AK53" i="57" s="1"/>
  <c r="AK7" i="57"/>
  <c r="AK6" i="57"/>
  <c r="AJ4" i="57"/>
  <c r="AJ42" i="57" s="1"/>
  <c r="AJ5" i="57"/>
  <c r="AJ8" i="57"/>
  <c r="AJ119" i="57" s="1"/>
  <c r="AK3" i="57"/>
  <c r="AJ2" i="57"/>
  <c r="AJ69" i="57" s="1"/>
  <c r="M127" i="14"/>
  <c r="O116" i="14"/>
  <c r="AB127" i="14"/>
  <c r="AB9" i="57"/>
  <c r="E130" i="14"/>
  <c r="B130" i="14"/>
  <c r="AG128" i="14"/>
  <c r="AD120" i="14"/>
  <c r="W107" i="14"/>
  <c r="B128" i="14"/>
  <c r="W119" i="14"/>
  <c r="AG71" i="22"/>
  <c r="AC31" i="22"/>
  <c r="AG122" i="14"/>
  <c r="AH122" i="14"/>
  <c r="AG120" i="14"/>
  <c r="AH120" i="14"/>
  <c r="AH127" i="14"/>
  <c r="AH3" i="57"/>
  <c r="AH26" i="57" s="1"/>
  <c r="AH8" i="57"/>
  <c r="AI2" i="57"/>
  <c r="AH10" i="57"/>
  <c r="AH129" i="14"/>
  <c r="AH5" i="57"/>
  <c r="AH47" i="57" s="1"/>
  <c r="AH116" i="14"/>
  <c r="AH114" i="14"/>
  <c r="AH117" i="14"/>
  <c r="AI7" i="57"/>
  <c r="AH124" i="14"/>
  <c r="AH118" i="14"/>
  <c r="AG129" i="14"/>
  <c r="AG127" i="14"/>
  <c r="AG2" i="57"/>
  <c r="AG20" i="57" s="1"/>
  <c r="AG113" i="14"/>
  <c r="AG115" i="14"/>
  <c r="AG124" i="14"/>
  <c r="AG117" i="14"/>
  <c r="AG116" i="14"/>
  <c r="AH92" i="14"/>
  <c r="AH107" i="14"/>
  <c r="AH102" i="14"/>
  <c r="AG102" i="14"/>
  <c r="AG93" i="14"/>
  <c r="AG91" i="14"/>
  <c r="AG107" i="14"/>
  <c r="Z117" i="14"/>
  <c r="I121" i="14"/>
  <c r="D130" i="14"/>
  <c r="G130" i="14"/>
  <c r="M117" i="14"/>
  <c r="O5" i="57"/>
  <c r="N116" i="14"/>
  <c r="X97" i="14"/>
  <c r="K93" i="14"/>
  <c r="Q117" i="14"/>
  <c r="M116" i="14"/>
  <c r="I93" i="14"/>
  <c r="AE120" i="14"/>
  <c r="C130" i="14"/>
  <c r="F116" i="14"/>
  <c r="AK10" i="57"/>
  <c r="AF120" i="14"/>
  <c r="AF128" i="14"/>
  <c r="W28" i="22"/>
  <c r="AD121" i="14"/>
  <c r="W97" i="14"/>
  <c r="E116" i="14"/>
  <c r="AI28" i="22"/>
  <c r="T78" i="22"/>
  <c r="AE28" i="22"/>
  <c r="B38" i="14"/>
  <c r="AE131" i="14"/>
  <c r="Q112" i="14"/>
  <c r="P116" i="14"/>
  <c r="Q116" i="14"/>
  <c r="B91" i="14"/>
  <c r="F123" i="14"/>
  <c r="Y33" i="22"/>
  <c r="V97" i="14"/>
  <c r="AC131" i="14"/>
  <c r="O38" i="14"/>
  <c r="E38" i="14"/>
  <c r="AL28" i="22"/>
  <c r="AH24" i="22"/>
  <c r="AF26" i="22"/>
  <c r="D123" i="14"/>
  <c r="G39" i="14"/>
  <c r="G9" i="62" s="1"/>
  <c r="G31" i="62" s="1"/>
  <c r="S112" i="14"/>
  <c r="M38" i="14"/>
  <c r="AC28" i="22"/>
  <c r="C79" i="22"/>
  <c r="AD27" i="22"/>
  <c r="Y119" i="14"/>
  <c r="U97" i="14"/>
  <c r="E39" i="14"/>
  <c r="E9" i="62" s="1"/>
  <c r="E109" i="62" s="1"/>
  <c r="V81" i="22"/>
  <c r="O39" i="14"/>
  <c r="O9" i="62" s="1"/>
  <c r="O109" i="62" s="1"/>
  <c r="AH25" i="22"/>
  <c r="Z121" i="14"/>
  <c r="W129" i="14"/>
  <c r="P39" i="14"/>
  <c r="P9" i="62" s="1"/>
  <c r="K39" i="14"/>
  <c r="K9" i="62" s="1"/>
  <c r="K86" i="62" s="1"/>
  <c r="I39" i="14"/>
  <c r="I9" i="62" s="1"/>
  <c r="C39" i="14"/>
  <c r="C9" i="62" s="1"/>
  <c r="C31" i="62" s="1"/>
  <c r="L8" i="57"/>
  <c r="AC127" i="14"/>
  <c r="U119" i="14"/>
  <c r="AH26" i="22"/>
  <c r="V119" i="14"/>
  <c r="I86" i="22"/>
  <c r="P80" i="22"/>
  <c r="B113" i="14"/>
  <c r="C38" i="14"/>
  <c r="D79" i="22"/>
  <c r="AL42" i="22"/>
  <c r="L125" i="14"/>
  <c r="Y72" i="22"/>
  <c r="X119" i="14"/>
  <c r="AC121" i="14"/>
  <c r="Y28" i="22"/>
  <c r="AE26" i="22"/>
  <c r="AL43" i="22"/>
  <c r="Y34" i="22"/>
  <c r="V122" i="14"/>
  <c r="F76" i="22"/>
  <c r="L117" i="14"/>
  <c r="Y117" i="14"/>
  <c r="P38" i="14"/>
  <c r="AD127" i="14"/>
  <c r="AH32" i="22"/>
  <c r="AA70" i="22"/>
  <c r="AD34" i="22"/>
  <c r="J24" i="22"/>
  <c r="R75" i="22"/>
  <c r="AL86" i="22"/>
  <c r="AJ73" i="22"/>
  <c r="H68" i="22"/>
  <c r="Z87" i="22"/>
  <c r="N43" i="14"/>
  <c r="AF70" i="22"/>
  <c r="R84" i="22"/>
  <c r="G74" i="22"/>
  <c r="J97" i="14"/>
  <c r="AJ70" i="22"/>
  <c r="D82" i="22"/>
  <c r="AJ39" i="22"/>
  <c r="M121" i="14"/>
  <c r="Y126" i="14"/>
  <c r="C128" i="14"/>
  <c r="AB126" i="14"/>
  <c r="J121" i="14"/>
  <c r="AB131" i="14"/>
  <c r="Z126" i="14"/>
  <c r="D112" i="14"/>
  <c r="AA126" i="14"/>
  <c r="P81" i="22"/>
  <c r="AA131" i="14"/>
  <c r="AC37" i="22"/>
  <c r="AD26" i="22"/>
  <c r="D24" i="22"/>
  <c r="AI29" i="22"/>
  <c r="U42" i="22"/>
  <c r="U43" i="22"/>
  <c r="AI24" i="22"/>
  <c r="AL40" i="22"/>
  <c r="M78" i="22"/>
  <c r="AE85" i="22"/>
  <c r="AI68" i="22"/>
  <c r="AJ28" i="22"/>
  <c r="I76" i="22"/>
  <c r="D68" i="22"/>
  <c r="K84" i="22"/>
  <c r="K83" i="22"/>
  <c r="AF30" i="22"/>
  <c r="AA43" i="22"/>
  <c r="V38" i="22"/>
  <c r="X72" i="22"/>
  <c r="Q69" i="22"/>
  <c r="AJ26" i="22"/>
  <c r="B81" i="22"/>
  <c r="AD70" i="22"/>
  <c r="AB42" i="22"/>
  <c r="Z83" i="22"/>
  <c r="U87" i="22"/>
  <c r="F80" i="22"/>
  <c r="I77" i="22"/>
  <c r="O71" i="22"/>
  <c r="AJ72" i="22"/>
  <c r="X35" i="22"/>
  <c r="Z39" i="22"/>
  <c r="AB86" i="22"/>
  <c r="V82" i="22"/>
  <c r="P75" i="22"/>
  <c r="S78" i="22"/>
  <c r="K43" i="14"/>
  <c r="B43" i="14"/>
  <c r="AK43" i="22"/>
  <c r="H114" i="14"/>
  <c r="AB70" i="22"/>
  <c r="Y131" i="14"/>
  <c r="V25" i="22"/>
  <c r="AF124" i="14"/>
  <c r="W5" i="57"/>
  <c r="X76" i="22"/>
  <c r="AI11" i="57"/>
  <c r="E131" i="14"/>
  <c r="F131" i="14"/>
  <c r="L82" i="14"/>
  <c r="E77" i="14"/>
  <c r="E121" i="14" s="1"/>
  <c r="E33" i="14"/>
  <c r="F27" i="14"/>
  <c r="F4" i="62" s="1"/>
  <c r="F60" i="62" s="1"/>
  <c r="P107" i="14"/>
  <c r="F39" i="14"/>
  <c r="F9" i="62" s="1"/>
  <c r="AB3" i="62"/>
  <c r="AB81" i="62" s="1"/>
  <c r="AL8" i="62"/>
  <c r="AL63" i="62" s="1"/>
  <c r="U114" i="14"/>
  <c r="H131" i="14"/>
  <c r="R80" i="22"/>
  <c r="P78" i="22"/>
  <c r="AA9" i="57"/>
  <c r="S123" i="14"/>
  <c r="B83" i="14"/>
  <c r="B10" i="57" s="1"/>
  <c r="B106" i="57" s="1"/>
  <c r="O126" i="14"/>
  <c r="S86" i="22"/>
  <c r="AA73" i="22"/>
  <c r="X32" i="22"/>
  <c r="D87" i="14"/>
  <c r="B131" i="14" s="1"/>
  <c r="F33" i="14"/>
  <c r="AH38" i="22"/>
  <c r="I75" i="22"/>
  <c r="Z131" i="14"/>
  <c r="AB116" i="14"/>
  <c r="G131" i="14"/>
  <c r="P117" i="14"/>
  <c r="O10" i="57"/>
  <c r="U8" i="57"/>
  <c r="U35" i="22"/>
  <c r="M86" i="22"/>
  <c r="U79" i="22"/>
  <c r="AM71" i="22"/>
  <c r="J76" i="14"/>
  <c r="F120" i="14" s="1"/>
  <c r="D39" i="14"/>
  <c r="D9" i="62" s="1"/>
  <c r="N127" i="14"/>
  <c r="B83" i="22"/>
  <c r="Z68" i="22"/>
  <c r="AD40" i="22"/>
  <c r="E77" i="22"/>
  <c r="H69" i="14"/>
  <c r="D113" i="14" s="1"/>
  <c r="D43" i="14"/>
  <c r="AL8" i="57"/>
  <c r="AL88" i="57" s="1"/>
  <c r="F71" i="14"/>
  <c r="I75" i="14"/>
  <c r="I119" i="14" s="1"/>
  <c r="Q114" i="14"/>
  <c r="C68" i="14"/>
  <c r="C112" i="14" s="1"/>
  <c r="W9" i="62"/>
  <c r="W64" i="62" s="1"/>
  <c r="L39" i="14"/>
  <c r="Y121" i="14"/>
  <c r="G73" i="22"/>
  <c r="X77" i="22"/>
  <c r="U72" i="22"/>
  <c r="N120" i="14"/>
  <c r="T114" i="14"/>
  <c r="X6" i="57"/>
  <c r="K73" i="22"/>
  <c r="Z24" i="22"/>
  <c r="P34" i="14"/>
  <c r="V2" i="57"/>
  <c r="J32" i="14"/>
  <c r="J7" i="62" s="1"/>
  <c r="J62" i="62" s="1"/>
  <c r="H25" i="14"/>
  <c r="K33" i="14"/>
  <c r="AA121" i="14"/>
  <c r="G81" i="22"/>
  <c r="V69" i="22"/>
  <c r="AH82" i="22"/>
  <c r="AK87" i="22"/>
  <c r="P78" i="14"/>
  <c r="N122" i="14" s="1"/>
  <c r="O74" i="14"/>
  <c r="O118" i="14" s="1"/>
  <c r="N41" i="14"/>
  <c r="N10" i="62" s="1"/>
  <c r="W123" i="14"/>
  <c r="M86" i="14"/>
  <c r="H39" i="14"/>
  <c r="H9" i="62" s="1"/>
  <c r="H86" i="62" s="1"/>
  <c r="AD84" i="22"/>
  <c r="V24" i="22"/>
  <c r="J79" i="22"/>
  <c r="M42" i="14"/>
  <c r="M11" i="62" s="1"/>
  <c r="M33" i="62" s="1"/>
  <c r="V2" i="62"/>
  <c r="I31" i="14"/>
  <c r="J39" i="14"/>
  <c r="J9" i="62" s="1"/>
  <c r="M33" i="14"/>
  <c r="AA29" i="22"/>
  <c r="AB26" i="22"/>
  <c r="AF10" i="57"/>
  <c r="AF21" i="57" s="1"/>
  <c r="Q78" i="22"/>
  <c r="H82" i="22"/>
  <c r="AA37" i="22"/>
  <c r="W84" i="22"/>
  <c r="L69" i="22"/>
  <c r="L70" i="22"/>
  <c r="C87" i="22"/>
  <c r="V68" i="22"/>
  <c r="X33" i="22"/>
  <c r="U28" i="22"/>
  <c r="N39" i="14"/>
  <c r="N9" i="62" s="1"/>
  <c r="N82" i="22"/>
  <c r="AE115" i="14"/>
  <c r="K127" i="14"/>
  <c r="E128" i="14"/>
  <c r="AE103" i="14"/>
  <c r="O33" i="14"/>
  <c r="G81" i="14"/>
  <c r="C43" i="22"/>
  <c r="K29" i="14"/>
  <c r="O30" i="14"/>
  <c r="AF85" i="22"/>
  <c r="G86" i="22"/>
  <c r="N74" i="22"/>
  <c r="AE31" i="22"/>
  <c r="W40" i="22"/>
  <c r="C83" i="22"/>
  <c r="E83" i="22"/>
  <c r="AK74" i="22"/>
  <c r="AI25" i="22"/>
  <c r="AK30" i="22"/>
  <c r="W91" i="14"/>
  <c r="AB121" i="14"/>
  <c r="P126" i="14"/>
  <c r="O117" i="14"/>
  <c r="Q102" i="14"/>
  <c r="K73" i="14"/>
  <c r="H117" i="14" s="1"/>
  <c r="G37" i="14"/>
  <c r="G8" i="62" s="1"/>
  <c r="G108" i="62" s="1"/>
  <c r="AB3" i="57"/>
  <c r="B39" i="14"/>
  <c r="B33" i="14"/>
  <c r="I33" i="14"/>
  <c r="X7" i="57"/>
  <c r="AM27" i="22"/>
  <c r="AA81" i="22"/>
  <c r="AE84" i="22"/>
  <c r="AM76" i="22"/>
  <c r="AG27" i="22"/>
  <c r="E72" i="22"/>
  <c r="T76" i="22"/>
  <c r="L116" i="14"/>
  <c r="S85" i="22"/>
  <c r="AM32" i="22"/>
  <c r="I80" i="22"/>
  <c r="AE40" i="22"/>
  <c r="E114" i="14"/>
  <c r="U33" i="22"/>
  <c r="AE86" i="22"/>
  <c r="L68" i="22"/>
  <c r="V41" i="22"/>
  <c r="AI38" i="22"/>
  <c r="I78" i="22"/>
  <c r="Q71" i="22"/>
  <c r="K80" i="22"/>
  <c r="V85" i="22"/>
  <c r="E75" i="22"/>
  <c r="AM73" i="22"/>
  <c r="N70" i="22"/>
  <c r="L24" i="22"/>
  <c r="H28" i="14"/>
  <c r="D28" i="14"/>
  <c r="J28" i="14"/>
  <c r="L28" i="14"/>
  <c r="AE125" i="14"/>
  <c r="S116" i="14"/>
  <c r="AH78" i="22"/>
  <c r="O85" i="22"/>
  <c r="AF24" i="22"/>
  <c r="E79" i="22"/>
  <c r="H35" i="14"/>
  <c r="X83" i="22"/>
  <c r="S81" i="22"/>
  <c r="X39" i="22"/>
  <c r="AI82" i="22"/>
  <c r="S7" i="62"/>
  <c r="E43" i="14"/>
  <c r="G43" i="14"/>
  <c r="AG84" i="22"/>
  <c r="L72" i="22"/>
  <c r="J68" i="22"/>
  <c r="W42" i="22"/>
  <c r="AA26" i="22"/>
  <c r="N79" i="22"/>
  <c r="F83" i="22"/>
  <c r="AG40" i="22"/>
  <c r="C74" i="22"/>
  <c r="R69" i="22"/>
  <c r="AD81" i="22"/>
  <c r="AI87" i="22"/>
  <c r="AL31" i="22"/>
  <c r="F38" i="14"/>
  <c r="N38" i="14"/>
  <c r="L38" i="14"/>
  <c r="AH76" i="22"/>
  <c r="V37" i="22"/>
  <c r="S80" i="22"/>
  <c r="AJ69" i="22"/>
  <c r="AA31" i="22"/>
  <c r="AC27" i="22"/>
  <c r="AF33" i="22"/>
  <c r="AF77" i="22"/>
  <c r="X78" i="22"/>
  <c r="M73" i="22"/>
  <c r="K24" i="22"/>
  <c r="X34" i="22"/>
  <c r="Q85" i="22"/>
  <c r="F84" i="22"/>
  <c r="C82" i="22"/>
  <c r="K68" i="22"/>
  <c r="AC71" i="22"/>
  <c r="AA75" i="22"/>
  <c r="M120" i="14"/>
  <c r="I115" i="14"/>
  <c r="D128" i="14"/>
  <c r="X11" i="57"/>
  <c r="U9" i="57"/>
  <c r="N117" i="14"/>
  <c r="K121" i="14"/>
  <c r="D38" i="14"/>
  <c r="AK71" i="22"/>
  <c r="X87" i="22"/>
  <c r="AK27" i="22"/>
  <c r="AL87" i="22"/>
  <c r="AF68" i="22"/>
  <c r="C77" i="22"/>
  <c r="AB25" i="22"/>
  <c r="AG25" i="22"/>
  <c r="T85" i="22"/>
  <c r="H77" i="22"/>
  <c r="D76" i="22"/>
  <c r="O69" i="22"/>
  <c r="B73" i="22"/>
  <c r="C28" i="14"/>
  <c r="AI43" i="22"/>
  <c r="AM36" i="22"/>
  <c r="AI71" i="22"/>
  <c r="AC41" i="22"/>
  <c r="AK24" i="22"/>
  <c r="AG34" i="22"/>
  <c r="AI27" i="22"/>
  <c r="AE75" i="22"/>
  <c r="Y87" i="22"/>
  <c r="AC85" i="22"/>
  <c r="AG78" i="22"/>
  <c r="AM80" i="22"/>
  <c r="AK68" i="22"/>
  <c r="Y43" i="22"/>
  <c r="AH34" i="22"/>
  <c r="AM82" i="22"/>
  <c r="K76" i="22"/>
  <c r="U74" i="22"/>
  <c r="U30" i="22"/>
  <c r="M75" i="22"/>
  <c r="V40" i="22"/>
  <c r="X43" i="22"/>
  <c r="R86" i="22"/>
  <c r="AA72" i="22"/>
  <c r="AM38" i="22"/>
  <c r="AB69" i="22"/>
  <c r="AF102" i="14"/>
  <c r="AA123" i="14"/>
  <c r="V84" i="22"/>
  <c r="D35" i="14"/>
  <c r="AD80" i="22"/>
  <c r="AM29" i="22"/>
  <c r="U77" i="22"/>
  <c r="T80" i="22"/>
  <c r="AB41" i="22"/>
  <c r="Z43" i="22"/>
  <c r="AH70" i="22"/>
  <c r="W37" i="22"/>
  <c r="AD78" i="22"/>
  <c r="J77" i="22"/>
  <c r="W81" i="22"/>
  <c r="AJ83" i="22"/>
  <c r="AB85" i="22"/>
  <c r="X117" i="14"/>
  <c r="H38" i="14"/>
  <c r="J38" i="14"/>
  <c r="I73" i="22"/>
  <c r="AJ29" i="22"/>
  <c r="AA28" i="22"/>
  <c r="AJ25" i="22"/>
  <c r="AD36" i="22"/>
  <c r="G70" i="22"/>
  <c r="AG69" i="22"/>
  <c r="B76" i="22"/>
  <c r="AE70" i="22"/>
  <c r="AD37" i="22"/>
  <c r="Y78" i="22"/>
  <c r="AL75" i="22"/>
  <c r="H121" i="14"/>
  <c r="X115" i="14"/>
  <c r="P84" i="22"/>
  <c r="H24" i="22"/>
  <c r="N28" i="14"/>
  <c r="F28" i="14"/>
  <c r="X116" i="14"/>
  <c r="I43" i="14"/>
  <c r="E122" i="14"/>
  <c r="R126" i="14"/>
  <c r="J119" i="14"/>
  <c r="L102" i="14"/>
  <c r="AG28" i="22"/>
  <c r="X28" i="22"/>
  <c r="AL84" i="22"/>
  <c r="C73" i="22"/>
  <c r="V114" i="14"/>
  <c r="G38" i="14"/>
  <c r="P33" i="14"/>
  <c r="AA32" i="22"/>
  <c r="AJ31" i="22"/>
  <c r="Y77" i="22"/>
  <c r="O82" i="22"/>
  <c r="W36" i="22"/>
  <c r="P86" i="22"/>
  <c r="F73" i="22"/>
  <c r="J83" i="22"/>
  <c r="M24" i="22"/>
  <c r="AK38" i="22"/>
  <c r="AA87" i="22"/>
  <c r="U86" i="22"/>
  <c r="I38" i="14"/>
  <c r="AF74" i="22"/>
  <c r="M69" i="22"/>
  <c r="AA76" i="22"/>
  <c r="W80" i="22"/>
  <c r="AB37" i="22"/>
  <c r="AL74" i="22"/>
  <c r="D72" i="22"/>
  <c r="H85" i="22"/>
  <c r="O120" i="14"/>
  <c r="AH68" i="22"/>
  <c r="N71" i="22"/>
  <c r="L74" i="22"/>
  <c r="AC81" i="22"/>
  <c r="K38" i="14"/>
  <c r="AL30" i="22"/>
  <c r="AD71" i="22"/>
  <c r="AB81" i="22"/>
  <c r="AA119" i="14"/>
  <c r="X79" i="22"/>
  <c r="Y86" i="22"/>
  <c r="Y129" i="14"/>
  <c r="G30" i="14"/>
  <c r="W93" i="14"/>
  <c r="D32" i="14"/>
  <c r="D7" i="62" s="1"/>
  <c r="D51" i="62" s="1"/>
  <c r="Y130" i="14"/>
  <c r="N32" i="14"/>
  <c r="N7" i="62" s="1"/>
  <c r="N29" i="62" s="1"/>
  <c r="AJ7" i="62"/>
  <c r="AJ29" i="62" s="1"/>
  <c r="K32" i="14"/>
  <c r="K7" i="62" s="1"/>
  <c r="K29" i="62" s="1"/>
  <c r="M103" i="14"/>
  <c r="I32" i="14"/>
  <c r="I7" i="62" s="1"/>
  <c r="I107" i="62" s="1"/>
  <c r="AG7" i="62"/>
  <c r="M35" i="14"/>
  <c r="F35" i="14"/>
  <c r="AC119" i="14"/>
  <c r="L127" i="14"/>
  <c r="L10" i="57"/>
  <c r="B35" i="14"/>
  <c r="C32" i="14"/>
  <c r="C7" i="62" s="1"/>
  <c r="X7" i="62"/>
  <c r="X62" i="62" s="1"/>
  <c r="AA7" i="62"/>
  <c r="AA51" i="62" s="1"/>
  <c r="X131" i="14"/>
  <c r="AB112" i="14"/>
  <c r="P35" i="14"/>
  <c r="D43" i="22"/>
  <c r="G123" i="14"/>
  <c r="AE7" i="62"/>
  <c r="AE85" i="62" s="1"/>
  <c r="L32" i="14"/>
  <c r="O35" i="14"/>
  <c r="AI69" i="22"/>
  <c r="K81" i="22"/>
  <c r="D74" i="22"/>
  <c r="T77" i="22"/>
  <c r="E70" i="22"/>
  <c r="AB34" i="22"/>
  <c r="AF27" i="22"/>
  <c r="AD25" i="22"/>
  <c r="Z73" i="22"/>
  <c r="W39" i="22"/>
  <c r="P85" i="22"/>
  <c r="Y42" i="22"/>
  <c r="B87" i="22"/>
  <c r="W29" i="22"/>
  <c r="R81" i="22"/>
  <c r="B43" i="22"/>
  <c r="Z29" i="22"/>
  <c r="W83" i="22"/>
  <c r="AM79" i="22"/>
  <c r="O75" i="22"/>
  <c r="AB78" i="22"/>
  <c r="AF71" i="22"/>
  <c r="AD69" i="22"/>
  <c r="G84" i="22"/>
  <c r="C68" i="22"/>
  <c r="AI86" i="22"/>
  <c r="AJ77" i="22"/>
  <c r="AI42" i="22"/>
  <c r="W73" i="22"/>
  <c r="Q84" i="22"/>
  <c r="T75" i="22"/>
  <c r="S70" i="22"/>
  <c r="L82" i="22"/>
  <c r="Y35" i="22"/>
  <c r="AG30" i="22"/>
  <c r="H69" i="22"/>
  <c r="AA83" i="22"/>
  <c r="AG74" i="22"/>
  <c r="D87" i="22"/>
  <c r="F71" i="22"/>
  <c r="AC36" i="22"/>
  <c r="AC80" i="22"/>
  <c r="AJ33" i="22"/>
  <c r="N85" i="22"/>
  <c r="AL37" i="22"/>
  <c r="Y79" i="22"/>
  <c r="C24" i="22"/>
  <c r="AL81" i="22"/>
  <c r="H123" i="14"/>
  <c r="AD123" i="14"/>
  <c r="Z119" i="14"/>
  <c r="T118" i="14"/>
  <c r="Q118" i="14"/>
  <c r="AD131" i="14"/>
  <c r="P118" i="14"/>
  <c r="V131" i="14"/>
  <c r="AK82" i="22"/>
  <c r="AM35" i="22"/>
  <c r="J72" i="22"/>
  <c r="M68" i="22"/>
  <c r="L30" i="14"/>
  <c r="H30" i="14"/>
  <c r="P30" i="14"/>
  <c r="B30" i="14"/>
  <c r="J30" i="14"/>
  <c r="E30" i="14"/>
  <c r="Z38" i="22"/>
  <c r="N77" i="22"/>
  <c r="AK79" i="22"/>
  <c r="AM84" i="22"/>
  <c r="Y83" i="22"/>
  <c r="AB36" i="22"/>
  <c r="G43" i="22"/>
  <c r="H81" i="22"/>
  <c r="W24" i="22"/>
  <c r="AG72" i="22"/>
  <c r="Z82" i="22"/>
  <c r="R71" i="22"/>
  <c r="AM40" i="22"/>
  <c r="AB80" i="22"/>
  <c r="AK35" i="22"/>
  <c r="Y39" i="22"/>
  <c r="T86" i="22"/>
  <c r="E69" i="22"/>
  <c r="G87" i="22"/>
  <c r="W68" i="22"/>
  <c r="L76" i="22"/>
  <c r="AD41" i="22"/>
  <c r="AD85" i="22"/>
  <c r="J78" i="22"/>
  <c r="AI73" i="22"/>
  <c r="P70" i="22"/>
  <c r="X129" i="14"/>
  <c r="S118" i="14"/>
  <c r="E123" i="14"/>
  <c r="AC123" i="14"/>
  <c r="AA112" i="14"/>
  <c r="R118" i="14"/>
  <c r="AB119" i="14"/>
  <c r="J93" i="14"/>
  <c r="V118" i="14"/>
  <c r="AB123" i="14"/>
  <c r="G127" i="14"/>
  <c r="W122" i="14"/>
  <c r="AF93" i="14"/>
  <c r="AE93" i="14"/>
  <c r="P120" i="14"/>
  <c r="H127" i="14"/>
  <c r="X93" i="14"/>
  <c r="Q120" i="14"/>
  <c r="P93" i="14"/>
  <c r="AD112" i="14"/>
  <c r="K103" i="14"/>
  <c r="X130" i="14"/>
  <c r="L103" i="14"/>
  <c r="R120" i="14"/>
  <c r="AF122" i="14"/>
  <c r="F92" i="14"/>
  <c r="G116" i="14"/>
  <c r="AA116" i="14"/>
  <c r="Z97" i="14"/>
  <c r="Y116" i="14"/>
  <c r="U107" i="14"/>
  <c r="Q107" i="14"/>
  <c r="AB97" i="14"/>
  <c r="Y97" i="14"/>
  <c r="S107" i="14"/>
  <c r="AC97" i="14"/>
  <c r="K124" i="14"/>
  <c r="N93" i="14"/>
  <c r="M93" i="14"/>
  <c r="L93" i="14"/>
  <c r="AA97" i="14"/>
  <c r="R107" i="14"/>
  <c r="Y93" i="14"/>
  <c r="Z93" i="14"/>
  <c r="F122" i="14"/>
  <c r="U122" i="14"/>
  <c r="AF103" i="14"/>
  <c r="AA93" i="14"/>
  <c r="AC116" i="14"/>
  <c r="S127" i="14"/>
  <c r="AC93" i="14"/>
  <c r="D122" i="14"/>
  <c r="F130" i="14"/>
  <c r="U129" i="14"/>
  <c r="X128" i="14"/>
  <c r="E92" i="14"/>
  <c r="AD102" i="14"/>
  <c r="H116" i="14"/>
  <c r="AA5" i="57"/>
  <c r="K97" i="14"/>
  <c r="M97" i="14"/>
  <c r="N97" i="14"/>
  <c r="Z116" i="14"/>
  <c r="W115" i="14"/>
  <c r="I113" i="14"/>
  <c r="Z103" i="14"/>
  <c r="AF115" i="14"/>
  <c r="I123" i="14"/>
  <c r="J123" i="14"/>
  <c r="K123" i="14"/>
  <c r="AE116" i="14"/>
  <c r="AF116" i="14"/>
  <c r="G107" i="14"/>
  <c r="L119" i="14"/>
  <c r="K119" i="14"/>
  <c r="N119" i="14"/>
  <c r="F107" i="14"/>
  <c r="G118" i="14"/>
  <c r="D118" i="14"/>
  <c r="AC112" i="14"/>
  <c r="J122" i="14"/>
  <c r="L115" i="14"/>
  <c r="J115" i="14"/>
  <c r="F7" i="57"/>
  <c r="K114" i="14"/>
  <c r="AC113" i="14"/>
  <c r="E118" i="14"/>
  <c r="T10" i="57"/>
  <c r="T103" i="57" s="1"/>
  <c r="O127" i="14"/>
  <c r="L114" i="14"/>
  <c r="I114" i="14"/>
  <c r="J114" i="14"/>
  <c r="AD103" i="14"/>
  <c r="AE91" i="14"/>
  <c r="AD91" i="14"/>
  <c r="AF91" i="14"/>
  <c r="Q126" i="14"/>
  <c r="AC103" i="14"/>
  <c r="E107" i="14"/>
  <c r="R127" i="14"/>
  <c r="K115" i="14"/>
  <c r="L97" i="14"/>
  <c r="AN72" i="14"/>
  <c r="AR72" i="14" s="1"/>
  <c r="AE102" i="14"/>
  <c r="I122" i="14"/>
  <c r="C123" i="14"/>
  <c r="C92" i="14"/>
  <c r="P115" i="14"/>
  <c r="J112" i="14"/>
  <c r="T92" i="14"/>
  <c r="AC91" i="14"/>
  <c r="C10" i="57"/>
  <c r="J102" i="14"/>
  <c r="I102" i="14"/>
  <c r="B97" i="14"/>
  <c r="C97" i="14"/>
  <c r="U102" i="14"/>
  <c r="S102" i="14"/>
  <c r="T102" i="14"/>
  <c r="H102" i="14"/>
  <c r="S103" i="14"/>
  <c r="Q103" i="14"/>
  <c r="N103" i="14"/>
  <c r="R103" i="14"/>
  <c r="J91" i="14"/>
  <c r="I91" i="14"/>
  <c r="H92" i="14"/>
  <c r="O103" i="14"/>
  <c r="K91" i="14"/>
  <c r="Z91" i="14"/>
  <c r="Y107" i="14"/>
  <c r="X91" i="14"/>
  <c r="X107" i="14"/>
  <c r="AA91" i="14"/>
  <c r="Y91" i="14"/>
  <c r="AB91" i="14"/>
  <c r="AB103" i="14"/>
  <c r="AB93" i="14"/>
  <c r="I92" i="14"/>
  <c r="P103" i="14"/>
  <c r="AA103" i="14"/>
  <c r="O93" i="14"/>
  <c r="V121" i="14"/>
  <c r="AB113" i="14"/>
  <c r="AA115" i="14"/>
  <c r="Q125" i="14"/>
  <c r="S129" i="14"/>
  <c r="D120" i="14"/>
  <c r="W130" i="14"/>
  <c r="B118" i="14"/>
  <c r="V116" i="14"/>
  <c r="M119" i="14"/>
  <c r="T116" i="14"/>
  <c r="P127" i="14"/>
  <c r="AE112" i="14"/>
  <c r="G112" i="14"/>
  <c r="Z113" i="14"/>
  <c r="E112" i="14"/>
  <c r="B119" i="14"/>
  <c r="C119" i="14"/>
  <c r="C114" i="14"/>
  <c r="U116" i="14"/>
  <c r="Q127" i="14"/>
  <c r="F112" i="14"/>
  <c r="R116" i="14"/>
  <c r="L124" i="14"/>
  <c r="AM9" i="57"/>
  <c r="AE113" i="14"/>
  <c r="F118" i="14"/>
  <c r="W121" i="14"/>
  <c r="F114" i="14"/>
  <c r="AB2" i="57"/>
  <c r="AB22" i="57" s="1"/>
  <c r="S130" i="14"/>
  <c r="AD116" i="14"/>
  <c r="P129" i="14"/>
  <c r="O129" i="14"/>
  <c r="Z115" i="14"/>
  <c r="AE128" i="14"/>
  <c r="Q122" i="14"/>
  <c r="W113" i="14"/>
  <c r="G114" i="14"/>
  <c r="E129" i="14"/>
  <c r="T121" i="14"/>
  <c r="H112" i="14"/>
  <c r="I11" i="57"/>
  <c r="Z123" i="14"/>
  <c r="M92" i="14"/>
  <c r="D114" i="14"/>
  <c r="AA113" i="14"/>
  <c r="F129" i="14"/>
  <c r="G129" i="14"/>
  <c r="B120" i="14"/>
  <c r="Y113" i="14"/>
  <c r="X113" i="14"/>
  <c r="G4" i="57"/>
  <c r="U121" i="14"/>
  <c r="AA125" i="14"/>
  <c r="AF125" i="14"/>
  <c r="K125" i="14"/>
  <c r="Y115" i="14"/>
  <c r="D92" i="14"/>
  <c r="G122" i="14"/>
  <c r="C118" i="14"/>
  <c r="M125" i="14"/>
  <c r="H122" i="14"/>
  <c r="AC115" i="14"/>
  <c r="AD3" i="57"/>
  <c r="AD115" i="14"/>
  <c r="O131" i="14"/>
  <c r="AE124" i="14"/>
  <c r="AE7" i="57"/>
  <c r="M115" i="14"/>
  <c r="O115" i="14"/>
  <c r="O3" i="57"/>
  <c r="N115" i="14"/>
  <c r="V9" i="57"/>
  <c r="K92" i="14"/>
  <c r="G92" i="14"/>
  <c r="AB115" i="14"/>
  <c r="K116" i="14"/>
  <c r="I116" i="14"/>
  <c r="L5" i="57"/>
  <c r="J116" i="14"/>
  <c r="P8" i="57"/>
  <c r="O125" i="14"/>
  <c r="N125" i="14"/>
  <c r="J92" i="14"/>
  <c r="P125" i="14"/>
  <c r="H124" i="14"/>
  <c r="Z130" i="14"/>
  <c r="AB125" i="14"/>
  <c r="Z125" i="14"/>
  <c r="C116" i="14"/>
  <c r="D5" i="57"/>
  <c r="B116" i="14"/>
  <c r="O9" i="57"/>
  <c r="N126" i="14"/>
  <c r="M126" i="14"/>
  <c r="AA130" i="14"/>
  <c r="X121" i="14"/>
  <c r="AB130" i="14"/>
  <c r="F121" i="14"/>
  <c r="AF4" i="57"/>
  <c r="Q129" i="14"/>
  <c r="R129" i="14"/>
  <c r="B8" i="57"/>
  <c r="L123" i="14"/>
  <c r="P2" i="57"/>
  <c r="P47" i="57" s="1"/>
  <c r="X10" i="57"/>
  <c r="S8" i="57"/>
  <c r="S87" i="57" s="1"/>
  <c r="R125" i="14"/>
  <c r="AM10" i="57"/>
  <c r="M2" i="57"/>
  <c r="K113" i="14"/>
  <c r="T112" i="14"/>
  <c r="M114" i="14"/>
  <c r="T124" i="14"/>
  <c r="L92" i="14"/>
  <c r="U124" i="14"/>
  <c r="E9" i="57"/>
  <c r="B126" i="14"/>
  <c r="C126" i="14"/>
  <c r="S124" i="14"/>
  <c r="W131" i="14"/>
  <c r="B123" i="14"/>
  <c r="J113" i="14"/>
  <c r="O107" i="14"/>
  <c r="AD113" i="14"/>
  <c r="AF113" i="14"/>
  <c r="I124" i="14"/>
  <c r="U118" i="14"/>
  <c r="AD125" i="14"/>
  <c r="AC125" i="14"/>
  <c r="AD8" i="57"/>
  <c r="X122" i="14"/>
  <c r="T130" i="14"/>
  <c r="M5" i="57"/>
  <c r="V92" i="14"/>
  <c r="AD124" i="14"/>
  <c r="T107" i="14"/>
  <c r="AD4" i="57"/>
  <c r="AD44" i="57" s="1"/>
  <c r="AD7" i="57"/>
  <c r="T122" i="14"/>
  <c r="R122" i="14"/>
  <c r="S122" i="14"/>
  <c r="T11" i="57"/>
  <c r="T129" i="14"/>
  <c r="AA4" i="57"/>
  <c r="U92" i="14"/>
  <c r="R2" i="57"/>
  <c r="V130" i="14"/>
  <c r="U130" i="14"/>
  <c r="Q130" i="14"/>
  <c r="R130" i="14"/>
  <c r="C120" i="14"/>
  <c r="R4" i="57"/>
  <c r="G121" i="14"/>
  <c r="N4" i="57"/>
  <c r="S125" i="14"/>
  <c r="I127" i="14"/>
  <c r="AL15" i="57"/>
  <c r="H3" i="57"/>
  <c r="I112" i="14"/>
  <c r="W116" i="14"/>
  <c r="H107" i="14"/>
  <c r="W7" i="57"/>
  <c r="P130" i="14"/>
  <c r="K102" i="14"/>
  <c r="G6" i="57"/>
  <c r="J127" i="14"/>
  <c r="AL6" i="57"/>
  <c r="AL17" i="57" s="1"/>
  <c r="H129" i="14"/>
  <c r="V107" i="14"/>
  <c r="D116" i="14"/>
  <c r="AD93" i="14"/>
  <c r="AB8" i="57"/>
  <c r="Q3" i="57"/>
  <c r="C6" i="57"/>
  <c r="C17" i="57" s="1"/>
  <c r="K7" i="57"/>
  <c r="T127" i="14"/>
  <c r="V129" i="14"/>
  <c r="M6" i="57"/>
  <c r="J124" i="14"/>
  <c r="AD98" i="57"/>
  <c r="T70" i="57"/>
  <c r="Z85" i="57"/>
  <c r="P39" i="57"/>
  <c r="AJ118" i="57"/>
  <c r="D39" i="57"/>
  <c r="W121" i="57"/>
  <c r="W99" i="57"/>
  <c r="AJ120" i="57"/>
  <c r="AL25" i="57"/>
  <c r="AJ99" i="57"/>
  <c r="W120" i="57"/>
  <c r="C22" i="57"/>
  <c r="AD109" i="57"/>
  <c r="AF69" i="57"/>
  <c r="G102" i="57"/>
  <c r="AD110" i="57"/>
  <c r="B61" i="57"/>
  <c r="AJ96" i="57"/>
  <c r="Y110" i="57"/>
  <c r="B50" i="57"/>
  <c r="W88" i="57"/>
  <c r="S65" i="57"/>
  <c r="J60" i="57"/>
  <c r="O85" i="57"/>
  <c r="V88" i="57"/>
  <c r="AH60" i="57"/>
  <c r="P61" i="57"/>
  <c r="AJ75" i="57"/>
  <c r="O74" i="57"/>
  <c r="Z74" i="57"/>
  <c r="P60" i="57"/>
  <c r="AJ77" i="57"/>
  <c r="D60" i="57"/>
  <c r="S106" i="57"/>
  <c r="P49" i="57"/>
  <c r="P38" i="57"/>
  <c r="P50" i="57"/>
  <c r="AG76" i="57"/>
  <c r="K113" i="57"/>
  <c r="J39" i="57"/>
  <c r="AG118" i="57"/>
  <c r="AL14" i="57"/>
  <c r="Z18" i="57"/>
  <c r="J38" i="57"/>
  <c r="AH39" i="57"/>
  <c r="Z69" i="57"/>
  <c r="AF96" i="57"/>
  <c r="AL114" i="57"/>
  <c r="AE63" i="57"/>
  <c r="AM119" i="57"/>
  <c r="AF75" i="57"/>
  <c r="AF91" i="57"/>
  <c r="T25" i="57"/>
  <c r="T69" i="57"/>
  <c r="T29" i="57"/>
  <c r="I87" i="57"/>
  <c r="AF19" i="57"/>
  <c r="AF20" i="57"/>
  <c r="Y121" i="57"/>
  <c r="AD120" i="57"/>
  <c r="Y22" i="57"/>
  <c r="Z80" i="57"/>
  <c r="Y116" i="57"/>
  <c r="AG107" i="57"/>
  <c r="Y61" i="57"/>
  <c r="AM88" i="57"/>
  <c r="T18" i="57"/>
  <c r="AL91" i="57"/>
  <c r="Y55" i="57"/>
  <c r="T14" i="57"/>
  <c r="AF18" i="57"/>
  <c r="S21" i="57"/>
  <c r="W98" i="57"/>
  <c r="V119" i="57"/>
  <c r="S58" i="57"/>
  <c r="AG75" i="57"/>
  <c r="AG120" i="57"/>
  <c r="I108" i="57"/>
  <c r="S17" i="57"/>
  <c r="AG96" i="57"/>
  <c r="W110" i="57"/>
  <c r="W87" i="57"/>
  <c r="W109" i="57"/>
  <c r="S102" i="57"/>
  <c r="D82" i="57"/>
  <c r="W22" i="57"/>
  <c r="D41" i="57"/>
  <c r="W20" i="57"/>
  <c r="W102" i="57"/>
  <c r="W21" i="57"/>
  <c r="W80" i="57"/>
  <c r="P44" i="57"/>
  <c r="P54" i="57"/>
  <c r="P105" i="57"/>
  <c r="P65" i="57"/>
  <c r="P106" i="57"/>
  <c r="AJ76" i="57"/>
  <c r="AJ109" i="57"/>
  <c r="AJ98" i="57"/>
  <c r="AJ121" i="57"/>
  <c r="E22" i="57"/>
  <c r="P104" i="57"/>
  <c r="D63" i="57"/>
  <c r="AB110" i="57"/>
  <c r="AB121" i="57"/>
  <c r="W113" i="57"/>
  <c r="W91" i="57"/>
  <c r="AG77" i="57"/>
  <c r="AD121" i="57"/>
  <c r="AD99" i="57"/>
  <c r="AJ110" i="57"/>
  <c r="AJ107" i="57"/>
  <c r="E113" i="57"/>
  <c r="Y54" i="57"/>
  <c r="Y105" i="57"/>
  <c r="K22" i="57"/>
  <c r="AE58" i="57"/>
  <c r="AG110" i="57"/>
  <c r="AG121" i="57"/>
  <c r="AL22" i="57"/>
  <c r="AL33" i="57"/>
  <c r="AL113" i="57"/>
  <c r="AK91" i="57"/>
  <c r="E88" i="57"/>
  <c r="C113" i="57"/>
  <c r="Z19" i="57"/>
  <c r="AG99" i="57"/>
  <c r="P43" i="57"/>
  <c r="AE64" i="57"/>
  <c r="X19" i="57"/>
  <c r="AG98" i="57"/>
  <c r="AC86" i="57"/>
  <c r="AG109" i="57"/>
  <c r="AC20" i="57"/>
  <c r="AC91" i="57"/>
  <c r="J58" i="57"/>
  <c r="J36" i="57"/>
  <c r="AH15" i="57"/>
  <c r="AH36" i="57"/>
  <c r="J15" i="57"/>
  <c r="J17" i="57"/>
  <c r="AC80" i="57"/>
  <c r="B17" i="57"/>
  <c r="G21" i="57"/>
  <c r="AK20" i="57"/>
  <c r="W19" i="57"/>
  <c r="W119" i="57"/>
  <c r="AF80" i="57"/>
  <c r="AF86" i="57"/>
  <c r="C88" i="57"/>
  <c r="C80" i="57"/>
  <c r="W86" i="57"/>
  <c r="AF97" i="57"/>
  <c r="W108" i="57"/>
  <c r="AF85" i="57"/>
  <c r="C119" i="57"/>
  <c r="AF74" i="57"/>
  <c r="W97" i="57"/>
  <c r="C19" i="57"/>
  <c r="AF30" i="57"/>
  <c r="AF70" i="57"/>
  <c r="AF81" i="57"/>
  <c r="P37" i="57"/>
  <c r="AF25" i="57"/>
  <c r="AF29" i="57"/>
  <c r="J25" i="57"/>
  <c r="R63" i="57"/>
  <c r="P59" i="57"/>
  <c r="AF14" i="57"/>
  <c r="AF31" i="57"/>
  <c r="AC19" i="57"/>
  <c r="P48" i="57"/>
  <c r="R84" i="57"/>
  <c r="P27" i="57"/>
  <c r="AC97" i="57"/>
  <c r="J14" i="57"/>
  <c r="AF92" i="57"/>
  <c r="P103" i="57"/>
  <c r="J28" i="57"/>
  <c r="V81" i="57"/>
  <c r="V33" i="57"/>
  <c r="V114" i="57"/>
  <c r="E119" i="57"/>
  <c r="E80" i="57"/>
  <c r="Z70" i="57"/>
  <c r="V30" i="57"/>
  <c r="B58" i="57"/>
  <c r="B47" i="57"/>
  <c r="B16" i="57"/>
  <c r="I21" i="57"/>
  <c r="I19" i="57"/>
  <c r="I102" i="57"/>
  <c r="Z81" i="57"/>
  <c r="Z30" i="57"/>
  <c r="Z25" i="57"/>
  <c r="Z29" i="57"/>
  <c r="I80" i="57"/>
  <c r="E19" i="57"/>
  <c r="Z14" i="57"/>
  <c r="AJ33" i="57"/>
  <c r="AJ29" i="57"/>
  <c r="E14" i="57"/>
  <c r="J26" i="57"/>
  <c r="J59" i="57"/>
  <c r="P28" i="57"/>
  <c r="P26" i="57"/>
  <c r="J37" i="57"/>
  <c r="AJ103" i="57"/>
  <c r="AJ31" i="57"/>
  <c r="AJ114" i="57"/>
  <c r="AJ92" i="57"/>
  <c r="AJ70" i="57"/>
  <c r="P32" i="57"/>
  <c r="AJ32" i="57"/>
  <c r="AL36" i="57"/>
  <c r="AL37" i="57"/>
  <c r="AL26" i="57"/>
  <c r="AL115" i="57"/>
  <c r="AL44" i="57"/>
  <c r="AL120" i="57"/>
  <c r="AL99" i="57"/>
  <c r="AL92" i="57"/>
  <c r="AL31" i="57"/>
  <c r="AL42" i="57"/>
  <c r="AL20" i="57"/>
  <c r="AL93" i="57"/>
  <c r="Y50" i="57"/>
  <c r="AC22" i="57"/>
  <c r="Y47" i="57"/>
  <c r="Y106" i="57"/>
  <c r="G103" i="57"/>
  <c r="Y21" i="57"/>
  <c r="Y66" i="57"/>
  <c r="J31" i="57"/>
  <c r="J95" i="57"/>
  <c r="AC119" i="57"/>
  <c r="J64" i="57"/>
  <c r="Z72" i="57"/>
  <c r="K80" i="57"/>
  <c r="Z51" i="57"/>
  <c r="D37" i="57"/>
  <c r="Z52" i="57"/>
  <c r="AE17" i="57"/>
  <c r="D30" i="57"/>
  <c r="Y113" i="57"/>
  <c r="Y58" i="57"/>
  <c r="Y102" i="57"/>
  <c r="Y16" i="57"/>
  <c r="G14" i="57"/>
  <c r="K14" i="57"/>
  <c r="K25" i="57"/>
  <c r="K114" i="57"/>
  <c r="K33" i="57"/>
  <c r="K88" i="57"/>
  <c r="Z48" i="57"/>
  <c r="D81" i="57"/>
  <c r="K119" i="57"/>
  <c r="G32" i="57"/>
  <c r="Z83" i="57"/>
  <c r="Z47" i="57"/>
  <c r="K19" i="57"/>
  <c r="Z16" i="57"/>
  <c r="D26" i="57"/>
  <c r="K81" i="57"/>
  <c r="Z27" i="57"/>
  <c r="G25" i="57"/>
  <c r="X80" i="57"/>
  <c r="K30" i="57"/>
  <c r="AE25" i="57"/>
  <c r="AC88" i="57"/>
  <c r="J91" i="57"/>
  <c r="AE91" i="57"/>
  <c r="J42" i="57"/>
  <c r="J20" i="57"/>
  <c r="J93" i="57"/>
  <c r="U115" i="57"/>
  <c r="AE95" i="57"/>
  <c r="AC113" i="57"/>
  <c r="AC99" i="57"/>
  <c r="U44" i="57"/>
  <c r="J92" i="57"/>
  <c r="AC120" i="57"/>
  <c r="AE20" i="57"/>
  <c r="F19" i="57"/>
  <c r="P55" i="57"/>
  <c r="R30" i="57"/>
  <c r="P110" i="57"/>
  <c r="P117" i="57"/>
  <c r="F80" i="57"/>
  <c r="R81" i="57"/>
  <c r="R59" i="57"/>
  <c r="Y117" i="57"/>
  <c r="Y65" i="57"/>
  <c r="Y17" i="57"/>
  <c r="P121" i="57"/>
  <c r="P114" i="57"/>
  <c r="P115" i="57"/>
  <c r="P33" i="57"/>
  <c r="P116" i="57"/>
  <c r="P66" i="57"/>
  <c r="R28" i="57"/>
  <c r="AE80" i="57"/>
  <c r="T74" i="57"/>
  <c r="U22" i="57"/>
  <c r="U15" i="57"/>
  <c r="AE84" i="57"/>
  <c r="U36" i="57"/>
  <c r="U113" i="57"/>
  <c r="AE97" i="57"/>
  <c r="AE86" i="57"/>
  <c r="AE19" i="57"/>
  <c r="AD22" i="57"/>
  <c r="J61" i="57"/>
  <c r="AC115" i="57"/>
  <c r="AC42" i="57"/>
  <c r="AE59" i="57"/>
  <c r="AC15" i="57"/>
  <c r="AC36" i="57"/>
  <c r="AE30" i="57"/>
  <c r="AE14" i="57"/>
  <c r="AC82" i="57"/>
  <c r="AC41" i="57"/>
  <c r="AC44" i="57"/>
  <c r="AC93" i="57"/>
  <c r="AE81" i="57"/>
  <c r="AE92" i="57"/>
  <c r="F119" i="57"/>
  <c r="F113" i="57"/>
  <c r="O69" i="57"/>
  <c r="F22" i="57"/>
  <c r="F88" i="57"/>
  <c r="O19" i="57"/>
  <c r="AE28" i="57"/>
  <c r="AE31" i="57"/>
  <c r="J94" i="57"/>
  <c r="J50" i="57"/>
  <c r="J48" i="57"/>
  <c r="J47" i="57"/>
  <c r="J53" i="57"/>
  <c r="AD113" i="57"/>
  <c r="J16" i="57"/>
  <c r="J27" i="57"/>
  <c r="J49" i="57"/>
  <c r="AD91" i="57"/>
  <c r="AD102" i="57"/>
  <c r="AD20" i="57"/>
  <c r="AD21" i="57"/>
  <c r="O80" i="57"/>
  <c r="O18" i="57"/>
  <c r="T19" i="57"/>
  <c r="B66" i="57"/>
  <c r="B113" i="57"/>
  <c r="T80" i="57"/>
  <c r="T85" i="57"/>
  <c r="T30" i="57"/>
  <c r="B116" i="57"/>
  <c r="T81" i="57"/>
  <c r="B55" i="57"/>
  <c r="B22" i="57"/>
  <c r="B117" i="57"/>
  <c r="G31" i="57"/>
  <c r="G91" i="57"/>
  <c r="G109" i="57"/>
  <c r="G92" i="57"/>
  <c r="G98" i="57"/>
  <c r="G20" i="57"/>
  <c r="D80" i="57"/>
  <c r="D36" i="57"/>
  <c r="K82" i="57"/>
  <c r="K37" i="57"/>
  <c r="K115" i="57"/>
  <c r="K15" i="57"/>
  <c r="K44" i="57"/>
  <c r="K41" i="57"/>
  <c r="K26" i="57"/>
  <c r="K36" i="57"/>
  <c r="D14" i="57"/>
  <c r="D15" i="57"/>
  <c r="D25" i="57"/>
  <c r="D19" i="57"/>
  <c r="E81" i="57" l="1"/>
  <c r="E114" i="57"/>
  <c r="E30" i="57"/>
  <c r="E33" i="57"/>
  <c r="F18" i="62"/>
  <c r="H65" i="57"/>
  <c r="F75" i="62"/>
  <c r="Y122" i="14"/>
  <c r="F69" i="62"/>
  <c r="F76" i="62"/>
  <c r="F62" i="62"/>
  <c r="C107" i="14"/>
  <c r="B107" i="14"/>
  <c r="D21" i="62"/>
  <c r="D105" i="62"/>
  <c r="D87" i="62"/>
  <c r="F51" i="62"/>
  <c r="F107" i="62"/>
  <c r="F72" i="62"/>
  <c r="AD92" i="14"/>
  <c r="AF92" i="14"/>
  <c r="AE92" i="14"/>
  <c r="AG92" i="14"/>
  <c r="F70" i="62"/>
  <c r="F74" i="62"/>
  <c r="AC92" i="14"/>
  <c r="F29" i="62"/>
  <c r="F85" i="62"/>
  <c r="D32" i="62"/>
  <c r="M95" i="62"/>
  <c r="M109" i="62"/>
  <c r="M31" i="62"/>
  <c r="M94" i="62"/>
  <c r="M96" i="62"/>
  <c r="M97" i="62"/>
  <c r="M86" i="62"/>
  <c r="M75" i="62"/>
  <c r="M42" i="62"/>
  <c r="M20" i="62"/>
  <c r="M91" i="62"/>
  <c r="M98" i="62"/>
  <c r="M64" i="62"/>
  <c r="M92" i="62"/>
  <c r="M93" i="62"/>
  <c r="X88" i="62"/>
  <c r="X44" i="62"/>
  <c r="X113" i="62"/>
  <c r="X121" i="62"/>
  <c r="X119" i="62"/>
  <c r="X117" i="62"/>
  <c r="X33" i="62"/>
  <c r="X22" i="62"/>
  <c r="X66" i="62"/>
  <c r="X114" i="62"/>
  <c r="X110" i="62"/>
  <c r="X115" i="62"/>
  <c r="D54" i="62"/>
  <c r="D107" i="14"/>
  <c r="D43" i="62"/>
  <c r="D102" i="62"/>
  <c r="D108" i="62"/>
  <c r="D103" i="62"/>
  <c r="D106" i="62"/>
  <c r="D104" i="62"/>
  <c r="AG59" i="62"/>
  <c r="AG28" i="62"/>
  <c r="AG32" i="62"/>
  <c r="AG26" i="62"/>
  <c r="AG37" i="62"/>
  <c r="AG103" i="62"/>
  <c r="AG14" i="62"/>
  <c r="AG25" i="62"/>
  <c r="AG81" i="62"/>
  <c r="AG30" i="62"/>
  <c r="Z83" i="62"/>
  <c r="Z27" i="62"/>
  <c r="Z61" i="62"/>
  <c r="Z50" i="62"/>
  <c r="Z38" i="62"/>
  <c r="Z16" i="62"/>
  <c r="Z105" i="62"/>
  <c r="Z48" i="62"/>
  <c r="Z52" i="62"/>
  <c r="Z47" i="62"/>
  <c r="Z54" i="62"/>
  <c r="Z49" i="62"/>
  <c r="AG29" i="62"/>
  <c r="L106" i="62"/>
  <c r="M63" i="57"/>
  <c r="N96" i="57"/>
  <c r="M41" i="57"/>
  <c r="N91" i="57"/>
  <c r="N31" i="57"/>
  <c r="N97" i="57"/>
  <c r="N80" i="57"/>
  <c r="N86" i="57"/>
  <c r="N69" i="57"/>
  <c r="N85" i="57"/>
  <c r="N20" i="57"/>
  <c r="N19" i="57"/>
  <c r="L129" i="14"/>
  <c r="M81" i="57"/>
  <c r="M37" i="57"/>
  <c r="M30" i="57"/>
  <c r="M131" i="14"/>
  <c r="H118" i="14"/>
  <c r="L30" i="62"/>
  <c r="L15" i="57"/>
  <c r="L113" i="57"/>
  <c r="L66" i="62"/>
  <c r="L36" i="57"/>
  <c r="L41" i="57"/>
  <c r="H52" i="62"/>
  <c r="H27" i="62"/>
  <c r="L117" i="62"/>
  <c r="H48" i="62"/>
  <c r="H54" i="62"/>
  <c r="L119" i="62"/>
  <c r="L121" i="62"/>
  <c r="H72" i="62"/>
  <c r="H83" i="62"/>
  <c r="H61" i="62"/>
  <c r="H51" i="62"/>
  <c r="L88" i="62"/>
  <c r="H105" i="62"/>
  <c r="L84" i="62"/>
  <c r="L80" i="62"/>
  <c r="L36" i="62"/>
  <c r="L108" i="62"/>
  <c r="L17" i="57"/>
  <c r="L19" i="62"/>
  <c r="L58" i="62"/>
  <c r="L22" i="62"/>
  <c r="L114" i="62"/>
  <c r="X52" i="62"/>
  <c r="L14" i="62"/>
  <c r="AJ54" i="62"/>
  <c r="AJ27" i="62"/>
  <c r="X105" i="62"/>
  <c r="X47" i="62"/>
  <c r="X61" i="62"/>
  <c r="L44" i="62"/>
  <c r="X55" i="62"/>
  <c r="X38" i="62"/>
  <c r="X53" i="62"/>
  <c r="X27" i="62"/>
  <c r="X48" i="62"/>
  <c r="X50" i="62"/>
  <c r="X116" i="62"/>
  <c r="X16" i="62"/>
  <c r="X83" i="62"/>
  <c r="X49" i="62"/>
  <c r="L104" i="62"/>
  <c r="L65" i="62"/>
  <c r="L44" i="57"/>
  <c r="L21" i="62"/>
  <c r="L63" i="62"/>
  <c r="L110" i="62"/>
  <c r="L17" i="62"/>
  <c r="L87" i="62"/>
  <c r="L102" i="62"/>
  <c r="L113" i="62"/>
  <c r="L33" i="62"/>
  <c r="L39" i="62"/>
  <c r="L41" i="62"/>
  <c r="AJ83" i="62"/>
  <c r="L81" i="62"/>
  <c r="L103" i="62"/>
  <c r="L43" i="62"/>
  <c r="L25" i="62"/>
  <c r="L59" i="62"/>
  <c r="L60" i="62"/>
  <c r="AJ47" i="62"/>
  <c r="L37" i="62"/>
  <c r="L82" i="62"/>
  <c r="L26" i="62"/>
  <c r="L32" i="62"/>
  <c r="L15" i="62"/>
  <c r="L115" i="62"/>
  <c r="AJ49" i="62"/>
  <c r="L28" i="62"/>
  <c r="AJ105" i="62"/>
  <c r="I130" i="14"/>
  <c r="L120" i="14"/>
  <c r="L9" i="62"/>
  <c r="L20" i="62" s="1"/>
  <c r="L7" i="62"/>
  <c r="L29" i="62" s="1"/>
  <c r="J126" i="14"/>
  <c r="L5" i="62"/>
  <c r="L83" i="62" s="1"/>
  <c r="AG83" i="62"/>
  <c r="AG47" i="62"/>
  <c r="AG16" i="62"/>
  <c r="AG105" i="62"/>
  <c r="AG38" i="62"/>
  <c r="AG27" i="62"/>
  <c r="AG49" i="62"/>
  <c r="AG52" i="62"/>
  <c r="AG48" i="62"/>
  <c r="AG54" i="62"/>
  <c r="N50" i="62"/>
  <c r="S117" i="62"/>
  <c r="S44" i="62"/>
  <c r="S61" i="62"/>
  <c r="F88" i="62"/>
  <c r="S16" i="62"/>
  <c r="S50" i="62"/>
  <c r="AJ38" i="62"/>
  <c r="S83" i="62"/>
  <c r="N47" i="62"/>
  <c r="P72" i="62"/>
  <c r="S22" i="62"/>
  <c r="S119" i="62"/>
  <c r="S52" i="62"/>
  <c r="S55" i="62"/>
  <c r="AJ16" i="62"/>
  <c r="AJ48" i="62"/>
  <c r="AJ52" i="62"/>
  <c r="N48" i="62"/>
  <c r="N38" i="62"/>
  <c r="S105" i="62"/>
  <c r="AG50" i="62"/>
  <c r="S115" i="62"/>
  <c r="S116" i="62"/>
  <c r="S38" i="62"/>
  <c r="N27" i="62"/>
  <c r="S49" i="62"/>
  <c r="S88" i="62"/>
  <c r="N49" i="62"/>
  <c r="S120" i="62"/>
  <c r="N16" i="62"/>
  <c r="AJ50" i="62"/>
  <c r="N52" i="62"/>
  <c r="S66" i="62"/>
  <c r="S110" i="62"/>
  <c r="S113" i="62"/>
  <c r="S47" i="62"/>
  <c r="N61" i="62"/>
  <c r="P50" i="62"/>
  <c r="AF118" i="62"/>
  <c r="AM52" i="62"/>
  <c r="AB61" i="62"/>
  <c r="AF113" i="62"/>
  <c r="G49" i="62"/>
  <c r="AB52" i="62"/>
  <c r="P27" i="62"/>
  <c r="AM53" i="62"/>
  <c r="P48" i="62"/>
  <c r="M95" i="14"/>
  <c r="N95" i="14"/>
  <c r="AF22" i="62"/>
  <c r="P47" i="62"/>
  <c r="P52" i="62"/>
  <c r="G105" i="62"/>
  <c r="G61" i="62"/>
  <c r="AB83" i="62"/>
  <c r="AF115" i="62"/>
  <c r="G48" i="62"/>
  <c r="G27" i="62"/>
  <c r="AF33" i="62"/>
  <c r="P61" i="62"/>
  <c r="AM72" i="62"/>
  <c r="AF88" i="62"/>
  <c r="AM83" i="62"/>
  <c r="AB47" i="62"/>
  <c r="AB54" i="62"/>
  <c r="AM61" i="62"/>
  <c r="AM48" i="62"/>
  <c r="Y95" i="14"/>
  <c r="X95" i="14"/>
  <c r="L95" i="14"/>
  <c r="AF120" i="62"/>
  <c r="AB51" i="62"/>
  <c r="G38" i="62"/>
  <c r="P49" i="62"/>
  <c r="P54" i="62"/>
  <c r="AF117" i="62"/>
  <c r="G50" i="62"/>
  <c r="P83" i="62"/>
  <c r="AB38" i="62"/>
  <c r="P105" i="62"/>
  <c r="AB49" i="62"/>
  <c r="AM105" i="62"/>
  <c r="AM51" i="62"/>
  <c r="G16" i="62"/>
  <c r="P16" i="62"/>
  <c r="AB16" i="62"/>
  <c r="P51" i="62"/>
  <c r="AM27" i="62"/>
  <c r="AF114" i="62"/>
  <c r="AF119" i="62"/>
  <c r="G47" i="62"/>
  <c r="AB105" i="62"/>
  <c r="AF66" i="62"/>
  <c r="AM50" i="62"/>
  <c r="AE38" i="62"/>
  <c r="AE61" i="62"/>
  <c r="AE52" i="62"/>
  <c r="AH105" i="62"/>
  <c r="AH83" i="62"/>
  <c r="AH16" i="62"/>
  <c r="C16" i="62"/>
  <c r="C38" i="62"/>
  <c r="AH47" i="62"/>
  <c r="C49" i="62"/>
  <c r="AH52" i="62"/>
  <c r="AH49" i="62"/>
  <c r="AH54" i="62"/>
  <c r="C61" i="62"/>
  <c r="AH72" i="62"/>
  <c r="C48" i="62"/>
  <c r="AG95" i="14"/>
  <c r="AH50" i="62"/>
  <c r="AH51" i="62"/>
  <c r="AH27" i="62"/>
  <c r="C52" i="62"/>
  <c r="C50" i="62"/>
  <c r="C105" i="62"/>
  <c r="AH95" i="14"/>
  <c r="B95" i="14"/>
  <c r="AH48" i="62"/>
  <c r="C83" i="62"/>
  <c r="AH61" i="62"/>
  <c r="C47" i="62"/>
  <c r="C54" i="62"/>
  <c r="AE50" i="62"/>
  <c r="AE48" i="62"/>
  <c r="AE47" i="62"/>
  <c r="AE16" i="62"/>
  <c r="AE83" i="62"/>
  <c r="Z95" i="14"/>
  <c r="AE49" i="62"/>
  <c r="G116" i="62"/>
  <c r="O95" i="14"/>
  <c r="P95" i="14"/>
  <c r="T16" i="62"/>
  <c r="T47" i="62"/>
  <c r="T49" i="62"/>
  <c r="P64" i="57"/>
  <c r="P94" i="57"/>
  <c r="AB98" i="22"/>
  <c r="T27" i="62"/>
  <c r="T54" i="62"/>
  <c r="T105" i="62"/>
  <c r="T51" i="62"/>
  <c r="Q95" i="14"/>
  <c r="T48" i="62"/>
  <c r="T72" i="62"/>
  <c r="T38" i="62"/>
  <c r="T83" i="62"/>
  <c r="J49" i="62"/>
  <c r="J105" i="62"/>
  <c r="J54" i="62"/>
  <c r="J27" i="62"/>
  <c r="J50" i="62"/>
  <c r="J47" i="62"/>
  <c r="J16" i="62"/>
  <c r="J61" i="62"/>
  <c r="J48" i="62"/>
  <c r="P118" i="62"/>
  <c r="S91" i="57"/>
  <c r="F22" i="62"/>
  <c r="P55" i="62"/>
  <c r="F114" i="62"/>
  <c r="P121" i="62"/>
  <c r="T77" i="62"/>
  <c r="T110" i="62"/>
  <c r="V115" i="22"/>
  <c r="P22" i="62"/>
  <c r="G115" i="62"/>
  <c r="X71" i="57"/>
  <c r="T88" i="62"/>
  <c r="P44" i="62"/>
  <c r="AC127" i="22"/>
  <c r="AB127" i="22"/>
  <c r="X41" i="57"/>
  <c r="X82" i="57"/>
  <c r="X15" i="57"/>
  <c r="AE61" i="57"/>
  <c r="AE47" i="57"/>
  <c r="AE27" i="57"/>
  <c r="AH100" i="22"/>
  <c r="AE48" i="57"/>
  <c r="AE94" i="57"/>
  <c r="AE50" i="57"/>
  <c r="Q44" i="57"/>
  <c r="AE83" i="57"/>
  <c r="AE52" i="57"/>
  <c r="AE53" i="57"/>
  <c r="X44" i="57"/>
  <c r="D44" i="62"/>
  <c r="Z22" i="62"/>
  <c r="U92" i="22"/>
  <c r="Q121" i="57"/>
  <c r="AL44" i="62"/>
  <c r="AL110" i="62"/>
  <c r="AC109" i="22"/>
  <c r="G22" i="62"/>
  <c r="T22" i="62"/>
  <c r="F116" i="62"/>
  <c r="B117" i="62"/>
  <c r="G117" i="62"/>
  <c r="F55" i="62"/>
  <c r="F113" i="62"/>
  <c r="T114" i="62"/>
  <c r="G55" i="62"/>
  <c r="B66" i="62"/>
  <c r="F117" i="62"/>
  <c r="P116" i="62"/>
  <c r="P115" i="62"/>
  <c r="P33" i="62"/>
  <c r="T115" i="62"/>
  <c r="F77" i="62"/>
  <c r="T113" i="62"/>
  <c r="T121" i="62"/>
  <c r="F121" i="62"/>
  <c r="O131" i="22"/>
  <c r="M131" i="22"/>
  <c r="B115" i="62"/>
  <c r="G110" i="62"/>
  <c r="G121" i="62"/>
  <c r="G66" i="62"/>
  <c r="P88" i="62"/>
  <c r="G33" i="62"/>
  <c r="P66" i="62"/>
  <c r="F33" i="62"/>
  <c r="F66" i="62"/>
  <c r="P77" i="62"/>
  <c r="P113" i="62"/>
  <c r="P117" i="62"/>
  <c r="T116" i="62"/>
  <c r="F119" i="62"/>
  <c r="P92" i="57"/>
  <c r="AG119" i="57"/>
  <c r="G113" i="62"/>
  <c r="G114" i="62"/>
  <c r="T33" i="62"/>
  <c r="B119" i="62"/>
  <c r="P110" i="62"/>
  <c r="P114" i="62"/>
  <c r="T44" i="62"/>
  <c r="F118" i="62"/>
  <c r="T118" i="62"/>
  <c r="T55" i="62"/>
  <c r="Z44" i="62"/>
  <c r="AC88" i="62"/>
  <c r="I129" i="22"/>
  <c r="N120" i="62"/>
  <c r="AC33" i="62"/>
  <c r="AC55" i="62"/>
  <c r="N113" i="62"/>
  <c r="N114" i="62"/>
  <c r="D117" i="62"/>
  <c r="C117" i="62"/>
  <c r="AE115" i="62"/>
  <c r="AC115" i="62"/>
  <c r="AD88" i="62"/>
  <c r="Z110" i="62"/>
  <c r="Y44" i="62"/>
  <c r="Y55" i="62"/>
  <c r="AB117" i="62"/>
  <c r="AI97" i="57"/>
  <c r="Y38" i="57"/>
  <c r="Q86" i="57"/>
  <c r="N22" i="62"/>
  <c r="AD115" i="62"/>
  <c r="AC116" i="62"/>
  <c r="N55" i="62"/>
  <c r="AG88" i="62"/>
  <c r="N44" i="62"/>
  <c r="AC44" i="62"/>
  <c r="K113" i="62"/>
  <c r="N33" i="62"/>
  <c r="AG66" i="62"/>
  <c r="N119" i="62"/>
  <c r="N116" i="62"/>
  <c r="AC66" i="62"/>
  <c r="AC119" i="62"/>
  <c r="AC114" i="62"/>
  <c r="AC22" i="62"/>
  <c r="AD22" i="62"/>
  <c r="AG119" i="62"/>
  <c r="AD110" i="62"/>
  <c r="AC121" i="62"/>
  <c r="AG55" i="62"/>
  <c r="K121" i="62"/>
  <c r="AD66" i="62"/>
  <c r="W110" i="62"/>
  <c r="N88" i="62"/>
  <c r="N117" i="62"/>
  <c r="Q114" i="62"/>
  <c r="K43" i="57"/>
  <c r="AC110" i="62"/>
  <c r="N66" i="62"/>
  <c r="Q55" i="62"/>
  <c r="AC113" i="62"/>
  <c r="R44" i="62"/>
  <c r="AG116" i="62"/>
  <c r="R126" i="22"/>
  <c r="AL117" i="62"/>
  <c r="S64" i="57"/>
  <c r="D119" i="62"/>
  <c r="Z113" i="62"/>
  <c r="Y33" i="62"/>
  <c r="AB88" i="62"/>
  <c r="AB44" i="62"/>
  <c r="Y113" i="62"/>
  <c r="AB119" i="62"/>
  <c r="D88" i="62"/>
  <c r="Y22" i="62"/>
  <c r="AB22" i="62"/>
  <c r="D116" i="62"/>
  <c r="Z121" i="62"/>
  <c r="Z66" i="62"/>
  <c r="Y115" i="62"/>
  <c r="D110" i="62"/>
  <c r="AB110" i="62"/>
  <c r="J113" i="62"/>
  <c r="AE38" i="57"/>
  <c r="D120" i="62"/>
  <c r="D114" i="62"/>
  <c r="Z116" i="62"/>
  <c r="H88" i="62"/>
  <c r="D33" i="62"/>
  <c r="AB116" i="62"/>
  <c r="J117" i="62"/>
  <c r="AM119" i="62"/>
  <c r="AL55" i="62"/>
  <c r="AK115" i="62"/>
  <c r="U116" i="62"/>
  <c r="AJ88" i="62"/>
  <c r="AL116" i="62"/>
  <c r="P126" i="22"/>
  <c r="AA66" i="62"/>
  <c r="AK110" i="62"/>
  <c r="AA119" i="62"/>
  <c r="AM33" i="62"/>
  <c r="U119" i="62"/>
  <c r="AL33" i="62"/>
  <c r="AL113" i="62"/>
  <c r="AK88" i="62"/>
  <c r="AL114" i="62"/>
  <c r="AL22" i="62"/>
  <c r="E118" i="62"/>
  <c r="U110" i="62"/>
  <c r="U33" i="62"/>
  <c r="E66" i="62"/>
  <c r="AL66" i="62"/>
  <c r="AM55" i="62"/>
  <c r="AL121" i="62"/>
  <c r="Y115" i="57"/>
  <c r="O109" i="22"/>
  <c r="I22" i="62"/>
  <c r="E88" i="62"/>
  <c r="AA113" i="62"/>
  <c r="AA121" i="62"/>
  <c r="AJ114" i="62"/>
  <c r="AA44" i="62"/>
  <c r="U55" i="62"/>
  <c r="AA33" i="62"/>
  <c r="AK55" i="62"/>
  <c r="AK114" i="62"/>
  <c r="AK117" i="62"/>
  <c r="U113" i="62"/>
  <c r="U121" i="62"/>
  <c r="AA55" i="62"/>
  <c r="E44" i="62"/>
  <c r="AM88" i="62"/>
  <c r="AM116" i="62"/>
  <c r="AI42" i="57"/>
  <c r="AI31" i="57"/>
  <c r="E22" i="62"/>
  <c r="AM110" i="62"/>
  <c r="Y44" i="57"/>
  <c r="M109" i="22"/>
  <c r="AK118" i="62"/>
  <c r="AK22" i="62"/>
  <c r="U22" i="62"/>
  <c r="AA22" i="62"/>
  <c r="AK66" i="62"/>
  <c r="E110" i="62"/>
  <c r="AA115" i="62"/>
  <c r="AA114" i="62"/>
  <c r="AJ119" i="62"/>
  <c r="AK33" i="62"/>
  <c r="U66" i="62"/>
  <c r="E115" i="62"/>
  <c r="AK116" i="62"/>
  <c r="AK119" i="62"/>
  <c r="U115" i="62"/>
  <c r="AM114" i="62"/>
  <c r="E77" i="62"/>
  <c r="I113" i="62"/>
  <c r="E121" i="62"/>
  <c r="E119" i="62"/>
  <c r="AM117" i="62"/>
  <c r="AM66" i="62"/>
  <c r="E113" i="62"/>
  <c r="AJ110" i="62"/>
  <c r="AM121" i="62"/>
  <c r="K104" i="57"/>
  <c r="K32" i="57"/>
  <c r="Y36" i="57"/>
  <c r="Y15" i="57"/>
  <c r="X108" i="14"/>
  <c r="Q108" i="14"/>
  <c r="S108" i="14"/>
  <c r="H107" i="22"/>
  <c r="AJ22" i="62"/>
  <c r="AM118" i="62"/>
  <c r="E117" i="62"/>
  <c r="AA117" i="62"/>
  <c r="AA116" i="62"/>
  <c r="AK44" i="62"/>
  <c r="I33" i="62"/>
  <c r="AK113" i="62"/>
  <c r="U114" i="62"/>
  <c r="U117" i="62"/>
  <c r="AA88" i="62"/>
  <c r="U88" i="62"/>
  <c r="E33" i="62"/>
  <c r="U114" i="22"/>
  <c r="AG22" i="62"/>
  <c r="K110" i="62"/>
  <c r="V119" i="62"/>
  <c r="R119" i="62"/>
  <c r="AE116" i="62"/>
  <c r="AG115" i="62"/>
  <c r="AD55" i="62"/>
  <c r="Y108" i="14"/>
  <c r="K22" i="62"/>
  <c r="AG117" i="62"/>
  <c r="AG44" i="62"/>
  <c r="K66" i="62"/>
  <c r="AE55" i="62"/>
  <c r="V55" i="62"/>
  <c r="AG33" i="62"/>
  <c r="K115" i="62"/>
  <c r="K114" i="62"/>
  <c r="V88" i="62"/>
  <c r="C25" i="57"/>
  <c r="R108" i="14"/>
  <c r="Q113" i="62"/>
  <c r="C48" i="57"/>
  <c r="K44" i="62"/>
  <c r="Z55" i="62"/>
  <c r="D113" i="62"/>
  <c r="D121" i="62"/>
  <c r="Z117" i="62"/>
  <c r="Z119" i="62"/>
  <c r="C116" i="62"/>
  <c r="W119" i="62"/>
  <c r="AD33" i="62"/>
  <c r="K33" i="62"/>
  <c r="K117" i="62"/>
  <c r="AD121" i="62"/>
  <c r="Y114" i="62"/>
  <c r="Y117" i="62"/>
  <c r="H55" i="62"/>
  <c r="H114" i="62"/>
  <c r="AB55" i="62"/>
  <c r="V117" i="62"/>
  <c r="R114" i="62"/>
  <c r="AD119" i="62"/>
  <c r="AB113" i="62"/>
  <c r="AB121" i="62"/>
  <c r="AG121" i="62"/>
  <c r="Q115" i="62"/>
  <c r="X26" i="57"/>
  <c r="D66" i="62"/>
  <c r="X49" i="57"/>
  <c r="V116" i="62"/>
  <c r="W108" i="14"/>
  <c r="AD117" i="62"/>
  <c r="V113" i="62"/>
  <c r="Z120" i="62"/>
  <c r="Y110" i="62"/>
  <c r="V114" i="62"/>
  <c r="D115" i="62"/>
  <c r="D22" i="62"/>
  <c r="K88" i="62"/>
  <c r="Z115" i="62"/>
  <c r="Z114" i="62"/>
  <c r="V33" i="62"/>
  <c r="AD44" i="62"/>
  <c r="V110" i="62"/>
  <c r="H77" i="62"/>
  <c r="Z33" i="62"/>
  <c r="Y116" i="62"/>
  <c r="Y121" i="62"/>
  <c r="W44" i="62"/>
  <c r="V66" i="62"/>
  <c r="AB66" i="62"/>
  <c r="AG110" i="62"/>
  <c r="AG114" i="62"/>
  <c r="J44" i="62"/>
  <c r="Y60" i="57"/>
  <c r="Y49" i="57"/>
  <c r="Y104" i="57"/>
  <c r="V108" i="14"/>
  <c r="T108" i="14"/>
  <c r="AC131" i="22"/>
  <c r="AC105" i="22"/>
  <c r="AJ113" i="62"/>
  <c r="AJ121" i="62"/>
  <c r="Q88" i="62"/>
  <c r="I55" i="62"/>
  <c r="AJ55" i="62"/>
  <c r="W113" i="62"/>
  <c r="W121" i="62"/>
  <c r="W77" i="62"/>
  <c r="Q44" i="62"/>
  <c r="AE66" i="62"/>
  <c r="R33" i="62"/>
  <c r="W66" i="62"/>
  <c r="Q117" i="62"/>
  <c r="Q121" i="62"/>
  <c r="I88" i="62"/>
  <c r="I115" i="62"/>
  <c r="R66" i="62"/>
  <c r="R113" i="62"/>
  <c r="R116" i="62"/>
  <c r="AE117" i="62"/>
  <c r="Q119" i="62"/>
  <c r="X100" i="14"/>
  <c r="M120" i="22"/>
  <c r="H100" i="14"/>
  <c r="K102" i="57"/>
  <c r="Y43" i="57"/>
  <c r="K121" i="57"/>
  <c r="P108" i="14"/>
  <c r="AB108" i="14"/>
  <c r="F108" i="14"/>
  <c r="U108" i="14"/>
  <c r="R120" i="62"/>
  <c r="T114" i="22"/>
  <c r="AB105" i="22"/>
  <c r="W22" i="62"/>
  <c r="AJ115" i="62"/>
  <c r="W115" i="62"/>
  <c r="W114" i="62"/>
  <c r="R55" i="62"/>
  <c r="AE88" i="62"/>
  <c r="Q116" i="62"/>
  <c r="Q33" i="62"/>
  <c r="I114" i="62"/>
  <c r="I119" i="62"/>
  <c r="R110" i="62"/>
  <c r="R117" i="62"/>
  <c r="AJ66" i="62"/>
  <c r="AE33" i="62"/>
  <c r="I110" i="62"/>
  <c r="AE44" i="62"/>
  <c r="AE119" i="62"/>
  <c r="K98" i="57"/>
  <c r="D106" i="14"/>
  <c r="G100" i="14"/>
  <c r="K87" i="57"/>
  <c r="K103" i="57"/>
  <c r="K21" i="57"/>
  <c r="K108" i="57"/>
  <c r="J117" i="57"/>
  <c r="Z108" i="14"/>
  <c r="AA108" i="14"/>
  <c r="E108" i="14"/>
  <c r="V114" i="22"/>
  <c r="I120" i="62"/>
  <c r="R22" i="62"/>
  <c r="AE22" i="62"/>
  <c r="AJ44" i="62"/>
  <c r="AJ116" i="62"/>
  <c r="AJ117" i="62"/>
  <c r="W117" i="62"/>
  <c r="W118" i="62"/>
  <c r="I44" i="62"/>
  <c r="R88" i="62"/>
  <c r="Q66" i="62"/>
  <c r="I116" i="62"/>
  <c r="W33" i="62"/>
  <c r="R121" i="62"/>
  <c r="AE113" i="62"/>
  <c r="J55" i="62"/>
  <c r="Y42" i="57"/>
  <c r="AD113" i="62"/>
  <c r="AD114" i="62"/>
  <c r="P104" i="22"/>
  <c r="H115" i="62"/>
  <c r="J22" i="62"/>
  <c r="J66" i="62"/>
  <c r="C119" i="62"/>
  <c r="H66" i="62"/>
  <c r="H117" i="62"/>
  <c r="H33" i="62"/>
  <c r="J116" i="62"/>
  <c r="P53" i="57"/>
  <c r="AG87" i="57"/>
  <c r="P97" i="57"/>
  <c r="L103" i="22"/>
  <c r="P98" i="57"/>
  <c r="P93" i="57"/>
  <c r="AG85" i="57"/>
  <c r="AG108" i="57"/>
  <c r="G108" i="14"/>
  <c r="M99" i="22"/>
  <c r="J114" i="62"/>
  <c r="C113" i="62"/>
  <c r="C121" i="62"/>
  <c r="J110" i="62"/>
  <c r="C66" i="62"/>
  <c r="J121" i="62"/>
  <c r="H118" i="62"/>
  <c r="H119" i="62"/>
  <c r="P95" i="57"/>
  <c r="P31" i="57"/>
  <c r="P120" i="57"/>
  <c r="P99" i="57"/>
  <c r="P109" i="57"/>
  <c r="AG97" i="57"/>
  <c r="AG86" i="57"/>
  <c r="AG88" i="57"/>
  <c r="L120" i="22"/>
  <c r="B108" i="14"/>
  <c r="C108" i="14"/>
  <c r="D108" i="14"/>
  <c r="C22" i="62"/>
  <c r="C88" i="62"/>
  <c r="C110" i="62"/>
  <c r="C44" i="62"/>
  <c r="C115" i="62"/>
  <c r="C114" i="62"/>
  <c r="J33" i="62"/>
  <c r="H110" i="62"/>
  <c r="C55" i="62"/>
  <c r="H116" i="62"/>
  <c r="C81" i="57"/>
  <c r="L98" i="22"/>
  <c r="AI91" i="57"/>
  <c r="K120" i="14"/>
  <c r="L7" i="57"/>
  <c r="L40" i="57" s="1"/>
  <c r="AI109" i="57"/>
  <c r="AI96" i="57"/>
  <c r="C32" i="57"/>
  <c r="C114" i="57"/>
  <c r="E100" i="14"/>
  <c r="F100" i="14"/>
  <c r="C106" i="14"/>
  <c r="AE124" i="22"/>
  <c r="X118" i="22"/>
  <c r="D100" i="14"/>
  <c r="U100" i="14"/>
  <c r="B106" i="14"/>
  <c r="AG106" i="14"/>
  <c r="E106" i="14"/>
  <c r="S109" i="57"/>
  <c r="V118" i="22"/>
  <c r="Y96" i="22"/>
  <c r="S99" i="57"/>
  <c r="S95" i="57"/>
  <c r="S20" i="57"/>
  <c r="T92" i="22"/>
  <c r="C30" i="57"/>
  <c r="C33" i="57"/>
  <c r="AA101" i="22"/>
  <c r="AE106" i="14"/>
  <c r="AH106" i="14"/>
  <c r="AG100" i="14"/>
  <c r="V100" i="14"/>
  <c r="T100" i="14"/>
  <c r="C29" i="57"/>
  <c r="C37" i="57"/>
  <c r="AF106" i="14"/>
  <c r="F118" i="22"/>
  <c r="Y100" i="14"/>
  <c r="X38" i="57"/>
  <c r="X16" i="57"/>
  <c r="X52" i="57"/>
  <c r="X47" i="57"/>
  <c r="W100" i="14"/>
  <c r="M98" i="22"/>
  <c r="AH100" i="14"/>
  <c r="X106" i="14"/>
  <c r="J100" i="14"/>
  <c r="S100" i="14"/>
  <c r="R100" i="14"/>
  <c r="AF100" i="14"/>
  <c r="Q100" i="14"/>
  <c r="X83" i="57"/>
  <c r="L100" i="14"/>
  <c r="AE102" i="22"/>
  <c r="I100" i="14"/>
  <c r="N106" i="14"/>
  <c r="Z106" i="14"/>
  <c r="B100" i="14"/>
  <c r="K106" i="14"/>
  <c r="W106" i="14"/>
  <c r="C15" i="57"/>
  <c r="J55" i="57"/>
  <c r="I30" i="57"/>
  <c r="J115" i="57"/>
  <c r="X27" i="57"/>
  <c r="X30" i="57"/>
  <c r="J33" i="57"/>
  <c r="AC37" i="57"/>
  <c r="T93" i="57"/>
  <c r="AL116" i="57"/>
  <c r="Y94" i="57"/>
  <c r="U55" i="57"/>
  <c r="AG83" i="57"/>
  <c r="W36" i="57"/>
  <c r="AL27" i="57"/>
  <c r="T20" i="57"/>
  <c r="U16" i="57"/>
  <c r="AC102" i="57"/>
  <c r="AC109" i="57"/>
  <c r="W44" i="57"/>
  <c r="AL94" i="57"/>
  <c r="AI82" i="57"/>
  <c r="U116" i="57"/>
  <c r="AB106" i="57"/>
  <c r="AG94" i="57"/>
  <c r="AC30" i="57"/>
  <c r="T15" i="57"/>
  <c r="T82" i="57"/>
  <c r="M103" i="57"/>
  <c r="T37" i="57"/>
  <c r="Z73" i="57"/>
  <c r="K92" i="57"/>
  <c r="R87" i="57"/>
  <c r="X48" i="57"/>
  <c r="J66" i="57"/>
  <c r="J110" i="57"/>
  <c r="J116" i="57"/>
  <c r="X81" i="57"/>
  <c r="J44" i="57"/>
  <c r="X37" i="57"/>
  <c r="X25" i="57"/>
  <c r="J99" i="57"/>
  <c r="J120" i="57"/>
  <c r="X14" i="57"/>
  <c r="J113" i="57"/>
  <c r="J114" i="57"/>
  <c r="C120" i="57"/>
  <c r="R86" i="57"/>
  <c r="R97" i="57"/>
  <c r="G48" i="57"/>
  <c r="AI26" i="57"/>
  <c r="C118" i="57"/>
  <c r="AC104" i="57"/>
  <c r="Y64" i="57"/>
  <c r="AG116" i="57"/>
  <c r="AC114" i="57"/>
  <c r="Y91" i="57"/>
  <c r="AL47" i="57"/>
  <c r="AI41" i="57"/>
  <c r="Y99" i="57"/>
  <c r="H98" i="57"/>
  <c r="AA59" i="57"/>
  <c r="M109" i="57"/>
  <c r="H76" i="57"/>
  <c r="AC87" i="57"/>
  <c r="U47" i="57"/>
  <c r="E82" i="57"/>
  <c r="AC25" i="57"/>
  <c r="E115" i="57"/>
  <c r="AI93" i="57"/>
  <c r="AC103" i="57"/>
  <c r="AC32" i="57"/>
  <c r="AC110" i="57"/>
  <c r="W93" i="57"/>
  <c r="W115" i="57"/>
  <c r="T86" i="57"/>
  <c r="W82" i="57"/>
  <c r="W15" i="57"/>
  <c r="AC43" i="57"/>
  <c r="Y95" i="57"/>
  <c r="AG52" i="57"/>
  <c r="AG53" i="57"/>
  <c r="AG72" i="57"/>
  <c r="AC33" i="57"/>
  <c r="AL55" i="57"/>
  <c r="AL49" i="57"/>
  <c r="AI92" i="57"/>
  <c r="AA58" i="57"/>
  <c r="AC14" i="57"/>
  <c r="Y53" i="57"/>
  <c r="E44" i="57"/>
  <c r="AG55" i="57"/>
  <c r="AC92" i="57"/>
  <c r="T26" i="57"/>
  <c r="Y109" i="57"/>
  <c r="T96" i="57"/>
  <c r="M108" i="57"/>
  <c r="AC121" i="57"/>
  <c r="W42" i="57"/>
  <c r="W104" i="57"/>
  <c r="T41" i="57"/>
  <c r="AC26" i="57"/>
  <c r="AG51" i="57"/>
  <c r="AL53" i="57"/>
  <c r="AL38" i="57"/>
  <c r="E37" i="57"/>
  <c r="AI81" i="57"/>
  <c r="AI37" i="57"/>
  <c r="M32" i="57"/>
  <c r="T42" i="57"/>
  <c r="T92" i="57"/>
  <c r="Y98" i="57"/>
  <c r="Y93" i="57"/>
  <c r="AC21" i="57"/>
  <c r="AC108" i="57"/>
  <c r="W43" i="57"/>
  <c r="H106" i="57"/>
  <c r="AG54" i="57"/>
  <c r="Y20" i="57"/>
  <c r="AL48" i="57"/>
  <c r="E26" i="57"/>
  <c r="AI30" i="57"/>
  <c r="E41" i="57"/>
  <c r="AC81" i="57"/>
  <c r="AB65" i="57"/>
  <c r="T91" i="57"/>
  <c r="Y120" i="57"/>
  <c r="AB66" i="57"/>
  <c r="T71" i="57"/>
  <c r="M104" i="57"/>
  <c r="AC27" i="57"/>
  <c r="Y26" i="57"/>
  <c r="S110" i="57"/>
  <c r="M31" i="57"/>
  <c r="M92" i="57"/>
  <c r="AE41" i="57"/>
  <c r="W30" i="57"/>
  <c r="AE15" i="57"/>
  <c r="AL105" i="57"/>
  <c r="Z28" i="57"/>
  <c r="N30" i="57"/>
  <c r="N92" i="57"/>
  <c r="L114" i="57"/>
  <c r="K120" i="57"/>
  <c r="AA14" i="57"/>
  <c r="AE82" i="57"/>
  <c r="W92" i="57"/>
  <c r="Y28" i="57"/>
  <c r="AE39" i="57"/>
  <c r="AE93" i="57"/>
  <c r="H96" i="57"/>
  <c r="AL102" i="57"/>
  <c r="R108" i="57"/>
  <c r="N25" i="57"/>
  <c r="Y114" i="57"/>
  <c r="S117" i="57"/>
  <c r="H107" i="57"/>
  <c r="AI98" i="57"/>
  <c r="K99" i="57"/>
  <c r="Z62" i="57"/>
  <c r="AA28" i="57"/>
  <c r="R32" i="57"/>
  <c r="K86" i="57"/>
  <c r="AL98" i="57"/>
  <c r="AL43" i="57"/>
  <c r="M98" i="57"/>
  <c r="K42" i="57"/>
  <c r="S120" i="57"/>
  <c r="H95" i="57"/>
  <c r="AE37" i="57"/>
  <c r="AE26" i="57"/>
  <c r="W103" i="57"/>
  <c r="U18" i="57"/>
  <c r="W33" i="57"/>
  <c r="W114" i="57"/>
  <c r="H109" i="57"/>
  <c r="W81" i="57"/>
  <c r="W32" i="57"/>
  <c r="AE42" i="57"/>
  <c r="K31" i="57"/>
  <c r="Y14" i="57"/>
  <c r="Y59" i="57"/>
  <c r="AL109" i="57"/>
  <c r="AL21" i="57"/>
  <c r="AL32" i="57"/>
  <c r="AL104" i="57"/>
  <c r="N81" i="57"/>
  <c r="AI108" i="57"/>
  <c r="Y31" i="57"/>
  <c r="M97" i="57"/>
  <c r="M86" i="57"/>
  <c r="M93" i="57"/>
  <c r="S66" i="57"/>
  <c r="Z58" i="57"/>
  <c r="S121" i="57"/>
  <c r="U69" i="57"/>
  <c r="AI43" i="57"/>
  <c r="Z63" i="57"/>
  <c r="N29" i="57"/>
  <c r="N14" i="57"/>
  <c r="K93" i="57"/>
  <c r="AI105" i="57"/>
  <c r="U103" i="57"/>
  <c r="H73" i="57"/>
  <c r="W31" i="57"/>
  <c r="AE60" i="57"/>
  <c r="Y25" i="57"/>
  <c r="Z61" i="57"/>
  <c r="AL54" i="57"/>
  <c r="AI32" i="57"/>
  <c r="AI103" i="57"/>
  <c r="L14" i="57"/>
  <c r="AI87" i="57"/>
  <c r="Z17" i="57"/>
  <c r="Y33" i="57"/>
  <c r="AE49" i="57"/>
  <c r="S113" i="57"/>
  <c r="Y27" i="57"/>
  <c r="S22" i="57"/>
  <c r="N70" i="57"/>
  <c r="Y37" i="57"/>
  <c r="Y103" i="57"/>
  <c r="K109" i="57"/>
  <c r="U51" i="57"/>
  <c r="R106" i="57"/>
  <c r="AB118" i="57"/>
  <c r="L26" i="57"/>
  <c r="H97" i="57"/>
  <c r="Z60" i="57"/>
  <c r="E104" i="57"/>
  <c r="AA25" i="57"/>
  <c r="W37" i="57"/>
  <c r="H62" i="57"/>
  <c r="H64" i="57"/>
  <c r="W25" i="57"/>
  <c r="W26" i="57"/>
  <c r="R103" i="57"/>
  <c r="H75" i="57"/>
  <c r="AE36" i="57"/>
  <c r="K97" i="57"/>
  <c r="Z50" i="57"/>
  <c r="U77" i="57"/>
  <c r="U118" i="57"/>
  <c r="AL103" i="57"/>
  <c r="AL121" i="57"/>
  <c r="Z59" i="57"/>
  <c r="L25" i="57"/>
  <c r="K20" i="57"/>
  <c r="K91" i="57"/>
  <c r="Y92" i="57"/>
  <c r="Y32" i="57"/>
  <c r="M42" i="57"/>
  <c r="U40" i="57"/>
  <c r="L37" i="57"/>
  <c r="AI104" i="57"/>
  <c r="U72" i="57"/>
  <c r="H63" i="57"/>
  <c r="Z38" i="57"/>
  <c r="E32" i="57"/>
  <c r="Z26" i="57"/>
  <c r="Q66" i="57"/>
  <c r="AD66" i="57"/>
  <c r="Q120" i="57"/>
  <c r="Q88" i="57"/>
  <c r="Z40" i="57"/>
  <c r="Z71" i="57"/>
  <c r="Z82" i="57"/>
  <c r="AD58" i="57"/>
  <c r="H84" i="57"/>
  <c r="Q108" i="57"/>
  <c r="Z37" i="57"/>
  <c r="O82" i="57"/>
  <c r="Z15" i="57"/>
  <c r="I15" i="57"/>
  <c r="C44" i="57"/>
  <c r="Z36" i="57"/>
  <c r="Z41" i="57"/>
  <c r="AD106" i="57"/>
  <c r="Z39" i="57"/>
  <c r="V102" i="14"/>
  <c r="Q118" i="57"/>
  <c r="B113" i="62"/>
  <c r="Z49" i="57"/>
  <c r="AD17" i="57"/>
  <c r="C85" i="57"/>
  <c r="Q110" i="57"/>
  <c r="C40" i="57"/>
  <c r="G27" i="57"/>
  <c r="Q99" i="57"/>
  <c r="AD117" i="57"/>
  <c r="AD64" i="57"/>
  <c r="AD65" i="57"/>
  <c r="Q41" i="57"/>
  <c r="Z88" i="57"/>
  <c r="AG82" i="57"/>
  <c r="AA66" i="57"/>
  <c r="H120" i="57"/>
  <c r="H66" i="57"/>
  <c r="P118" i="57"/>
  <c r="P70" i="57"/>
  <c r="P96" i="57"/>
  <c r="D92" i="57"/>
  <c r="H118" i="57"/>
  <c r="I32" i="57"/>
  <c r="H119" i="57"/>
  <c r="I14" i="57"/>
  <c r="C86" i="57"/>
  <c r="B62" i="57"/>
  <c r="G99" i="57"/>
  <c r="H77" i="57"/>
  <c r="H99" i="57"/>
  <c r="I103" i="57"/>
  <c r="I70" i="57"/>
  <c r="I81" i="57"/>
  <c r="Z66" i="57"/>
  <c r="U26" i="57"/>
  <c r="H110" i="57"/>
  <c r="H121" i="57"/>
  <c r="H117" i="57"/>
  <c r="D114" i="57"/>
  <c r="G33" i="57"/>
  <c r="Z33" i="57"/>
  <c r="Z117" i="57"/>
  <c r="D22" i="57"/>
  <c r="AG49" i="57"/>
  <c r="AG38" i="57"/>
  <c r="D119" i="57"/>
  <c r="AJ106" i="57"/>
  <c r="N113" i="14"/>
  <c r="U49" i="57"/>
  <c r="T75" i="57"/>
  <c r="M87" i="57"/>
  <c r="U27" i="57"/>
  <c r="AI44" i="57"/>
  <c r="AM80" i="57"/>
  <c r="J54" i="57"/>
  <c r="Q43" i="57"/>
  <c r="J109" i="57"/>
  <c r="I36" i="57"/>
  <c r="J102" i="57"/>
  <c r="J106" i="57"/>
  <c r="J121" i="57"/>
  <c r="J43" i="57"/>
  <c r="I82" i="57"/>
  <c r="H87" i="57"/>
  <c r="L60" i="57"/>
  <c r="J104" i="57"/>
  <c r="R95" i="57"/>
  <c r="V108" i="57"/>
  <c r="B15" i="62"/>
  <c r="H108" i="57"/>
  <c r="G53" i="57"/>
  <c r="O15" i="57"/>
  <c r="C69" i="57"/>
  <c r="C77" i="57"/>
  <c r="Q109" i="57"/>
  <c r="R92" i="57"/>
  <c r="H86" i="57"/>
  <c r="G94" i="57"/>
  <c r="O36" i="57"/>
  <c r="J105" i="57"/>
  <c r="C74" i="57"/>
  <c r="C18" i="57"/>
  <c r="Q98" i="57"/>
  <c r="Q87" i="57"/>
  <c r="C71" i="57"/>
  <c r="H85" i="57"/>
  <c r="J98" i="57"/>
  <c r="J32" i="57"/>
  <c r="J103" i="57"/>
  <c r="O41" i="57"/>
  <c r="G16" i="57"/>
  <c r="I26" i="57"/>
  <c r="J65" i="57"/>
  <c r="C115" i="57"/>
  <c r="G105" i="57"/>
  <c r="I43" i="57"/>
  <c r="Q115" i="57"/>
  <c r="H88" i="57"/>
  <c r="C36" i="57"/>
  <c r="Q82" i="57"/>
  <c r="H52" i="57"/>
  <c r="B22" i="62"/>
  <c r="B58" i="62"/>
  <c r="C70" i="57"/>
  <c r="C75" i="57"/>
  <c r="Q104" i="57"/>
  <c r="H74" i="57"/>
  <c r="I37" i="57"/>
  <c r="C41" i="57"/>
  <c r="G47" i="57"/>
  <c r="J21" i="57"/>
  <c r="C82" i="57"/>
  <c r="I104" i="57"/>
  <c r="C26" i="57"/>
  <c r="L28" i="57"/>
  <c r="I93" i="57"/>
  <c r="B17" i="62"/>
  <c r="C42" i="57"/>
  <c r="D31" i="57"/>
  <c r="B69" i="57"/>
  <c r="C97" i="57"/>
  <c r="AA113" i="57"/>
  <c r="C31" i="57"/>
  <c r="Z118" i="57"/>
  <c r="Z22" i="57"/>
  <c r="R99" i="57"/>
  <c r="R110" i="57"/>
  <c r="I74" i="57"/>
  <c r="AG41" i="57"/>
  <c r="AA117" i="57"/>
  <c r="R117" i="57"/>
  <c r="C92" i="57"/>
  <c r="AG44" i="57"/>
  <c r="AG71" i="57"/>
  <c r="AJ64" i="57"/>
  <c r="AJ95" i="57"/>
  <c r="B73" i="57"/>
  <c r="I71" i="57"/>
  <c r="AA33" i="57"/>
  <c r="B118" i="57"/>
  <c r="C96" i="57"/>
  <c r="U14" i="57"/>
  <c r="R114" i="57"/>
  <c r="Z116" i="57"/>
  <c r="G114" i="57"/>
  <c r="D20" i="57"/>
  <c r="G120" i="57"/>
  <c r="R33" i="57"/>
  <c r="U114" i="57"/>
  <c r="U33" i="57"/>
  <c r="U29" i="57"/>
  <c r="AG104" i="57"/>
  <c r="Z119" i="57"/>
  <c r="Z77" i="57"/>
  <c r="R121" i="57"/>
  <c r="I85" i="57"/>
  <c r="R66" i="57"/>
  <c r="B51" i="57"/>
  <c r="I40" i="57"/>
  <c r="AG43" i="57"/>
  <c r="C93" i="57"/>
  <c r="C20" i="57"/>
  <c r="G110" i="57"/>
  <c r="B77" i="57"/>
  <c r="AA114" i="57"/>
  <c r="U25" i="57"/>
  <c r="U32" i="57"/>
  <c r="Z55" i="57"/>
  <c r="AJ28" i="57"/>
  <c r="I69" i="57"/>
  <c r="Z114" i="57"/>
  <c r="I18" i="57"/>
  <c r="B18" i="57"/>
  <c r="R88" i="57"/>
  <c r="AG42" i="57"/>
  <c r="Z44" i="57"/>
  <c r="Z115" i="57"/>
  <c r="D91" i="57"/>
  <c r="C91" i="57"/>
  <c r="I76" i="57"/>
  <c r="AG93" i="57"/>
  <c r="I29" i="57"/>
  <c r="AG115" i="57"/>
  <c r="AJ62" i="57"/>
  <c r="AC114" i="14"/>
  <c r="AA99" i="57"/>
  <c r="AA81" i="57"/>
  <c r="AA120" i="57"/>
  <c r="AM118" i="57"/>
  <c r="AH11" i="57"/>
  <c r="AH115" i="57" s="1"/>
  <c r="U128" i="14"/>
  <c r="X96" i="22"/>
  <c r="Z96" i="22"/>
  <c r="AA95" i="22"/>
  <c r="AA29" i="57"/>
  <c r="AF107" i="57"/>
  <c r="AF87" i="57"/>
  <c r="AF102" i="57"/>
  <c r="U106" i="14"/>
  <c r="AA92" i="57"/>
  <c r="AF103" i="57"/>
  <c r="T36" i="57"/>
  <c r="T97" i="57"/>
  <c r="E124" i="14"/>
  <c r="R106" i="14"/>
  <c r="W126" i="14"/>
  <c r="C116" i="57"/>
  <c r="C27" i="57"/>
  <c r="F9" i="57"/>
  <c r="Q109" i="22"/>
  <c r="V106" i="14"/>
  <c r="M76" i="57"/>
  <c r="O108" i="14"/>
  <c r="AD101" i="22"/>
  <c r="AN68" i="14"/>
  <c r="AR68" i="14" s="1"/>
  <c r="R123" i="22"/>
  <c r="AD105" i="22"/>
  <c r="AA80" i="57"/>
  <c r="N108" i="14"/>
  <c r="AE101" i="22"/>
  <c r="U73" i="57"/>
  <c r="R120" i="57"/>
  <c r="AC101" i="22"/>
  <c r="AB101" i="22"/>
  <c r="W96" i="22"/>
  <c r="I20" i="57"/>
  <c r="AA20" i="57"/>
  <c r="O11" i="57"/>
  <c r="O55" i="57" s="1"/>
  <c r="AA31" i="57"/>
  <c r="AA91" i="57"/>
  <c r="AA64" i="57"/>
  <c r="AA95" i="57"/>
  <c r="M51" i="57"/>
  <c r="AE114" i="14"/>
  <c r="U50" i="57"/>
  <c r="AA42" i="57"/>
  <c r="E126" i="14"/>
  <c r="Z120" i="14"/>
  <c r="B102" i="14"/>
  <c r="AA109" i="22"/>
  <c r="F126" i="14"/>
  <c r="U61" i="57"/>
  <c r="R64" i="57"/>
  <c r="U70" i="57"/>
  <c r="X72" i="57"/>
  <c r="X70" i="57"/>
  <c r="X29" i="57"/>
  <c r="X69" i="57"/>
  <c r="X74" i="57"/>
  <c r="AJ59" i="57"/>
  <c r="U48" i="57"/>
  <c r="U37" i="57"/>
  <c r="AF108" i="57"/>
  <c r="AF109" i="57"/>
  <c r="Q42" i="57"/>
  <c r="AJ65" i="57"/>
  <c r="Q93" i="57"/>
  <c r="G116" i="57"/>
  <c r="G55" i="57"/>
  <c r="R98" i="57"/>
  <c r="R109" i="57"/>
  <c r="D86" i="57"/>
  <c r="G22" i="57"/>
  <c r="M70" i="57"/>
  <c r="D42" i="57"/>
  <c r="AJ66" i="57"/>
  <c r="D93" i="57"/>
  <c r="O71" i="57"/>
  <c r="AJ117" i="57"/>
  <c r="AD114" i="14"/>
  <c r="AE123" i="14"/>
  <c r="AF123" i="14"/>
  <c r="AD102" i="22"/>
  <c r="AG114" i="14"/>
  <c r="AB117" i="22"/>
  <c r="AF98" i="57"/>
  <c r="O130" i="14"/>
  <c r="AG3" i="57"/>
  <c r="AG26" i="57" s="1"/>
  <c r="X51" i="57"/>
  <c r="X40" i="57"/>
  <c r="D126" i="14"/>
  <c r="X18" i="57"/>
  <c r="X85" i="57"/>
  <c r="AF32" i="57"/>
  <c r="AF76" i="57"/>
  <c r="G113" i="57"/>
  <c r="U39" i="57"/>
  <c r="I75" i="57"/>
  <c r="R53" i="57"/>
  <c r="O126" i="22"/>
  <c r="O38" i="57"/>
  <c r="AF5" i="57"/>
  <c r="AF38" i="57" s="1"/>
  <c r="P77" i="57"/>
  <c r="AE114" i="57"/>
  <c r="AE115" i="57"/>
  <c r="AE120" i="57"/>
  <c r="P76" i="57"/>
  <c r="P71" i="57"/>
  <c r="P62" i="57"/>
  <c r="P72" i="57"/>
  <c r="H53" i="57"/>
  <c r="I38" i="57"/>
  <c r="I49" i="57"/>
  <c r="P73" i="57"/>
  <c r="P29" i="57"/>
  <c r="D33" i="57"/>
  <c r="P75" i="57"/>
  <c r="V29" i="57"/>
  <c r="P40" i="57"/>
  <c r="O113" i="14"/>
  <c r="I118" i="14"/>
  <c r="U115" i="22"/>
  <c r="P51" i="57"/>
  <c r="I16" i="57"/>
  <c r="AE113" i="57"/>
  <c r="I52" i="57"/>
  <c r="S3" i="57"/>
  <c r="S70" i="57" s="1"/>
  <c r="Q121" i="14"/>
  <c r="E102" i="14"/>
  <c r="Z129" i="14"/>
  <c r="AE10" i="57"/>
  <c r="AE21" i="57" s="1"/>
  <c r="AB123" i="22"/>
  <c r="AG119" i="14"/>
  <c r="AH119" i="14"/>
  <c r="AE123" i="22"/>
  <c r="U93" i="14"/>
  <c r="AI28" i="57"/>
  <c r="AI106" i="57"/>
  <c r="AI60" i="57"/>
  <c r="AI65" i="57"/>
  <c r="AI64" i="57"/>
  <c r="AI63" i="57"/>
  <c r="AI84" i="57"/>
  <c r="AI95" i="57"/>
  <c r="AI39" i="57"/>
  <c r="AI59" i="57"/>
  <c r="V4" i="57"/>
  <c r="V38" i="57" s="1"/>
  <c r="M11" i="57"/>
  <c r="M66" i="57" s="1"/>
  <c r="B9" i="57"/>
  <c r="B86" i="57" s="1"/>
  <c r="D44" i="57"/>
  <c r="D99" i="57"/>
  <c r="E103" i="57"/>
  <c r="L113" i="14"/>
  <c r="T115" i="22"/>
  <c r="R115" i="22"/>
  <c r="F5" i="57"/>
  <c r="F47" i="57" s="1"/>
  <c r="F4" i="57"/>
  <c r="F40" i="57" s="1"/>
  <c r="U119" i="22"/>
  <c r="E71" i="57"/>
  <c r="D10" i="57"/>
  <c r="D76" i="57" s="1"/>
  <c r="D115" i="57"/>
  <c r="D120" i="57"/>
  <c r="P113" i="14"/>
  <c r="AD119" i="14"/>
  <c r="AF119" i="14"/>
  <c r="W128" i="22"/>
  <c r="B129" i="14"/>
  <c r="AA117" i="22"/>
  <c r="I6" i="57"/>
  <c r="I17" i="57" s="1"/>
  <c r="N90" i="22"/>
  <c r="U127" i="14"/>
  <c r="Z9" i="57"/>
  <c r="E5" i="57"/>
  <c r="E53" i="57" s="1"/>
  <c r="D113" i="57"/>
  <c r="D88" i="57"/>
  <c r="M113" i="14"/>
  <c r="D116" i="57"/>
  <c r="C129" i="14"/>
  <c r="AE119" i="14"/>
  <c r="S115" i="22"/>
  <c r="J125" i="14"/>
  <c r="J8" i="57"/>
  <c r="N11" i="57"/>
  <c r="N99" i="57" s="1"/>
  <c r="N10" i="57"/>
  <c r="N54" i="57" s="1"/>
  <c r="AM3" i="57"/>
  <c r="AM29" i="57" s="1"/>
  <c r="AM4" i="57"/>
  <c r="AM40" i="57" s="1"/>
  <c r="B4" i="57"/>
  <c r="B38" i="57" s="1"/>
  <c r="B3" i="57"/>
  <c r="H4" i="57"/>
  <c r="H26" i="57" s="1"/>
  <c r="T6" i="57"/>
  <c r="T50" i="57" s="1"/>
  <c r="E15" i="57"/>
  <c r="K5" i="57"/>
  <c r="K72" i="57" s="1"/>
  <c r="Z102" i="14"/>
  <c r="G106" i="14"/>
  <c r="AC95" i="22"/>
  <c r="H93" i="14"/>
  <c r="AB109" i="22"/>
  <c r="I106" i="14"/>
  <c r="K99" i="22"/>
  <c r="J106" i="14"/>
  <c r="F106" i="14"/>
  <c r="S93" i="14"/>
  <c r="AE97" i="14"/>
  <c r="H106" i="14"/>
  <c r="X103" i="14"/>
  <c r="G93" i="14"/>
  <c r="N91" i="14"/>
  <c r="AB95" i="14"/>
  <c r="R93" i="14"/>
  <c r="W103" i="14"/>
  <c r="B19" i="62"/>
  <c r="B121" i="62"/>
  <c r="B41" i="62"/>
  <c r="B116" i="62"/>
  <c r="B61" i="62"/>
  <c r="L91" i="14"/>
  <c r="AG97" i="14"/>
  <c r="B16" i="62"/>
  <c r="B21" i="62"/>
  <c r="I103" i="14"/>
  <c r="N99" i="22"/>
  <c r="U107" i="62"/>
  <c r="AJ120" i="62"/>
  <c r="AA40" i="62"/>
  <c r="AI31" i="62"/>
  <c r="AH31" i="62"/>
  <c r="AL51" i="62"/>
  <c r="W72" i="62"/>
  <c r="N54" i="62"/>
  <c r="U120" i="62"/>
  <c r="I40" i="62"/>
  <c r="AI53" i="62"/>
  <c r="AF64" i="62"/>
  <c r="H26" i="62"/>
  <c r="J102" i="22"/>
  <c r="H103" i="14"/>
  <c r="W116" i="62"/>
  <c r="AD42" i="62"/>
  <c r="E64" i="62"/>
  <c r="AD31" i="62"/>
  <c r="AE53" i="62"/>
  <c r="N31" i="62"/>
  <c r="O40" i="62"/>
  <c r="AB37" i="62"/>
  <c r="H64" i="62"/>
  <c r="AA109" i="62"/>
  <c r="AK85" i="62"/>
  <c r="O29" i="62"/>
  <c r="O104" i="22"/>
  <c r="E86" i="62"/>
  <c r="AK42" i="62"/>
  <c r="U53" i="62"/>
  <c r="Y31" i="62"/>
  <c r="AK29" i="62"/>
  <c r="AA29" i="62"/>
  <c r="H109" i="62"/>
  <c r="H82" i="62"/>
  <c r="N42" i="62"/>
  <c r="E42" i="62"/>
  <c r="AA85" i="62"/>
  <c r="N121" i="62"/>
  <c r="D118" i="62"/>
  <c r="AK107" i="62"/>
  <c r="G107" i="62"/>
  <c r="C120" i="62"/>
  <c r="N43" i="62"/>
  <c r="J108" i="62"/>
  <c r="G51" i="62"/>
  <c r="S42" i="62"/>
  <c r="AF29" i="62"/>
  <c r="AM86" i="62"/>
  <c r="E75" i="62"/>
  <c r="S76" i="62"/>
  <c r="S74" i="62"/>
  <c r="S72" i="62"/>
  <c r="S77" i="62"/>
  <c r="S75" i="62"/>
  <c r="S73" i="62"/>
  <c r="S71" i="62"/>
  <c r="S69" i="62"/>
  <c r="S62" i="62"/>
  <c r="J99" i="62"/>
  <c r="J97" i="62"/>
  <c r="J95" i="62"/>
  <c r="J93" i="62"/>
  <c r="J91" i="62"/>
  <c r="J98" i="62"/>
  <c r="J96" i="62"/>
  <c r="J94" i="62"/>
  <c r="J92" i="62"/>
  <c r="J53" i="62"/>
  <c r="J120" i="62"/>
  <c r="J42" i="62"/>
  <c r="Y87" i="62"/>
  <c r="Y85" i="62"/>
  <c r="Y83" i="62"/>
  <c r="Y88" i="62"/>
  <c r="Y81" i="62"/>
  <c r="Y80" i="62"/>
  <c r="Y82" i="62"/>
  <c r="Y84" i="62"/>
  <c r="Y86" i="62"/>
  <c r="Y63" i="62"/>
  <c r="Y108" i="62"/>
  <c r="Y75" i="62"/>
  <c r="Y73" i="62"/>
  <c r="Y77" i="62"/>
  <c r="Y76" i="62"/>
  <c r="Y74" i="62"/>
  <c r="Y72" i="62"/>
  <c r="Y71" i="62"/>
  <c r="Y69" i="62"/>
  <c r="Y70" i="62"/>
  <c r="Y107" i="62"/>
  <c r="Y62" i="62"/>
  <c r="AD77" i="62"/>
  <c r="AD76" i="62"/>
  <c r="AD74" i="62"/>
  <c r="AD72" i="62"/>
  <c r="AD75" i="62"/>
  <c r="AD73" i="62"/>
  <c r="AD71" i="62"/>
  <c r="AD69" i="62"/>
  <c r="AD70" i="62"/>
  <c r="AD51" i="62"/>
  <c r="AD118" i="62"/>
  <c r="M99" i="62"/>
  <c r="AI107" i="62"/>
  <c r="AG40" i="62"/>
  <c r="M88" i="62"/>
  <c r="V53" i="62"/>
  <c r="AG51" i="62"/>
  <c r="S118" i="62"/>
  <c r="Z29" i="62"/>
  <c r="AL64" i="62"/>
  <c r="R31" i="62"/>
  <c r="AH110" i="62"/>
  <c r="AL31" i="62"/>
  <c r="AD62" i="62"/>
  <c r="Y40" i="62"/>
  <c r="AG62" i="62"/>
  <c r="R86" i="62"/>
  <c r="W61" i="62"/>
  <c r="Q47" i="62"/>
  <c r="Q29" i="62"/>
  <c r="Q62" i="62"/>
  <c r="I118" i="62"/>
  <c r="AJ62" i="62"/>
  <c r="T42" i="62"/>
  <c r="I109" i="62"/>
  <c r="S86" i="62"/>
  <c r="C76" i="62"/>
  <c r="C74" i="62"/>
  <c r="C77" i="62"/>
  <c r="C75" i="62"/>
  <c r="C73" i="62"/>
  <c r="C70" i="62"/>
  <c r="C72" i="62"/>
  <c r="C71" i="62"/>
  <c r="C69" i="62"/>
  <c r="C85" i="62"/>
  <c r="C107" i="62"/>
  <c r="Q98" i="62"/>
  <c r="Q99" i="62"/>
  <c r="Q97" i="62"/>
  <c r="Q95" i="62"/>
  <c r="Q93" i="62"/>
  <c r="Q91" i="62"/>
  <c r="Q96" i="62"/>
  <c r="Q94" i="62"/>
  <c r="Q92" i="62"/>
  <c r="Q120" i="62"/>
  <c r="V99" i="62"/>
  <c r="V97" i="62"/>
  <c r="V95" i="62"/>
  <c r="V91" i="62"/>
  <c r="V96" i="62"/>
  <c r="V94" i="62"/>
  <c r="V92" i="62"/>
  <c r="V98" i="62"/>
  <c r="V120" i="62"/>
  <c r="AF52" i="62"/>
  <c r="AF50" i="62"/>
  <c r="AF55" i="62"/>
  <c r="AF53" i="62"/>
  <c r="AF51" i="62"/>
  <c r="AF49" i="62"/>
  <c r="AF47" i="62"/>
  <c r="AF48" i="62"/>
  <c r="AF38" i="62"/>
  <c r="AI66" i="62"/>
  <c r="AI64" i="62"/>
  <c r="AI62" i="62"/>
  <c r="AI60" i="62"/>
  <c r="AI58" i="62"/>
  <c r="AI65" i="62"/>
  <c r="AI63" i="62"/>
  <c r="AI61" i="62"/>
  <c r="AI59" i="62"/>
  <c r="AI84" i="62"/>
  <c r="G120" i="62"/>
  <c r="I31" i="62"/>
  <c r="U77" i="62"/>
  <c r="U75" i="62"/>
  <c r="U73" i="62"/>
  <c r="U76" i="62"/>
  <c r="U74" i="62"/>
  <c r="U72" i="62"/>
  <c r="U71" i="62"/>
  <c r="U69" i="62"/>
  <c r="U70" i="62"/>
  <c r="U40" i="62"/>
  <c r="U62" i="62"/>
  <c r="D77" i="62"/>
  <c r="D75" i="62"/>
  <c r="D73" i="62"/>
  <c r="D76" i="62"/>
  <c r="D74" i="62"/>
  <c r="D72" i="62"/>
  <c r="D70" i="62"/>
  <c r="D71" i="62"/>
  <c r="D69" i="62"/>
  <c r="D62" i="62"/>
  <c r="D85" i="62"/>
  <c r="D40" i="62"/>
  <c r="V103" i="14"/>
  <c r="T103" i="14"/>
  <c r="U103" i="14"/>
  <c r="AG98" i="62"/>
  <c r="AG96" i="62"/>
  <c r="AG99" i="62"/>
  <c r="AG97" i="62"/>
  <c r="AG95" i="62"/>
  <c r="AG93" i="62"/>
  <c r="AG91" i="62"/>
  <c r="AG94" i="62"/>
  <c r="AG92" i="62"/>
  <c r="AG120" i="62"/>
  <c r="AG109" i="62"/>
  <c r="G88" i="62"/>
  <c r="G86" i="62"/>
  <c r="G84" i="62"/>
  <c r="G82" i="62"/>
  <c r="G83" i="62"/>
  <c r="G85" i="62"/>
  <c r="G81" i="62"/>
  <c r="G87" i="62"/>
  <c r="G80" i="62"/>
  <c r="G41" i="62"/>
  <c r="AC98" i="62"/>
  <c r="AC96" i="62"/>
  <c r="AC99" i="62"/>
  <c r="AC97" i="62"/>
  <c r="AC95" i="62"/>
  <c r="AC93" i="62"/>
  <c r="AC91" i="62"/>
  <c r="AC94" i="62"/>
  <c r="AC92" i="62"/>
  <c r="AC64" i="62"/>
  <c r="AC120" i="62"/>
  <c r="N99" i="62"/>
  <c r="N97" i="62"/>
  <c r="N95" i="62"/>
  <c r="N93" i="62"/>
  <c r="N91" i="62"/>
  <c r="N98" i="62"/>
  <c r="N96" i="62"/>
  <c r="N94" i="62"/>
  <c r="N92" i="62"/>
  <c r="N86" i="62"/>
  <c r="N64" i="62"/>
  <c r="Z99" i="62"/>
  <c r="Z97" i="62"/>
  <c r="Z95" i="62"/>
  <c r="Z93" i="62"/>
  <c r="Z91" i="62"/>
  <c r="Z98" i="62"/>
  <c r="Z94" i="62"/>
  <c r="Z92" i="62"/>
  <c r="Z96" i="62"/>
  <c r="Z86" i="62"/>
  <c r="Z53" i="62"/>
  <c r="AI120" i="62"/>
  <c r="AI118" i="62"/>
  <c r="AI116" i="62"/>
  <c r="AI114" i="62"/>
  <c r="AI121" i="62"/>
  <c r="AI119" i="62"/>
  <c r="AI117" i="62"/>
  <c r="AI115" i="62"/>
  <c r="AI113" i="62"/>
  <c r="AI88" i="62"/>
  <c r="D98" i="62"/>
  <c r="D96" i="62"/>
  <c r="D94" i="62"/>
  <c r="D92" i="62"/>
  <c r="D97" i="62"/>
  <c r="D99" i="62"/>
  <c r="D95" i="62"/>
  <c r="D93" i="62"/>
  <c r="D91" i="62"/>
  <c r="D86" i="62"/>
  <c r="D42" i="62"/>
  <c r="D64" i="62"/>
  <c r="AJ98" i="62"/>
  <c r="AJ96" i="62"/>
  <c r="AJ94" i="62"/>
  <c r="AJ92" i="62"/>
  <c r="AJ97" i="62"/>
  <c r="AJ99" i="62"/>
  <c r="AJ95" i="62"/>
  <c r="AJ93" i="62"/>
  <c r="AJ91" i="62"/>
  <c r="AJ42" i="62"/>
  <c r="AJ109" i="62"/>
  <c r="AB14" i="62"/>
  <c r="AB33" i="62"/>
  <c r="AB31" i="62"/>
  <c r="AB32" i="62"/>
  <c r="AB30" i="62"/>
  <c r="AB29" i="62"/>
  <c r="AB27" i="62"/>
  <c r="AB25" i="62"/>
  <c r="AB28" i="62"/>
  <c r="AB26" i="62"/>
  <c r="AB59" i="62"/>
  <c r="AB103" i="62"/>
  <c r="Z105" i="22"/>
  <c r="AD95" i="22"/>
  <c r="K99" i="62"/>
  <c r="K97" i="62"/>
  <c r="K98" i="62"/>
  <c r="K96" i="62"/>
  <c r="K92" i="62"/>
  <c r="K95" i="62"/>
  <c r="K93" i="62"/>
  <c r="K91" i="62"/>
  <c r="K42" i="62"/>
  <c r="K109" i="62"/>
  <c r="AK98" i="62"/>
  <c r="AK96" i="62"/>
  <c r="AK99" i="62"/>
  <c r="AK97" i="62"/>
  <c r="AK95" i="62"/>
  <c r="AK93" i="62"/>
  <c r="AK91" i="62"/>
  <c r="AK94" i="62"/>
  <c r="AK92" i="62"/>
  <c r="AK64" i="62"/>
  <c r="AK53" i="62"/>
  <c r="P98" i="62"/>
  <c r="P96" i="62"/>
  <c r="P94" i="62"/>
  <c r="P92" i="62"/>
  <c r="P97" i="62"/>
  <c r="P95" i="62"/>
  <c r="P93" i="62"/>
  <c r="P91" i="62"/>
  <c r="P99" i="62"/>
  <c r="P42" i="62"/>
  <c r="P75" i="62"/>
  <c r="P109" i="62"/>
  <c r="AH97" i="14"/>
  <c r="O120" i="62"/>
  <c r="O118" i="62"/>
  <c r="O116" i="62"/>
  <c r="O114" i="62"/>
  <c r="O121" i="62"/>
  <c r="O119" i="62"/>
  <c r="O117" i="62"/>
  <c r="O115" i="62"/>
  <c r="O113" i="62"/>
  <c r="O66" i="62"/>
  <c r="O88" i="62"/>
  <c r="AE99" i="62"/>
  <c r="AE97" i="62"/>
  <c r="AE96" i="62"/>
  <c r="AE94" i="62"/>
  <c r="AE92" i="62"/>
  <c r="AE95" i="62"/>
  <c r="AE93" i="62"/>
  <c r="AE91" i="62"/>
  <c r="AE42" i="62"/>
  <c r="AB77" i="62"/>
  <c r="AB75" i="62"/>
  <c r="AB73" i="62"/>
  <c r="AB76" i="62"/>
  <c r="AB74" i="62"/>
  <c r="AB72" i="62"/>
  <c r="AB70" i="62"/>
  <c r="AB71" i="62"/>
  <c r="AB69" i="62"/>
  <c r="AB107" i="62"/>
  <c r="AB62" i="62"/>
  <c r="R76" i="62"/>
  <c r="R74" i="62"/>
  <c r="R72" i="62"/>
  <c r="R77" i="62"/>
  <c r="R75" i="62"/>
  <c r="R73" i="62"/>
  <c r="R71" i="62"/>
  <c r="R69" i="62"/>
  <c r="R70" i="62"/>
  <c r="R62" i="62"/>
  <c r="R40" i="62"/>
  <c r="R107" i="62"/>
  <c r="B7" i="62"/>
  <c r="B18" i="62" s="1"/>
  <c r="AD107" i="62"/>
  <c r="J64" i="62"/>
  <c r="C40" i="62"/>
  <c r="K85" i="62"/>
  <c r="AC86" i="62"/>
  <c r="X107" i="62"/>
  <c r="AJ118" i="62"/>
  <c r="AA42" i="62"/>
  <c r="M66" i="62"/>
  <c r="Q85" i="62"/>
  <c r="J31" i="62"/>
  <c r="I53" i="62"/>
  <c r="AJ53" i="62"/>
  <c r="AH33" i="62"/>
  <c r="V25" i="62"/>
  <c r="G63" i="62"/>
  <c r="G62" i="62"/>
  <c r="F49" i="62"/>
  <c r="Q40" i="62"/>
  <c r="V102" i="62"/>
  <c r="V107" i="62"/>
  <c r="N51" i="62"/>
  <c r="AM31" i="62"/>
  <c r="AC29" i="62"/>
  <c r="AK31" i="62"/>
  <c r="AD29" i="62"/>
  <c r="H75" i="62"/>
  <c r="R51" i="62"/>
  <c r="AI109" i="62"/>
  <c r="AG85" i="62"/>
  <c r="AG42" i="62"/>
  <c r="I42" i="62"/>
  <c r="K62" i="62"/>
  <c r="S107" i="62"/>
  <c r="V47" i="62"/>
  <c r="AI50" i="62"/>
  <c r="AI55" i="62"/>
  <c r="G52" i="62"/>
  <c r="G53" i="62"/>
  <c r="B87" i="62"/>
  <c r="B83" i="62"/>
  <c r="B88" i="62"/>
  <c r="B84" i="62"/>
  <c r="B82" i="62"/>
  <c r="B80" i="62"/>
  <c r="K118" i="62"/>
  <c r="R29" i="62"/>
  <c r="AH109" i="62"/>
  <c r="AC109" i="62"/>
  <c r="O42" i="62"/>
  <c r="AB40" i="62"/>
  <c r="AM75" i="62"/>
  <c r="AD64" i="62"/>
  <c r="Y42" i="62"/>
  <c r="Y41" i="62"/>
  <c r="Y52" i="62"/>
  <c r="H49" i="62"/>
  <c r="AG64" i="62"/>
  <c r="F31" i="62"/>
  <c r="H120" i="62"/>
  <c r="Q64" i="62"/>
  <c r="Q109" i="62"/>
  <c r="S51" i="62"/>
  <c r="AH86" i="62"/>
  <c r="O51" i="62"/>
  <c r="V58" i="62"/>
  <c r="AJ64" i="62"/>
  <c r="O33" i="62"/>
  <c r="O31" i="62"/>
  <c r="AB114" i="62"/>
  <c r="AE77" i="62"/>
  <c r="AE74" i="62"/>
  <c r="AE72" i="62"/>
  <c r="AE75" i="62"/>
  <c r="AE73" i="62"/>
  <c r="AE70" i="62"/>
  <c r="AE71" i="62"/>
  <c r="AE69" i="62"/>
  <c r="AE40" i="62"/>
  <c r="AG75" i="62"/>
  <c r="AG73" i="62"/>
  <c r="AG76" i="62"/>
  <c r="AG74" i="62"/>
  <c r="AG72" i="62"/>
  <c r="AG77" i="62"/>
  <c r="AG71" i="62"/>
  <c r="AG69" i="62"/>
  <c r="AG70" i="62"/>
  <c r="AG118" i="62"/>
  <c r="AG107" i="62"/>
  <c r="T66" i="62"/>
  <c r="T64" i="62"/>
  <c r="T62" i="62"/>
  <c r="T60" i="62"/>
  <c r="T58" i="62"/>
  <c r="T65" i="62"/>
  <c r="T63" i="62"/>
  <c r="T61" i="62"/>
  <c r="T59" i="62"/>
  <c r="T84" i="62"/>
  <c r="T117" i="62"/>
  <c r="T50" i="62"/>
  <c r="AL87" i="62"/>
  <c r="AL85" i="62"/>
  <c r="AL83" i="62"/>
  <c r="AL81" i="62"/>
  <c r="AL88" i="62"/>
  <c r="AL86" i="62"/>
  <c r="AL84" i="62"/>
  <c r="AL82" i="62"/>
  <c r="AL80" i="62"/>
  <c r="AL119" i="62"/>
  <c r="AL108" i="62"/>
  <c r="AL41" i="62"/>
  <c r="R99" i="62"/>
  <c r="R97" i="62"/>
  <c r="R98" i="62"/>
  <c r="R95" i="62"/>
  <c r="R93" i="62"/>
  <c r="R91" i="62"/>
  <c r="R96" i="62"/>
  <c r="R94" i="62"/>
  <c r="R92" i="62"/>
  <c r="R64" i="62"/>
  <c r="R42" i="62"/>
  <c r="R109" i="62"/>
  <c r="Z77" i="62"/>
  <c r="Z76" i="62"/>
  <c r="Z74" i="62"/>
  <c r="Z72" i="62"/>
  <c r="Z75" i="62"/>
  <c r="Z73" i="62"/>
  <c r="Z71" i="62"/>
  <c r="Z69" i="62"/>
  <c r="Z70" i="62"/>
  <c r="Z85" i="62"/>
  <c r="Z51" i="62"/>
  <c r="T28" i="62"/>
  <c r="AL52" i="62"/>
  <c r="P91" i="14"/>
  <c r="AD97" i="14"/>
  <c r="AB95" i="22"/>
  <c r="M91" i="14"/>
  <c r="AL76" i="62"/>
  <c r="AL74" i="62"/>
  <c r="AL72" i="62"/>
  <c r="AL77" i="62"/>
  <c r="AL75" i="62"/>
  <c r="AL73" i="62"/>
  <c r="AL71" i="62"/>
  <c r="AL69" i="62"/>
  <c r="AL70" i="62"/>
  <c r="AL118" i="62"/>
  <c r="AL107" i="62"/>
  <c r="AL40" i="62"/>
  <c r="AA76" i="62"/>
  <c r="AA74" i="62"/>
  <c r="AA72" i="62"/>
  <c r="AA75" i="62"/>
  <c r="AA73" i="62"/>
  <c r="AA77" i="62"/>
  <c r="AA70" i="62"/>
  <c r="AA71" i="62"/>
  <c r="AA69" i="62"/>
  <c r="I75" i="62"/>
  <c r="I77" i="62"/>
  <c r="I76" i="62"/>
  <c r="I74" i="62"/>
  <c r="I72" i="62"/>
  <c r="I71" i="62"/>
  <c r="I69" i="62"/>
  <c r="I70" i="62"/>
  <c r="I85" i="62"/>
  <c r="AJ77" i="62"/>
  <c r="AJ75" i="62"/>
  <c r="AJ73" i="62"/>
  <c r="AJ76" i="62"/>
  <c r="AJ74" i="62"/>
  <c r="AJ72" i="62"/>
  <c r="AJ70" i="62"/>
  <c r="AJ71" i="62"/>
  <c r="AJ69" i="62"/>
  <c r="AJ40" i="62"/>
  <c r="AJ107" i="62"/>
  <c r="AC99" i="22"/>
  <c r="G101" i="14"/>
  <c r="W16" i="62"/>
  <c r="W54" i="62"/>
  <c r="W55" i="62"/>
  <c r="W53" i="62"/>
  <c r="W51" i="62"/>
  <c r="W48" i="62"/>
  <c r="W52" i="62"/>
  <c r="W49" i="62"/>
  <c r="W47" i="62"/>
  <c r="W50" i="62"/>
  <c r="W105" i="62"/>
  <c r="W83" i="62"/>
  <c r="N110" i="62"/>
  <c r="N108" i="62"/>
  <c r="N109" i="62"/>
  <c r="N107" i="62"/>
  <c r="N105" i="62"/>
  <c r="N106" i="62"/>
  <c r="N103" i="62"/>
  <c r="N102" i="62"/>
  <c r="N104" i="62"/>
  <c r="N87" i="62"/>
  <c r="N65" i="62"/>
  <c r="T98" i="62"/>
  <c r="T96" i="62"/>
  <c r="T94" i="62"/>
  <c r="T92" i="62"/>
  <c r="T97" i="62"/>
  <c r="T99" i="62"/>
  <c r="T95" i="62"/>
  <c r="T93" i="62"/>
  <c r="T91" i="62"/>
  <c r="T53" i="62"/>
  <c r="T86" i="62"/>
  <c r="T120" i="62"/>
  <c r="J77" i="62"/>
  <c r="J76" i="62"/>
  <c r="J74" i="62"/>
  <c r="J72" i="62"/>
  <c r="J75" i="62"/>
  <c r="J73" i="62"/>
  <c r="J71" i="62"/>
  <c r="J69" i="62"/>
  <c r="J70" i="62"/>
  <c r="J40" i="62"/>
  <c r="J51" i="62"/>
  <c r="J118" i="62"/>
  <c r="AA99" i="62"/>
  <c r="AA97" i="62"/>
  <c r="AA98" i="62"/>
  <c r="AA96" i="62"/>
  <c r="AA94" i="62"/>
  <c r="AA92" i="62"/>
  <c r="AA95" i="62"/>
  <c r="AA93" i="62"/>
  <c r="AA91" i="62"/>
  <c r="S99" i="62"/>
  <c r="S97" i="62"/>
  <c r="S98" i="62"/>
  <c r="S96" i="62"/>
  <c r="S94" i="62"/>
  <c r="S95" i="62"/>
  <c r="S93" i="62"/>
  <c r="S91" i="62"/>
  <c r="S64" i="62"/>
  <c r="Y98" i="62"/>
  <c r="Y96" i="62"/>
  <c r="Y99" i="62"/>
  <c r="Y97" i="62"/>
  <c r="Y95" i="62"/>
  <c r="Y93" i="62"/>
  <c r="Y91" i="62"/>
  <c r="Y94" i="62"/>
  <c r="Y92" i="62"/>
  <c r="Y64" i="62"/>
  <c r="Y109" i="62"/>
  <c r="AI99" i="62"/>
  <c r="AI97" i="62"/>
  <c r="AI98" i="62"/>
  <c r="AI96" i="62"/>
  <c r="AI94" i="62"/>
  <c r="AI92" i="62"/>
  <c r="AI95" i="62"/>
  <c r="AI93" i="62"/>
  <c r="AI91" i="62"/>
  <c r="AI86" i="62"/>
  <c r="AC100" i="14"/>
  <c r="C99" i="62"/>
  <c r="C97" i="62"/>
  <c r="C98" i="62"/>
  <c r="C96" i="62"/>
  <c r="C94" i="62"/>
  <c r="C92" i="62"/>
  <c r="C95" i="62"/>
  <c r="C93" i="62"/>
  <c r="C91" i="62"/>
  <c r="C86" i="62"/>
  <c r="C109" i="62"/>
  <c r="AF96" i="62"/>
  <c r="AF94" i="62"/>
  <c r="AF92" i="62"/>
  <c r="AF97" i="62"/>
  <c r="AF95" i="62"/>
  <c r="AF93" i="62"/>
  <c r="AF91" i="62"/>
  <c r="AF99" i="62"/>
  <c r="AF42" i="62"/>
  <c r="AB98" i="62"/>
  <c r="AB99" i="62"/>
  <c r="AB94" i="62"/>
  <c r="AB92" i="62"/>
  <c r="AB96" i="62"/>
  <c r="AB95" i="62"/>
  <c r="AB93" i="62"/>
  <c r="AB91" i="62"/>
  <c r="AB97" i="62"/>
  <c r="AB109" i="62"/>
  <c r="AB64" i="62"/>
  <c r="U98" i="62"/>
  <c r="U99" i="62"/>
  <c r="U97" i="62"/>
  <c r="U95" i="62"/>
  <c r="U93" i="62"/>
  <c r="U91" i="62"/>
  <c r="U96" i="62"/>
  <c r="U94" i="62"/>
  <c r="U92" i="62"/>
  <c r="U42" i="62"/>
  <c r="U64" i="62"/>
  <c r="X98" i="62"/>
  <c r="X97" i="62"/>
  <c r="X96" i="62"/>
  <c r="X94" i="62"/>
  <c r="X92" i="62"/>
  <c r="X99" i="62"/>
  <c r="X95" i="62"/>
  <c r="X93" i="62"/>
  <c r="X91" i="62"/>
  <c r="X42" i="62"/>
  <c r="X86" i="62"/>
  <c r="X120" i="62"/>
  <c r="O77" i="62"/>
  <c r="O76" i="62"/>
  <c r="O74" i="62"/>
  <c r="O72" i="62"/>
  <c r="O75" i="62"/>
  <c r="O73" i="62"/>
  <c r="O70" i="62"/>
  <c r="O71" i="62"/>
  <c r="O69" i="62"/>
  <c r="O85" i="62"/>
  <c r="O62" i="62"/>
  <c r="AK77" i="62"/>
  <c r="AK75" i="62"/>
  <c r="AK73" i="62"/>
  <c r="AK76" i="62"/>
  <c r="AK74" i="62"/>
  <c r="AK72" i="62"/>
  <c r="AK71" i="62"/>
  <c r="AK69" i="62"/>
  <c r="AK70" i="62"/>
  <c r="AK51" i="62"/>
  <c r="AK62" i="62"/>
  <c r="B3" i="62"/>
  <c r="B81" i="62" s="1"/>
  <c r="Y18" i="62"/>
  <c r="C42" i="62"/>
  <c r="AA62" i="62"/>
  <c r="G109" i="62"/>
  <c r="AA118" i="62"/>
  <c r="B110" i="62"/>
  <c r="B108" i="62"/>
  <c r="B105" i="62"/>
  <c r="B106" i="62"/>
  <c r="B102" i="62"/>
  <c r="B104" i="62"/>
  <c r="X109" i="62"/>
  <c r="AH53" i="62"/>
  <c r="Q86" i="62"/>
  <c r="X31" i="62"/>
  <c r="J29" i="62"/>
  <c r="T31" i="62"/>
  <c r="AJ51" i="62"/>
  <c r="W120" i="62"/>
  <c r="U29" i="62"/>
  <c r="V31" i="62"/>
  <c r="G64" i="62"/>
  <c r="W75" i="62"/>
  <c r="Q42" i="62"/>
  <c r="V109" i="62"/>
  <c r="N53" i="62"/>
  <c r="U51" i="62"/>
  <c r="AC31" i="62"/>
  <c r="Y29" i="62"/>
  <c r="AB85" i="62"/>
  <c r="AB86" i="62"/>
  <c r="H104" i="62"/>
  <c r="R53" i="62"/>
  <c r="AI110" i="62"/>
  <c r="AG86" i="62"/>
  <c r="Z62" i="62"/>
  <c r="AC40" i="62"/>
  <c r="AK120" i="62"/>
  <c r="K64" i="62"/>
  <c r="AA53" i="62"/>
  <c r="J107" i="62"/>
  <c r="S109" i="62"/>
  <c r="C62" i="62"/>
  <c r="AI44" i="62"/>
  <c r="D31" i="62"/>
  <c r="G30" i="62"/>
  <c r="K120" i="62"/>
  <c r="AH75" i="62"/>
  <c r="AL30" i="62"/>
  <c r="O44" i="62"/>
  <c r="AB42" i="62"/>
  <c r="T73" i="62"/>
  <c r="B63" i="62"/>
  <c r="AE86" i="62"/>
  <c r="AF83" i="62"/>
  <c r="H60" i="62"/>
  <c r="Y118" i="62"/>
  <c r="U86" i="62"/>
  <c r="V86" i="62"/>
  <c r="AH64" i="62"/>
  <c r="D107" i="62"/>
  <c r="C51" i="62"/>
  <c r="Z42" i="62"/>
  <c r="AF61" i="62"/>
  <c r="Q31" i="62"/>
  <c r="Q25" i="62"/>
  <c r="Q58" i="62"/>
  <c r="Z107" i="62"/>
  <c r="S53" i="62"/>
  <c r="O53" i="62"/>
  <c r="W27" i="62"/>
  <c r="AD85" i="62"/>
  <c r="AE29" i="62"/>
  <c r="AE31" i="62"/>
  <c r="O110" i="62"/>
  <c r="AB120" i="62"/>
  <c r="S85" i="62"/>
  <c r="AE118" i="62"/>
  <c r="AI76" i="62"/>
  <c r="AI74" i="62"/>
  <c r="AI72" i="62"/>
  <c r="AI77" i="62"/>
  <c r="AI75" i="62"/>
  <c r="AI73" i="62"/>
  <c r="AI70" i="62"/>
  <c r="AI71" i="62"/>
  <c r="AI69" i="62"/>
  <c r="AI85" i="62"/>
  <c r="AL99" i="62"/>
  <c r="AL97" i="62"/>
  <c r="AL95" i="62"/>
  <c r="AL93" i="62"/>
  <c r="AL91" i="62"/>
  <c r="AL96" i="62"/>
  <c r="AL94" i="62"/>
  <c r="AL92" i="62"/>
  <c r="AL98" i="62"/>
  <c r="AL120" i="62"/>
  <c r="AL42" i="62"/>
  <c r="AL109" i="62"/>
  <c r="M121" i="62"/>
  <c r="M119" i="62"/>
  <c r="M117" i="62"/>
  <c r="M115" i="62"/>
  <c r="M113" i="62"/>
  <c r="M120" i="62"/>
  <c r="M118" i="62"/>
  <c r="M116" i="62"/>
  <c r="M114" i="62"/>
  <c r="M44" i="62"/>
  <c r="I98" i="62"/>
  <c r="I99" i="62"/>
  <c r="I97" i="62"/>
  <c r="I93" i="62"/>
  <c r="I91" i="62"/>
  <c r="I96" i="62"/>
  <c r="I94" i="62"/>
  <c r="I92" i="62"/>
  <c r="I86" i="62"/>
  <c r="G99" i="62"/>
  <c r="G97" i="62"/>
  <c r="G98" i="62"/>
  <c r="G96" i="62"/>
  <c r="G94" i="62"/>
  <c r="G92" i="62"/>
  <c r="G95" i="62"/>
  <c r="G93" i="62"/>
  <c r="G91" i="62"/>
  <c r="G42" i="62"/>
  <c r="AH120" i="62"/>
  <c r="AH118" i="62"/>
  <c r="AH116" i="62"/>
  <c r="AH114" i="62"/>
  <c r="AH115" i="62"/>
  <c r="AH117" i="62"/>
  <c r="AH119" i="62"/>
  <c r="AH113" i="62"/>
  <c r="AH121" i="62"/>
  <c r="AG99" i="22"/>
  <c r="K76" i="62"/>
  <c r="K74" i="62"/>
  <c r="K75" i="62"/>
  <c r="K73" i="62"/>
  <c r="K77" i="62"/>
  <c r="K70" i="62"/>
  <c r="K71" i="62"/>
  <c r="K69" i="62"/>
  <c r="K107" i="62"/>
  <c r="K40" i="62"/>
  <c r="O91" i="14"/>
  <c r="AC108" i="14"/>
  <c r="Q93" i="14"/>
  <c r="Q75" i="62"/>
  <c r="Q73" i="62"/>
  <c r="Q76" i="62"/>
  <c r="Q74" i="62"/>
  <c r="Q72" i="62"/>
  <c r="Q77" i="62"/>
  <c r="Q71" i="62"/>
  <c r="Q69" i="62"/>
  <c r="Q70" i="62"/>
  <c r="Q118" i="62"/>
  <c r="AC75" i="62"/>
  <c r="AC73" i="62"/>
  <c r="AC77" i="62"/>
  <c r="AC76" i="62"/>
  <c r="AC74" i="62"/>
  <c r="AC72" i="62"/>
  <c r="AC71" i="62"/>
  <c r="AC69" i="62"/>
  <c r="AC70" i="62"/>
  <c r="AC62" i="62"/>
  <c r="AC118" i="62"/>
  <c r="X77" i="62"/>
  <c r="X75" i="62"/>
  <c r="X73" i="62"/>
  <c r="X76" i="62"/>
  <c r="X74" i="62"/>
  <c r="X72" i="62"/>
  <c r="X70" i="62"/>
  <c r="X71" i="62"/>
  <c r="X69" i="62"/>
  <c r="X118" i="62"/>
  <c r="X85" i="62"/>
  <c r="X40" i="62"/>
  <c r="AE95" i="14"/>
  <c r="N77" i="62"/>
  <c r="N76" i="62"/>
  <c r="N74" i="62"/>
  <c r="N72" i="62"/>
  <c r="N75" i="62"/>
  <c r="N73" i="62"/>
  <c r="N71" i="62"/>
  <c r="N69" i="62"/>
  <c r="N70" i="62"/>
  <c r="N85" i="62"/>
  <c r="N62" i="62"/>
  <c r="AF97" i="14"/>
  <c r="V76" i="62"/>
  <c r="V74" i="62"/>
  <c r="V72" i="62"/>
  <c r="V77" i="62"/>
  <c r="V75" i="62"/>
  <c r="V73" i="62"/>
  <c r="V69" i="62"/>
  <c r="V70" i="62"/>
  <c r="V118" i="62"/>
  <c r="V107" i="22"/>
  <c r="AC95" i="14"/>
  <c r="B9" i="62"/>
  <c r="B86" i="62" s="1"/>
  <c r="AD95" i="14"/>
  <c r="Q90" i="22"/>
  <c r="H98" i="62"/>
  <c r="H97" i="62"/>
  <c r="H96" i="62"/>
  <c r="H94" i="62"/>
  <c r="H92" i="62"/>
  <c r="H99" i="62"/>
  <c r="H95" i="62"/>
  <c r="H93" i="62"/>
  <c r="W99" i="62"/>
  <c r="W97" i="62"/>
  <c r="W98" i="62"/>
  <c r="W96" i="62"/>
  <c r="W94" i="62"/>
  <c r="W92" i="62"/>
  <c r="W95" i="62"/>
  <c r="W93" i="62"/>
  <c r="W91" i="62"/>
  <c r="W109" i="62"/>
  <c r="W86" i="62"/>
  <c r="F99" i="62"/>
  <c r="F97" i="62"/>
  <c r="F95" i="62"/>
  <c r="F93" i="62"/>
  <c r="F91" i="62"/>
  <c r="F96" i="62"/>
  <c r="F94" i="62"/>
  <c r="F92" i="62"/>
  <c r="F98" i="62"/>
  <c r="F109" i="62"/>
  <c r="F120" i="62"/>
  <c r="F86" i="62"/>
  <c r="F44" i="62"/>
  <c r="F42" i="62"/>
  <c r="F40" i="62"/>
  <c r="F38" i="62"/>
  <c r="F36" i="62"/>
  <c r="F43" i="62"/>
  <c r="F41" i="62"/>
  <c r="F39" i="62"/>
  <c r="F37" i="62"/>
  <c r="F104" i="62"/>
  <c r="F82" i="62"/>
  <c r="F115" i="62"/>
  <c r="O99" i="22"/>
  <c r="AA95" i="14"/>
  <c r="AH99" i="62"/>
  <c r="AH97" i="62"/>
  <c r="AH98" i="62"/>
  <c r="AH95" i="62"/>
  <c r="AH93" i="62"/>
  <c r="AH91" i="62"/>
  <c r="AH94" i="62"/>
  <c r="AH92" i="62"/>
  <c r="AH96" i="62"/>
  <c r="AM99" i="62"/>
  <c r="AM97" i="62"/>
  <c r="AM98" i="62"/>
  <c r="AM96" i="62"/>
  <c r="AM94" i="62"/>
  <c r="AM92" i="62"/>
  <c r="AM95" i="62"/>
  <c r="AM109" i="62"/>
  <c r="AM120" i="62"/>
  <c r="AM64" i="62"/>
  <c r="AD99" i="62"/>
  <c r="AD97" i="62"/>
  <c r="AD95" i="62"/>
  <c r="AD93" i="62"/>
  <c r="AD91" i="62"/>
  <c r="AD98" i="62"/>
  <c r="AD96" i="62"/>
  <c r="AD94" i="62"/>
  <c r="AD92" i="62"/>
  <c r="AD120" i="62"/>
  <c r="AD53" i="62"/>
  <c r="O99" i="62"/>
  <c r="O97" i="62"/>
  <c r="O98" i="62"/>
  <c r="O96" i="62"/>
  <c r="O94" i="62"/>
  <c r="O92" i="62"/>
  <c r="O95" i="62"/>
  <c r="O93" i="62"/>
  <c r="O91" i="62"/>
  <c r="O64" i="62"/>
  <c r="O86" i="62"/>
  <c r="E98" i="62"/>
  <c r="E99" i="62"/>
  <c r="E97" i="62"/>
  <c r="E95" i="62"/>
  <c r="E93" i="62"/>
  <c r="E91" i="62"/>
  <c r="E96" i="62"/>
  <c r="E92" i="62"/>
  <c r="E31" i="62"/>
  <c r="E120" i="62"/>
  <c r="P90" i="22"/>
  <c r="J87" i="62"/>
  <c r="J85" i="62"/>
  <c r="J83" i="62"/>
  <c r="J88" i="62"/>
  <c r="J86" i="62"/>
  <c r="J84" i="62"/>
  <c r="J82" i="62"/>
  <c r="J80" i="62"/>
  <c r="J81" i="62"/>
  <c r="J52" i="62"/>
  <c r="J119" i="62"/>
  <c r="J41" i="62"/>
  <c r="AF77" i="62"/>
  <c r="AF75" i="62"/>
  <c r="AF73" i="62"/>
  <c r="AF74" i="62"/>
  <c r="AF72" i="62"/>
  <c r="AF70" i="62"/>
  <c r="AF71" i="62"/>
  <c r="AF69" i="62"/>
  <c r="AF40" i="62"/>
  <c r="H43" i="62"/>
  <c r="H41" i="62"/>
  <c r="H39" i="62"/>
  <c r="H37" i="62"/>
  <c r="H44" i="62"/>
  <c r="H42" i="62"/>
  <c r="H40" i="62"/>
  <c r="H38" i="62"/>
  <c r="G76" i="62"/>
  <c r="G74" i="62"/>
  <c r="G77" i="62"/>
  <c r="G75" i="62"/>
  <c r="G73" i="62"/>
  <c r="G70" i="62"/>
  <c r="G72" i="62"/>
  <c r="G71" i="62"/>
  <c r="G69" i="62"/>
  <c r="G40" i="62"/>
  <c r="AI20" i="62"/>
  <c r="Y20" i="62"/>
  <c r="P53" i="62"/>
  <c r="AA64" i="62"/>
  <c r="AK109" i="62"/>
  <c r="AC85" i="62"/>
  <c r="AA120" i="62"/>
  <c r="Z118" i="62"/>
  <c r="C118" i="62"/>
  <c r="M110" i="62"/>
  <c r="G119" i="62"/>
  <c r="G118" i="62"/>
  <c r="AH55" i="62"/>
  <c r="Q80" i="62"/>
  <c r="X29" i="62"/>
  <c r="J30" i="62"/>
  <c r="AK40" i="62"/>
  <c r="I51" i="62"/>
  <c r="AI29" i="62"/>
  <c r="AI28" i="62"/>
  <c r="U31" i="62"/>
  <c r="V29" i="62"/>
  <c r="F53" i="62"/>
  <c r="AD40" i="62"/>
  <c r="Q36" i="62"/>
  <c r="AE62" i="62"/>
  <c r="Y30" i="62"/>
  <c r="I29" i="62"/>
  <c r="H71" i="62"/>
  <c r="AI106" i="62"/>
  <c r="Z64" i="62"/>
  <c r="N40" i="62"/>
  <c r="M55" i="62"/>
  <c r="AC42" i="62"/>
  <c r="X51" i="62"/>
  <c r="U118" i="62"/>
  <c r="J109" i="62"/>
  <c r="AF116" i="62"/>
  <c r="AE51" i="62"/>
  <c r="C64" i="62"/>
  <c r="V51" i="62"/>
  <c r="AI51" i="62"/>
  <c r="AG31" i="62"/>
  <c r="AG53" i="62"/>
  <c r="AI39" i="62"/>
  <c r="AA86" i="62"/>
  <c r="S40" i="62"/>
  <c r="Z31" i="62"/>
  <c r="D29" i="62"/>
  <c r="P86" i="62"/>
  <c r="AL62" i="62"/>
  <c r="K31" i="62"/>
  <c r="AF27" i="62"/>
  <c r="AF31" i="62"/>
  <c r="M77" i="62"/>
  <c r="AH77" i="62"/>
  <c r="N32" i="62"/>
  <c r="AC107" i="62"/>
  <c r="P64" i="62"/>
  <c r="T75" i="62"/>
  <c r="B65" i="62"/>
  <c r="AF85" i="62"/>
  <c r="AF86" i="62"/>
  <c r="Y51" i="62"/>
  <c r="Y120" i="62"/>
  <c r="Y119" i="62"/>
  <c r="V80" i="62"/>
  <c r="AH66" i="62"/>
  <c r="AA107" i="62"/>
  <c r="H53" i="62"/>
  <c r="D109" i="62"/>
  <c r="AJ85" i="62"/>
  <c r="AJ86" i="62"/>
  <c r="C53" i="62"/>
  <c r="AH44" i="62"/>
  <c r="F26" i="62"/>
  <c r="R85" i="62"/>
  <c r="F64" i="62"/>
  <c r="N118" i="62"/>
  <c r="X64" i="62"/>
  <c r="Q53" i="62"/>
  <c r="AB48" i="62"/>
  <c r="AB53" i="62"/>
  <c r="AF62" i="62"/>
  <c r="B55" i="62"/>
  <c r="B54" i="62"/>
  <c r="B52" i="62"/>
  <c r="B50" i="62"/>
  <c r="B49" i="62"/>
  <c r="B47" i="62"/>
  <c r="C29" i="62"/>
  <c r="P120" i="62"/>
  <c r="W42" i="62"/>
  <c r="Z109" i="62"/>
  <c r="Q107" i="62"/>
  <c r="Q102" i="62"/>
  <c r="H31" i="62"/>
  <c r="D53" i="62"/>
  <c r="O55" i="62"/>
  <c r="V62" i="62"/>
  <c r="W31" i="62"/>
  <c r="R118" i="62"/>
  <c r="P31" i="62"/>
  <c r="AD86" i="62"/>
  <c r="T39" i="62"/>
  <c r="F71" i="62"/>
  <c r="AB118" i="62"/>
  <c r="AE120" i="62"/>
  <c r="U18" i="62"/>
  <c r="D18" i="62"/>
  <c r="AF107" i="14"/>
  <c r="AF10" i="62"/>
  <c r="F102" i="14"/>
  <c r="C102" i="14"/>
  <c r="J99" i="22"/>
  <c r="G95" i="14"/>
  <c r="K5" i="62"/>
  <c r="AA96" i="22"/>
  <c r="AF105" i="22"/>
  <c r="C100" i="14"/>
  <c r="E20" i="62"/>
  <c r="AH91" i="14"/>
  <c r="AM2" i="62"/>
  <c r="O18" i="62"/>
  <c r="G20" i="62"/>
  <c r="Y19" i="62"/>
  <c r="AC18" i="62"/>
  <c r="AJ20" i="62"/>
  <c r="R20" i="62"/>
  <c r="AR11" i="62"/>
  <c r="AK20" i="62"/>
  <c r="X18" i="62"/>
  <c r="N18" i="62"/>
  <c r="D102" i="14"/>
  <c r="N20" i="62"/>
  <c r="F97" i="14"/>
  <c r="I6" i="62"/>
  <c r="AH93" i="14"/>
  <c r="AM4" i="62"/>
  <c r="D91" i="14"/>
  <c r="H2" i="62"/>
  <c r="Z20" i="62"/>
  <c r="D20" i="62"/>
  <c r="AF18" i="62"/>
  <c r="G18" i="62"/>
  <c r="G19" i="62"/>
  <c r="AI22" i="62"/>
  <c r="AI17" i="62"/>
  <c r="J20" i="62"/>
  <c r="AH22" i="62"/>
  <c r="AD18" i="62"/>
  <c r="AD20" i="62"/>
  <c r="C20" i="62"/>
  <c r="AG20" i="62"/>
  <c r="V14" i="62"/>
  <c r="V22" i="62"/>
  <c r="V21" i="62"/>
  <c r="V20" i="62"/>
  <c r="V19" i="62"/>
  <c r="V16" i="62"/>
  <c r="V18" i="62"/>
  <c r="V17" i="62"/>
  <c r="AE18" i="62"/>
  <c r="AR9" i="62"/>
  <c r="N21" i="62"/>
  <c r="N92" i="14"/>
  <c r="S3" i="62"/>
  <c r="AF20" i="62"/>
  <c r="U20" i="62"/>
  <c r="U97" i="22"/>
  <c r="O101" i="22"/>
  <c r="S93" i="22"/>
  <c r="Q17" i="62"/>
  <c r="Q18" i="62"/>
  <c r="Q20" i="62"/>
  <c r="Q14" i="62"/>
  <c r="Q19" i="62"/>
  <c r="Q22" i="62"/>
  <c r="Q21" i="62"/>
  <c r="Q16" i="62"/>
  <c r="Q15" i="62"/>
  <c r="AF16" i="62"/>
  <c r="V93" i="14"/>
  <c r="V4" i="62"/>
  <c r="V71" i="62" s="1"/>
  <c r="C95" i="14"/>
  <c r="E5" i="62"/>
  <c r="Z18" i="62"/>
  <c r="AC20" i="62"/>
  <c r="P20" i="62"/>
  <c r="AL20" i="62"/>
  <c r="AL19" i="62"/>
  <c r="R18" i="62"/>
  <c r="AH20" i="62"/>
  <c r="AK18" i="62"/>
  <c r="M22" i="62"/>
  <c r="S18" i="62"/>
  <c r="W20" i="62"/>
  <c r="T17" i="62"/>
  <c r="T20" i="62"/>
  <c r="AA20" i="62"/>
  <c r="F20" i="62"/>
  <c r="I18" i="62"/>
  <c r="I20" i="62"/>
  <c r="AB18" i="62"/>
  <c r="O20" i="62"/>
  <c r="Z107" i="14"/>
  <c r="AE10" i="62"/>
  <c r="O22" i="62"/>
  <c r="AE20" i="62"/>
  <c r="AR7" i="62"/>
  <c r="AI18" i="62"/>
  <c r="AL18" i="62"/>
  <c r="AJ18" i="62"/>
  <c r="K20" i="62"/>
  <c r="K18" i="62"/>
  <c r="J19" i="62"/>
  <c r="J18" i="62"/>
  <c r="C18" i="62"/>
  <c r="AR8" i="62"/>
  <c r="AG18" i="62"/>
  <c r="S20" i="62"/>
  <c r="X20" i="62"/>
  <c r="AA18" i="62"/>
  <c r="F15" i="62"/>
  <c r="AB20" i="62"/>
  <c r="U17" i="57"/>
  <c r="U28" i="57"/>
  <c r="I98" i="57"/>
  <c r="I31" i="57"/>
  <c r="I86" i="57"/>
  <c r="I97" i="57"/>
  <c r="U62" i="57"/>
  <c r="U60" i="57"/>
  <c r="V77" i="57"/>
  <c r="I96" i="57"/>
  <c r="U63" i="57"/>
  <c r="T52" i="57"/>
  <c r="U58" i="57"/>
  <c r="U117" i="57"/>
  <c r="V70" i="57"/>
  <c r="AI52" i="57"/>
  <c r="I42" i="57"/>
  <c r="V118" i="57"/>
  <c r="U66" i="57"/>
  <c r="I91" i="57"/>
  <c r="E85" i="57"/>
  <c r="U59" i="57"/>
  <c r="I92" i="57"/>
  <c r="I109" i="57"/>
  <c r="V74" i="57"/>
  <c r="E107" i="57"/>
  <c r="E74" i="57"/>
  <c r="D85" i="57"/>
  <c r="D75" i="57"/>
  <c r="E70" i="57"/>
  <c r="AC83" i="57"/>
  <c r="D70" i="57"/>
  <c r="T72" i="57"/>
  <c r="E77" i="57"/>
  <c r="Q55" i="57"/>
  <c r="T48" i="57"/>
  <c r="D71" i="57"/>
  <c r="D96" i="57"/>
  <c r="AE66" i="57"/>
  <c r="AE44" i="57"/>
  <c r="AE55" i="57"/>
  <c r="AC55" i="57"/>
  <c r="AB107" i="57"/>
  <c r="T49" i="57"/>
  <c r="R116" i="57"/>
  <c r="AA73" i="57"/>
  <c r="R94" i="57"/>
  <c r="AB77" i="57"/>
  <c r="L59" i="57"/>
  <c r="AC60" i="57"/>
  <c r="R27" i="57"/>
  <c r="R52" i="57"/>
  <c r="AB76" i="57"/>
  <c r="R105" i="57"/>
  <c r="L39" i="57"/>
  <c r="L66" i="57"/>
  <c r="R50" i="57"/>
  <c r="L58" i="57"/>
  <c r="R61" i="57"/>
  <c r="R83" i="57"/>
  <c r="R48" i="57"/>
  <c r="L117" i="57"/>
  <c r="R54" i="57"/>
  <c r="R55" i="57"/>
  <c r="AB62" i="57"/>
  <c r="AB73" i="57"/>
  <c r="AM108" i="57"/>
  <c r="U106" i="57"/>
  <c r="V32" i="57"/>
  <c r="AC58" i="57"/>
  <c r="U102" i="57"/>
  <c r="F58" i="57"/>
  <c r="Q84" i="57"/>
  <c r="U76" i="57"/>
  <c r="AC66" i="57"/>
  <c r="V121" i="57"/>
  <c r="AH84" i="57"/>
  <c r="AB75" i="57"/>
  <c r="AJ55" i="57"/>
  <c r="V102" i="57"/>
  <c r="U104" i="57"/>
  <c r="U65" i="57"/>
  <c r="U110" i="57"/>
  <c r="E108" i="57"/>
  <c r="V103" i="57"/>
  <c r="E121" i="57"/>
  <c r="V87" i="57"/>
  <c r="V76" i="57"/>
  <c r="E102" i="57"/>
  <c r="V110" i="57"/>
  <c r="U43" i="57"/>
  <c r="U54" i="57"/>
  <c r="E87" i="57"/>
  <c r="V107" i="57"/>
  <c r="E76" i="57"/>
  <c r="E43" i="57"/>
  <c r="U21" i="57"/>
  <c r="U107" i="57"/>
  <c r="U105" i="57"/>
  <c r="U121" i="57"/>
  <c r="E110" i="57"/>
  <c r="O107" i="57"/>
  <c r="AC65" i="57"/>
  <c r="F117" i="57"/>
  <c r="Q65" i="57"/>
  <c r="F84" i="57"/>
  <c r="D64" i="57"/>
  <c r="V59" i="57"/>
  <c r="D95" i="57"/>
  <c r="AA84" i="57"/>
  <c r="D17" i="57"/>
  <c r="AC106" i="57"/>
  <c r="AC39" i="57"/>
  <c r="F17" i="57"/>
  <c r="D28" i="57"/>
  <c r="AH58" i="57"/>
  <c r="AC64" i="57"/>
  <c r="AC95" i="57"/>
  <c r="F63" i="57"/>
  <c r="Q117" i="57"/>
  <c r="D84" i="57"/>
  <c r="Q63" i="57"/>
  <c r="Q60" i="57"/>
  <c r="AC28" i="57"/>
  <c r="V117" i="57"/>
  <c r="D58" i="57"/>
  <c r="F66" i="57"/>
  <c r="Q106" i="57"/>
  <c r="AC117" i="57"/>
  <c r="D59" i="57"/>
  <c r="AC63" i="57"/>
  <c r="AC84" i="57"/>
  <c r="AH17" i="57"/>
  <c r="AC17" i="57"/>
  <c r="Q95" i="57"/>
  <c r="Q64" i="57"/>
  <c r="AC59" i="57"/>
  <c r="AH73" i="57"/>
  <c r="D73" i="57"/>
  <c r="Q39" i="57"/>
  <c r="D117" i="57"/>
  <c r="AA94" i="57"/>
  <c r="AD94" i="57"/>
  <c r="N53" i="57"/>
  <c r="L99" i="22"/>
  <c r="O90" i="22"/>
  <c r="AG102" i="22"/>
  <c r="O121" i="22"/>
  <c r="M123" i="22"/>
  <c r="AB120" i="14"/>
  <c r="G115" i="22"/>
  <c r="D118" i="57"/>
  <c r="T83" i="57"/>
  <c r="AE119" i="57"/>
  <c r="D29" i="57"/>
  <c r="E118" i="57"/>
  <c r="D74" i="57"/>
  <c r="AE116" i="57"/>
  <c r="E69" i="57"/>
  <c r="S115" i="14"/>
  <c r="I129" i="14"/>
  <c r="M129" i="14"/>
  <c r="L131" i="22"/>
  <c r="AA118" i="14"/>
  <c r="B122" i="14"/>
  <c r="AH130" i="14"/>
  <c r="AG112" i="14"/>
  <c r="D69" i="57"/>
  <c r="AA70" i="57"/>
  <c r="AE33" i="57"/>
  <c r="AE88" i="57"/>
  <c r="AE99" i="57"/>
  <c r="AE22" i="57"/>
  <c r="E29" i="57"/>
  <c r="T94" i="57"/>
  <c r="E18" i="57"/>
  <c r="E40" i="57"/>
  <c r="D77" i="57"/>
  <c r="D62" i="57"/>
  <c r="D40" i="57"/>
  <c r="N62" i="57"/>
  <c r="Q131" i="14"/>
  <c r="C115" i="22"/>
  <c r="K129" i="14"/>
  <c r="Q112" i="22"/>
  <c r="W118" i="14"/>
  <c r="AE118" i="57"/>
  <c r="Y120" i="14"/>
  <c r="J129" i="14"/>
  <c r="X120" i="14"/>
  <c r="T115" i="14"/>
  <c r="P112" i="22"/>
  <c r="AA88" i="57"/>
  <c r="C55" i="57"/>
  <c r="AA119" i="57"/>
  <c r="AA63" i="57"/>
  <c r="C16" i="57"/>
  <c r="Z10" i="57"/>
  <c r="Z108" i="57" s="1"/>
  <c r="T128" i="14"/>
  <c r="W128" i="14"/>
  <c r="K121" i="22"/>
  <c r="Y118" i="22"/>
  <c r="AD124" i="22"/>
  <c r="E28" i="57"/>
  <c r="H83" i="57"/>
  <c r="AA30" i="57"/>
  <c r="C83" i="57"/>
  <c r="AH18" i="57"/>
  <c r="C52" i="57"/>
  <c r="AI50" i="57"/>
  <c r="C47" i="57"/>
  <c r="N72" i="57"/>
  <c r="AA86" i="57"/>
  <c r="AH62" i="57"/>
  <c r="AH71" i="57"/>
  <c r="S128" i="14"/>
  <c r="AF95" i="14"/>
  <c r="C119" i="22"/>
  <c r="Q120" i="22"/>
  <c r="M123" i="14"/>
  <c r="O123" i="14"/>
  <c r="AI48" i="57"/>
  <c r="E59" i="57"/>
  <c r="AH69" i="57"/>
  <c r="C94" i="57"/>
  <c r="N51" i="57"/>
  <c r="E62" i="57"/>
  <c r="AA97" i="57"/>
  <c r="V128" i="14"/>
  <c r="B117" i="14"/>
  <c r="AA127" i="22"/>
  <c r="L125" i="22"/>
  <c r="I125" i="14"/>
  <c r="AA120" i="14"/>
  <c r="H125" i="14"/>
  <c r="P121" i="14"/>
  <c r="O112" i="22"/>
  <c r="AH113" i="14"/>
  <c r="AC49" i="57"/>
  <c r="AC38" i="57"/>
  <c r="AC52" i="57"/>
  <c r="Q18" i="57"/>
  <c r="AC116" i="57"/>
  <c r="AC94" i="57"/>
  <c r="Q113" i="57"/>
  <c r="AC53" i="57"/>
  <c r="AC61" i="57"/>
  <c r="AC50" i="57"/>
  <c r="AC48" i="57"/>
  <c r="AF101" i="22"/>
  <c r="AC105" i="57"/>
  <c r="AC16" i="57"/>
  <c r="AC47" i="57"/>
  <c r="V106" i="57"/>
  <c r="Q19" i="57"/>
  <c r="V84" i="57"/>
  <c r="V62" i="57"/>
  <c r="Q40" i="57"/>
  <c r="M85" i="57"/>
  <c r="M71" i="57"/>
  <c r="Y103" i="14"/>
  <c r="AC54" i="57"/>
  <c r="M75" i="57"/>
  <c r="Q15" i="57"/>
  <c r="Q91" i="57"/>
  <c r="Q96" i="57"/>
  <c r="Q69" i="57"/>
  <c r="Q77" i="57"/>
  <c r="Q58" i="57"/>
  <c r="M74" i="57"/>
  <c r="Q75" i="57"/>
  <c r="Q74" i="57"/>
  <c r="Q85" i="57"/>
  <c r="M96" i="57"/>
  <c r="V73" i="57"/>
  <c r="M29" i="57"/>
  <c r="Q17" i="57"/>
  <c r="Q36" i="57"/>
  <c r="Q22" i="57"/>
  <c r="Q62" i="57"/>
  <c r="Q71" i="57"/>
  <c r="D129" i="14"/>
  <c r="Q47" i="57"/>
  <c r="Q21" i="57"/>
  <c r="S96" i="57"/>
  <c r="X94" i="57"/>
  <c r="Q102" i="57"/>
  <c r="Q107" i="57"/>
  <c r="V28" i="57"/>
  <c r="Q76" i="57"/>
  <c r="V65" i="57"/>
  <c r="Q20" i="57"/>
  <c r="Q80" i="57"/>
  <c r="V63" i="57"/>
  <c r="V66" i="57"/>
  <c r="M40" i="57"/>
  <c r="M107" i="57"/>
  <c r="B92" i="14"/>
  <c r="T51" i="57"/>
  <c r="T38" i="57"/>
  <c r="T16" i="57"/>
  <c r="T53" i="57"/>
  <c r="T47" i="57"/>
  <c r="N64" i="57"/>
  <c r="J7" i="57"/>
  <c r="J75" i="57" s="1"/>
  <c r="Q49" i="57"/>
  <c r="T27" i="57"/>
  <c r="F10" i="57"/>
  <c r="Q61" i="57"/>
  <c r="N28" i="57"/>
  <c r="N17" i="57"/>
  <c r="V55" i="57"/>
  <c r="Q83" i="57"/>
  <c r="AA85" i="57"/>
  <c r="N129" i="14"/>
  <c r="I125" i="22"/>
  <c r="J103" i="14"/>
  <c r="Q54" i="57"/>
  <c r="N63" i="57"/>
  <c r="Q16" i="57"/>
  <c r="Q116" i="57"/>
  <c r="Q38" i="57"/>
  <c r="N84" i="57"/>
  <c r="AI27" i="57"/>
  <c r="AA18" i="57"/>
  <c r="Q94" i="57"/>
  <c r="Q72" i="57"/>
  <c r="Q52" i="57"/>
  <c r="Q53" i="57"/>
  <c r="AI94" i="57"/>
  <c r="AI38" i="57"/>
  <c r="AA77" i="57"/>
  <c r="N73" i="57"/>
  <c r="N95" i="57"/>
  <c r="N58" i="57"/>
  <c r="C97" i="22"/>
  <c r="AI54" i="57"/>
  <c r="AI49" i="57"/>
  <c r="N59" i="57"/>
  <c r="AI53" i="57"/>
  <c r="Q105" i="57"/>
  <c r="AI83" i="57"/>
  <c r="Q51" i="57"/>
  <c r="Q50" i="57"/>
  <c r="AI61" i="57"/>
  <c r="AA69" i="57"/>
  <c r="V116" i="57"/>
  <c r="B91" i="22"/>
  <c r="AD47" i="57"/>
  <c r="H94" i="57"/>
  <c r="C51" i="57"/>
  <c r="H72" i="57"/>
  <c r="N83" i="57"/>
  <c r="E63" i="57"/>
  <c r="I27" i="57"/>
  <c r="AD55" i="57"/>
  <c r="AM22" i="57"/>
  <c r="H105" i="57"/>
  <c r="AM19" i="57"/>
  <c r="I54" i="57"/>
  <c r="C53" i="57"/>
  <c r="AM77" i="57"/>
  <c r="E65" i="57"/>
  <c r="E17" i="57"/>
  <c r="E58" i="57"/>
  <c r="I53" i="57"/>
  <c r="AD54" i="57"/>
  <c r="AM74" i="57"/>
  <c r="N16" i="57"/>
  <c r="K112" i="14"/>
  <c r="V125" i="14"/>
  <c r="U93" i="22"/>
  <c r="L109" i="22"/>
  <c r="AA105" i="22"/>
  <c r="T93" i="22"/>
  <c r="D95" i="14"/>
  <c r="AC123" i="22"/>
  <c r="N131" i="22"/>
  <c r="R93" i="22"/>
  <c r="M112" i="22"/>
  <c r="R97" i="22"/>
  <c r="AF108" i="22"/>
  <c r="H115" i="14"/>
  <c r="AB117" i="14"/>
  <c r="I131" i="14"/>
  <c r="O123" i="22"/>
  <c r="AF102" i="22"/>
  <c r="AD16" i="57"/>
  <c r="H61" i="57"/>
  <c r="H51" i="57"/>
  <c r="E84" i="57"/>
  <c r="N52" i="57"/>
  <c r="AM69" i="57"/>
  <c r="AM18" i="57"/>
  <c r="H55" i="57"/>
  <c r="E66" i="57"/>
  <c r="H116" i="57"/>
  <c r="H54" i="57"/>
  <c r="X20" i="57"/>
  <c r="N27" i="57"/>
  <c r="C38" i="57"/>
  <c r="N94" i="57"/>
  <c r="I51" i="57"/>
  <c r="N61" i="57"/>
  <c r="I94" i="57"/>
  <c r="E73" i="57"/>
  <c r="I72" i="57"/>
  <c r="AD105" i="57"/>
  <c r="L112" i="14"/>
  <c r="AD27" i="57"/>
  <c r="D117" i="14"/>
  <c r="E117" i="14"/>
  <c r="E95" i="14"/>
  <c r="V93" i="22"/>
  <c r="W118" i="22"/>
  <c r="V96" i="22"/>
  <c r="E129" i="22"/>
  <c r="AH102" i="22"/>
  <c r="AD61" i="57"/>
  <c r="O112" i="14"/>
  <c r="X53" i="57"/>
  <c r="C72" i="57"/>
  <c r="I47" i="57"/>
  <c r="I48" i="57"/>
  <c r="AD116" i="57"/>
  <c r="H50" i="57"/>
  <c r="E117" i="57"/>
  <c r="I105" i="57"/>
  <c r="N48" i="57"/>
  <c r="N47" i="57"/>
  <c r="E106" i="57"/>
  <c r="N50" i="57"/>
  <c r="AD53" i="57"/>
  <c r="C49" i="57"/>
  <c r="AD50" i="57"/>
  <c r="E39" i="57"/>
  <c r="E60" i="57"/>
  <c r="X93" i="57"/>
  <c r="W124" i="14"/>
  <c r="AD52" i="57"/>
  <c r="X125" i="14"/>
  <c r="C117" i="14"/>
  <c r="C124" i="14"/>
  <c r="O105" i="22"/>
  <c r="G115" i="14"/>
  <c r="AD123" i="22"/>
  <c r="AA117" i="14"/>
  <c r="J124" i="22"/>
  <c r="M112" i="14"/>
  <c r="AA123" i="22"/>
  <c r="S104" i="22"/>
  <c r="L95" i="22"/>
  <c r="P112" i="14"/>
  <c r="B107" i="22"/>
  <c r="G93" i="22"/>
  <c r="AM5" i="57"/>
  <c r="N109" i="22"/>
  <c r="X75" i="57"/>
  <c r="X96" i="57"/>
  <c r="X31" i="57"/>
  <c r="V105" i="57"/>
  <c r="S69" i="57"/>
  <c r="S18" i="57"/>
  <c r="S77" i="57"/>
  <c r="S118" i="57"/>
  <c r="AA75" i="57"/>
  <c r="AA62" i="57"/>
  <c r="V51" i="57"/>
  <c r="V50" i="57"/>
  <c r="AF112" i="14"/>
  <c r="G124" i="14"/>
  <c r="T131" i="14"/>
  <c r="H128" i="14"/>
  <c r="D124" i="14"/>
  <c r="Y125" i="14"/>
  <c r="I128" i="14"/>
  <c r="AE117" i="14"/>
  <c r="Z118" i="22"/>
  <c r="S106" i="14"/>
  <c r="P131" i="14"/>
  <c r="Z126" i="22"/>
  <c r="E109" i="22"/>
  <c r="AF117" i="14"/>
  <c r="R96" i="22"/>
  <c r="H114" i="22"/>
  <c r="X64" i="57"/>
  <c r="Q101" i="22"/>
  <c r="F119" i="22"/>
  <c r="X118" i="14"/>
  <c r="B102" i="22"/>
  <c r="N121" i="14"/>
  <c r="L124" i="22"/>
  <c r="AF6" i="57"/>
  <c r="AF73" i="57" s="1"/>
  <c r="X42" i="57"/>
  <c r="S75" i="57"/>
  <c r="X86" i="57"/>
  <c r="V27" i="57"/>
  <c r="V52" i="57"/>
  <c r="V61" i="57"/>
  <c r="S76" i="57"/>
  <c r="X92" i="57"/>
  <c r="S107" i="57"/>
  <c r="Q115" i="14"/>
  <c r="Z118" i="14"/>
  <c r="F127" i="14"/>
  <c r="D127" i="14"/>
  <c r="C127" i="14"/>
  <c r="U131" i="14"/>
  <c r="K128" i="14"/>
  <c r="W125" i="14"/>
  <c r="V126" i="14"/>
  <c r="R115" i="14"/>
  <c r="T126" i="14"/>
  <c r="S121" i="14"/>
  <c r="K131" i="14"/>
  <c r="S126" i="14"/>
  <c r="J131" i="14"/>
  <c r="L131" i="14"/>
  <c r="T106" i="14"/>
  <c r="AB131" i="22"/>
  <c r="B124" i="14"/>
  <c r="U125" i="14"/>
  <c r="B124" i="22"/>
  <c r="AD117" i="14"/>
  <c r="O127" i="22"/>
  <c r="N112" i="22"/>
  <c r="X97" i="57"/>
  <c r="V54" i="57"/>
  <c r="X91" i="57"/>
  <c r="V83" i="57"/>
  <c r="S73" i="57"/>
  <c r="V48" i="57"/>
  <c r="V72" i="57"/>
  <c r="AA118" i="57"/>
  <c r="AA96" i="57"/>
  <c r="S62" i="57"/>
  <c r="N131" i="14"/>
  <c r="J128" i="14"/>
  <c r="U126" i="14"/>
  <c r="R121" i="14"/>
  <c r="F128" i="14"/>
  <c r="R131" i="14"/>
  <c r="AF130" i="22"/>
  <c r="U118" i="22"/>
  <c r="W119" i="22"/>
  <c r="J108" i="22"/>
  <c r="X126" i="14"/>
  <c r="B92" i="22"/>
  <c r="V115" i="14"/>
  <c r="U115" i="14"/>
  <c r="AH115" i="14"/>
  <c r="AG123" i="14"/>
  <c r="AB120" i="22"/>
  <c r="AC117" i="22"/>
  <c r="R117" i="14"/>
  <c r="W6" i="57"/>
  <c r="W61" i="57" s="1"/>
  <c r="AL7" i="57"/>
  <c r="AL74" i="57" s="1"/>
  <c r="Y8" i="57"/>
  <c r="Y7" i="57"/>
  <c r="AD127" i="22"/>
  <c r="AA74" i="57"/>
  <c r="K6" i="57"/>
  <c r="G7" i="57"/>
  <c r="B129" i="22"/>
  <c r="AF124" i="22"/>
  <c r="AG124" i="22"/>
  <c r="AK93" i="57"/>
  <c r="AK15" i="57"/>
  <c r="AK42" i="57"/>
  <c r="AK39" i="57"/>
  <c r="AK115" i="57"/>
  <c r="AK40" i="57"/>
  <c r="AK76" i="57"/>
  <c r="AK94" i="57"/>
  <c r="AK99" i="57"/>
  <c r="AH97" i="22"/>
  <c r="AK71" i="57"/>
  <c r="AK19" i="57"/>
  <c r="AK120" i="57"/>
  <c r="AK80" i="57"/>
  <c r="AK82" i="57"/>
  <c r="AK113" i="57"/>
  <c r="AK41" i="57"/>
  <c r="AK88" i="57"/>
  <c r="AK86" i="57"/>
  <c r="AK44" i="57"/>
  <c r="AK119" i="57"/>
  <c r="AK22" i="57"/>
  <c r="AK85" i="57"/>
  <c r="AK69" i="57"/>
  <c r="AK77" i="57"/>
  <c r="AK96" i="57"/>
  <c r="AK29" i="57"/>
  <c r="AK18" i="57"/>
  <c r="AK118" i="57"/>
  <c r="AK74" i="57"/>
  <c r="AK75" i="57"/>
  <c r="AK38" i="57"/>
  <c r="AK55" i="57"/>
  <c r="AK52" i="57"/>
  <c r="AK47" i="57"/>
  <c r="AK72" i="57"/>
  <c r="AK51" i="57"/>
  <c r="AK83" i="57"/>
  <c r="AK16" i="57"/>
  <c r="AK49" i="57"/>
  <c r="AK116" i="57"/>
  <c r="AK84" i="57"/>
  <c r="AJ63" i="57"/>
  <c r="AK63" i="57"/>
  <c r="AK92" i="57"/>
  <c r="AK117" i="57"/>
  <c r="AJ81" i="57"/>
  <c r="AK48" i="57"/>
  <c r="AK25" i="57"/>
  <c r="AJ87" i="57"/>
  <c r="AK17" i="57"/>
  <c r="AK37" i="57"/>
  <c r="AJ108" i="57"/>
  <c r="AK61" i="57"/>
  <c r="AK66" i="57"/>
  <c r="AJ97" i="57"/>
  <c r="AK64" i="57"/>
  <c r="AJ86" i="57"/>
  <c r="AK73" i="57"/>
  <c r="AK62" i="57"/>
  <c r="AJ30" i="57"/>
  <c r="AK30" i="57"/>
  <c r="AK58" i="57"/>
  <c r="AK27" i="57"/>
  <c r="AK70" i="57"/>
  <c r="AK114" i="57"/>
  <c r="AK26" i="57"/>
  <c r="AK31" i="57"/>
  <c r="AK50" i="57"/>
  <c r="AJ88" i="57"/>
  <c r="AJ74" i="57"/>
  <c r="AJ85" i="57"/>
  <c r="AK60" i="57"/>
  <c r="AK81" i="57"/>
  <c r="AK14" i="57"/>
  <c r="AK28" i="57"/>
  <c r="AK59" i="57"/>
  <c r="AK33" i="57"/>
  <c r="AJ84" i="57"/>
  <c r="AK95" i="57"/>
  <c r="AJ104" i="57"/>
  <c r="AJ37" i="57"/>
  <c r="AJ105" i="57"/>
  <c r="AJ44" i="57"/>
  <c r="AJ49" i="57"/>
  <c r="AJ60" i="57"/>
  <c r="AJ94" i="57"/>
  <c r="AJ71" i="57"/>
  <c r="AJ15" i="57"/>
  <c r="AJ27" i="57"/>
  <c r="AJ14" i="57"/>
  <c r="AJ80" i="57"/>
  <c r="AJ17" i="57"/>
  <c r="AJ41" i="57"/>
  <c r="AJ39" i="57"/>
  <c r="AJ51" i="57"/>
  <c r="AJ53" i="57"/>
  <c r="AJ72" i="57"/>
  <c r="AJ115" i="57"/>
  <c r="AJ48" i="57"/>
  <c r="AJ36" i="57"/>
  <c r="AJ40" i="57"/>
  <c r="AJ61" i="57"/>
  <c r="AJ82" i="57"/>
  <c r="AJ116" i="57"/>
  <c r="AJ93" i="57"/>
  <c r="AJ26" i="57"/>
  <c r="AJ113" i="57"/>
  <c r="AJ43" i="57"/>
  <c r="AJ54" i="57"/>
  <c r="AJ83" i="57"/>
  <c r="AJ52" i="57"/>
  <c r="AJ38" i="57"/>
  <c r="AJ50" i="57"/>
  <c r="AG121" i="14"/>
  <c r="AJ21" i="57"/>
  <c r="AJ22" i="57"/>
  <c r="AJ91" i="57"/>
  <c r="AJ102" i="57"/>
  <c r="AJ47" i="57"/>
  <c r="AJ18" i="57"/>
  <c r="AJ20" i="57"/>
  <c r="AJ25" i="57"/>
  <c r="AJ16" i="57"/>
  <c r="AJ58" i="57"/>
  <c r="AJ19" i="57"/>
  <c r="AH119" i="22"/>
  <c r="AF123" i="22"/>
  <c r="AF131" i="14"/>
  <c r="AF129" i="14"/>
  <c r="AH127" i="22"/>
  <c r="AH124" i="22"/>
  <c r="AB120" i="57"/>
  <c r="AH16" i="57"/>
  <c r="P91" i="22"/>
  <c r="AB95" i="57"/>
  <c r="AB109" i="57"/>
  <c r="AB64" i="57"/>
  <c r="AB99" i="57"/>
  <c r="AB98" i="57"/>
  <c r="AB96" i="57"/>
  <c r="AC7" i="57"/>
  <c r="AC73" i="57" s="1"/>
  <c r="AA122" i="14"/>
  <c r="AB4" i="57"/>
  <c r="AB16" i="57" s="1"/>
  <c r="AB112" i="22"/>
  <c r="AH49" i="57"/>
  <c r="AI25" i="57"/>
  <c r="AI70" i="57"/>
  <c r="AH61" i="57"/>
  <c r="AI29" i="57"/>
  <c r="AI19" i="57"/>
  <c r="AI85" i="57"/>
  <c r="AI21" i="57"/>
  <c r="AI15" i="57"/>
  <c r="AI62" i="57"/>
  <c r="AI36" i="57"/>
  <c r="AI71" i="57"/>
  <c r="AH41" i="57"/>
  <c r="AH63" i="57"/>
  <c r="AH19" i="57"/>
  <c r="AH85" i="57"/>
  <c r="AH82" i="57"/>
  <c r="AH80" i="57"/>
  <c r="AH74" i="57"/>
  <c r="AH83" i="57"/>
  <c r="AH38" i="57"/>
  <c r="AI51" i="57"/>
  <c r="AI40" i="57"/>
  <c r="AI69" i="57"/>
  <c r="AI58" i="57"/>
  <c r="AI72" i="57"/>
  <c r="AI18" i="57"/>
  <c r="AI20" i="57"/>
  <c r="AI102" i="57"/>
  <c r="AG106" i="22"/>
  <c r="AH51" i="57"/>
  <c r="AH52" i="57"/>
  <c r="AI74" i="57"/>
  <c r="AH72" i="57"/>
  <c r="AH50" i="57"/>
  <c r="AI14" i="57"/>
  <c r="AI80" i="57"/>
  <c r="AI47" i="57"/>
  <c r="AI17" i="57"/>
  <c r="AI16" i="57"/>
  <c r="AI76" i="57"/>
  <c r="AH120" i="22"/>
  <c r="AG80" i="57"/>
  <c r="AH28" i="57"/>
  <c r="AH48" i="57"/>
  <c r="AH59" i="57"/>
  <c r="AH70" i="57"/>
  <c r="AG91" i="57"/>
  <c r="AG22" i="57"/>
  <c r="AG15" i="57"/>
  <c r="AG18" i="57"/>
  <c r="AG19" i="57"/>
  <c r="AG36" i="57"/>
  <c r="AH30" i="57"/>
  <c r="AH81" i="57"/>
  <c r="AH29" i="57"/>
  <c r="AH25" i="57"/>
  <c r="AG21" i="57"/>
  <c r="AG102" i="57"/>
  <c r="AG69" i="57"/>
  <c r="AH27" i="57"/>
  <c r="AG47" i="57"/>
  <c r="AG16" i="57"/>
  <c r="AH37" i="57"/>
  <c r="AH14" i="57"/>
  <c r="AG113" i="57"/>
  <c r="AI73" i="57"/>
  <c r="AI107" i="57"/>
  <c r="AH93" i="22"/>
  <c r="AG109" i="22"/>
  <c r="AI75" i="57"/>
  <c r="AH113" i="22"/>
  <c r="AH131" i="14"/>
  <c r="AG126" i="14"/>
  <c r="AH126" i="14"/>
  <c r="AH121" i="14"/>
  <c r="AH125" i="14"/>
  <c r="AF130" i="14"/>
  <c r="AG130" i="14"/>
  <c r="AH128" i="22"/>
  <c r="AG125" i="14"/>
  <c r="AC118" i="14"/>
  <c r="AG118" i="14"/>
  <c r="AG131" i="14"/>
  <c r="AG114" i="22"/>
  <c r="AG115" i="22"/>
  <c r="AH115" i="22"/>
  <c r="AG122" i="22"/>
  <c r="AH122" i="22"/>
  <c r="AG121" i="22"/>
  <c r="AH121" i="22"/>
  <c r="AH123" i="22"/>
  <c r="AH126" i="22"/>
  <c r="AH130" i="22"/>
  <c r="AG112" i="22"/>
  <c r="AH112" i="22"/>
  <c r="AH131" i="22"/>
  <c r="AG113" i="22"/>
  <c r="AF127" i="22"/>
  <c r="AG127" i="22"/>
  <c r="AG100" i="22"/>
  <c r="AG131" i="22"/>
  <c r="AD117" i="22"/>
  <c r="AE120" i="22"/>
  <c r="AG120" i="22"/>
  <c r="AF128" i="22"/>
  <c r="AG128" i="22"/>
  <c r="AG130" i="22"/>
  <c r="AH106" i="22"/>
  <c r="AG126" i="22"/>
  <c r="AG123" i="22"/>
  <c r="AG92" i="22"/>
  <c r="AH109" i="22"/>
  <c r="AH101" i="22"/>
  <c r="AH104" i="22"/>
  <c r="AH105" i="22"/>
  <c r="AH108" i="22"/>
  <c r="AH91" i="22"/>
  <c r="AH90" i="22"/>
  <c r="AH98" i="22"/>
  <c r="AH99" i="22"/>
  <c r="AG91" i="22"/>
  <c r="AG108" i="22"/>
  <c r="AG93" i="22"/>
  <c r="AG104" i="22"/>
  <c r="AG101" i="22"/>
  <c r="AH98" i="14"/>
  <c r="AH109" i="14"/>
  <c r="AG90" i="22"/>
  <c r="AG105" i="22"/>
  <c r="AH96" i="14"/>
  <c r="AD98" i="22"/>
  <c r="AG98" i="22"/>
  <c r="AG101" i="14"/>
  <c r="AH101" i="14"/>
  <c r="AH103" i="14"/>
  <c r="AG108" i="14"/>
  <c r="AH108" i="14"/>
  <c r="AH105" i="14"/>
  <c r="AH94" i="14"/>
  <c r="AG104" i="14"/>
  <c r="AH104" i="14"/>
  <c r="AH99" i="14"/>
  <c r="AG94" i="14"/>
  <c r="AG98" i="14"/>
  <c r="AG109" i="14"/>
  <c r="AG105" i="14"/>
  <c r="AG96" i="14"/>
  <c r="AG103" i="14"/>
  <c r="AG99" i="14"/>
  <c r="X107" i="22"/>
  <c r="AK106" i="57"/>
  <c r="AK107" i="57"/>
  <c r="O16" i="57"/>
  <c r="E112" i="22"/>
  <c r="P113" i="22"/>
  <c r="O51" i="57"/>
  <c r="O72" i="57"/>
  <c r="O49" i="57"/>
  <c r="O83" i="57"/>
  <c r="O52" i="57"/>
  <c r="O47" i="57"/>
  <c r="AK87" i="57"/>
  <c r="AK102" i="57"/>
  <c r="AK54" i="57"/>
  <c r="AK110" i="57"/>
  <c r="AK121" i="57"/>
  <c r="AK65" i="57"/>
  <c r="AK32" i="57"/>
  <c r="AK109" i="57"/>
  <c r="AK104" i="57"/>
  <c r="AK108" i="57"/>
  <c r="AK21" i="57"/>
  <c r="AK103" i="57"/>
  <c r="AK105" i="57"/>
  <c r="AK98" i="57"/>
  <c r="AK43" i="57"/>
  <c r="AD94" i="22"/>
  <c r="R122" i="22"/>
  <c r="R94" i="22"/>
  <c r="AA107" i="14"/>
  <c r="U80" i="57"/>
  <c r="I109" i="14"/>
  <c r="V125" i="22"/>
  <c r="L109" i="14"/>
  <c r="AC107" i="14"/>
  <c r="U81" i="57"/>
  <c r="Y114" i="14"/>
  <c r="AB92" i="22"/>
  <c r="B76" i="57"/>
  <c r="F126" i="22"/>
  <c r="AE98" i="22"/>
  <c r="O122" i="14"/>
  <c r="AA112" i="22"/>
  <c r="D119" i="14"/>
  <c r="P92" i="14"/>
  <c r="Q104" i="22"/>
  <c r="F92" i="22"/>
  <c r="D92" i="22"/>
  <c r="AE116" i="22"/>
  <c r="I118" i="22"/>
  <c r="X114" i="22"/>
  <c r="K109" i="14"/>
  <c r="X58" i="57"/>
  <c r="L81" i="57"/>
  <c r="R120" i="22"/>
  <c r="R100" i="22"/>
  <c r="B94" i="22"/>
  <c r="C105" i="22"/>
  <c r="V17" i="57"/>
  <c r="X17" i="57"/>
  <c r="B107" i="57"/>
  <c r="X60" i="57"/>
  <c r="L88" i="57"/>
  <c r="O92" i="14"/>
  <c r="F119" i="14"/>
  <c r="R92" i="14"/>
  <c r="S92" i="14"/>
  <c r="E92" i="22"/>
  <c r="L108" i="14"/>
  <c r="T113" i="14"/>
  <c r="R104" i="22"/>
  <c r="C92" i="22"/>
  <c r="AB96" i="22"/>
  <c r="D105" i="22"/>
  <c r="L19" i="57"/>
  <c r="V80" i="57"/>
  <c r="L30" i="57"/>
  <c r="L119" i="57"/>
  <c r="L63" i="57"/>
  <c r="L84" i="57"/>
  <c r="L82" i="57"/>
  <c r="Q113" i="14"/>
  <c r="H119" i="14"/>
  <c r="S120" i="22"/>
  <c r="Z122" i="14"/>
  <c r="Y106" i="14"/>
  <c r="X102" i="14"/>
  <c r="T104" i="22"/>
  <c r="AN87" i="14"/>
  <c r="AR87" i="14" s="1"/>
  <c r="G114" i="22"/>
  <c r="X50" i="57"/>
  <c r="L80" i="57"/>
  <c r="W112" i="14"/>
  <c r="Q92" i="14"/>
  <c r="AD122" i="14"/>
  <c r="B112" i="14"/>
  <c r="Z120" i="22"/>
  <c r="AA106" i="14"/>
  <c r="AA102" i="14"/>
  <c r="V104" i="22"/>
  <c r="B120" i="22"/>
  <c r="Z92" i="22"/>
  <c r="I130" i="22"/>
  <c r="O104" i="14"/>
  <c r="AD92" i="22"/>
  <c r="AD100" i="14"/>
  <c r="J100" i="22"/>
  <c r="D118" i="22"/>
  <c r="S116" i="22"/>
  <c r="E118" i="22"/>
  <c r="AF92" i="22"/>
  <c r="AE92" i="22"/>
  <c r="AC92" i="22"/>
  <c r="M124" i="22"/>
  <c r="M95" i="22"/>
  <c r="Z131" i="22"/>
  <c r="AF114" i="22"/>
  <c r="P99" i="22"/>
  <c r="B103" i="22"/>
  <c r="Y109" i="14"/>
  <c r="D112" i="22"/>
  <c r="P109" i="22"/>
  <c r="AE105" i="22"/>
  <c r="AC98" i="22"/>
  <c r="Q126" i="22"/>
  <c r="M125" i="22"/>
  <c r="F101" i="14"/>
  <c r="W109" i="14"/>
  <c r="AA48" i="57"/>
  <c r="AF98" i="22"/>
  <c r="I105" i="14"/>
  <c r="C112" i="22"/>
  <c r="Y100" i="22"/>
  <c r="Q100" i="22"/>
  <c r="J95" i="22"/>
  <c r="X116" i="22"/>
  <c r="M126" i="22"/>
  <c r="AN26" i="14"/>
  <c r="AR26" i="14" s="1"/>
  <c r="AC114" i="22"/>
  <c r="U85" i="57"/>
  <c r="Q123" i="14"/>
  <c r="U94" i="14"/>
  <c r="P120" i="22"/>
  <c r="R102" i="14"/>
  <c r="Y116" i="22"/>
  <c r="V120" i="14"/>
  <c r="Q118" i="22"/>
  <c r="J122" i="22"/>
  <c r="U19" i="57"/>
  <c r="U108" i="57"/>
  <c r="U87" i="57"/>
  <c r="U74" i="57"/>
  <c r="W94" i="14"/>
  <c r="T119" i="14"/>
  <c r="Z116" i="22"/>
  <c r="AF105" i="14"/>
  <c r="AD105" i="14"/>
  <c r="O119" i="14"/>
  <c r="C113" i="14"/>
  <c r="P123" i="14"/>
  <c r="R118" i="22"/>
  <c r="R123" i="14"/>
  <c r="M102" i="14"/>
  <c r="AD107" i="14"/>
  <c r="AN36" i="14"/>
  <c r="AR36" i="14" s="1"/>
  <c r="D97" i="22"/>
  <c r="AB107" i="14"/>
  <c r="X114" i="14"/>
  <c r="Z114" i="14"/>
  <c r="V116" i="22"/>
  <c r="P119" i="22"/>
  <c r="S94" i="14"/>
  <c r="N91" i="22"/>
  <c r="AN29" i="14"/>
  <c r="AR29" i="14" s="1"/>
  <c r="U88" i="57"/>
  <c r="U119" i="57"/>
  <c r="W116" i="22"/>
  <c r="AA116" i="22"/>
  <c r="P118" i="22"/>
  <c r="E113" i="14"/>
  <c r="T118" i="22"/>
  <c r="T94" i="14"/>
  <c r="W107" i="22"/>
  <c r="N102" i="14"/>
  <c r="AE107" i="14"/>
  <c r="Q131" i="22"/>
  <c r="W114" i="14"/>
  <c r="AE127" i="22"/>
  <c r="U120" i="14"/>
  <c r="S120" i="14"/>
  <c r="O120" i="22"/>
  <c r="N124" i="22"/>
  <c r="U30" i="57"/>
  <c r="AB114" i="14"/>
  <c r="V94" i="14"/>
  <c r="AA114" i="14"/>
  <c r="W120" i="14"/>
  <c r="S118" i="22"/>
  <c r="M94" i="14"/>
  <c r="P102" i="14"/>
  <c r="O102" i="14"/>
  <c r="T120" i="14"/>
  <c r="AC124" i="22"/>
  <c r="N128" i="22"/>
  <c r="K122" i="22"/>
  <c r="X94" i="14"/>
  <c r="S101" i="22"/>
  <c r="J109" i="14"/>
  <c r="T126" i="22"/>
  <c r="B90" i="22"/>
  <c r="AD99" i="22"/>
  <c r="X92" i="14"/>
  <c r="G105" i="22"/>
  <c r="Z109" i="22"/>
  <c r="X22" i="57"/>
  <c r="O87" i="57"/>
  <c r="S126" i="22"/>
  <c r="X115" i="57"/>
  <c r="X88" i="57"/>
  <c r="X113" i="57"/>
  <c r="X119" i="57"/>
  <c r="X114" i="57"/>
  <c r="M91" i="22"/>
  <c r="AB99" i="22"/>
  <c r="P131" i="22"/>
  <c r="V119" i="22"/>
  <c r="I101" i="22"/>
  <c r="X116" i="57"/>
  <c r="X118" i="57"/>
  <c r="F114" i="22"/>
  <c r="N123" i="22"/>
  <c r="AF120" i="22"/>
  <c r="U94" i="22"/>
  <c r="C98" i="22"/>
  <c r="X33" i="57"/>
  <c r="X55" i="57"/>
  <c r="X120" i="57"/>
  <c r="X77" i="57"/>
  <c r="X99" i="57"/>
  <c r="L123" i="22"/>
  <c r="K123" i="22"/>
  <c r="AE128" i="22"/>
  <c r="D128" i="22"/>
  <c r="E114" i="22"/>
  <c r="I90" i="22"/>
  <c r="I99" i="22"/>
  <c r="G109" i="14"/>
  <c r="AF96" i="14"/>
  <c r="M121" i="22"/>
  <c r="I122" i="22"/>
  <c r="F128" i="22"/>
  <c r="AA16" i="57"/>
  <c r="H122" i="22"/>
  <c r="E105" i="14"/>
  <c r="T117" i="14"/>
  <c r="Y114" i="22"/>
  <c r="W101" i="14"/>
  <c r="AB98" i="14"/>
  <c r="R106" i="22"/>
  <c r="AE108" i="22"/>
  <c r="Q96" i="14"/>
  <c r="V14" i="57"/>
  <c r="V47" i="57"/>
  <c r="V21" i="57"/>
  <c r="V19" i="57"/>
  <c r="V22" i="57"/>
  <c r="V18" i="57"/>
  <c r="X59" i="57"/>
  <c r="X28" i="57"/>
  <c r="X95" i="57"/>
  <c r="AD130" i="14"/>
  <c r="D121" i="14"/>
  <c r="S112" i="22"/>
  <c r="F105" i="14"/>
  <c r="R119" i="22"/>
  <c r="B127" i="14"/>
  <c r="AB122" i="14"/>
  <c r="N126" i="22"/>
  <c r="V112" i="14"/>
  <c r="L122" i="22"/>
  <c r="C121" i="14"/>
  <c r="L122" i="14"/>
  <c r="K125" i="22"/>
  <c r="AC106" i="14"/>
  <c r="K95" i="22"/>
  <c r="AD106" i="14"/>
  <c r="AB106" i="14"/>
  <c r="AA100" i="14"/>
  <c r="AB102" i="14"/>
  <c r="AN78" i="14"/>
  <c r="AR78" i="14" s="1"/>
  <c r="J108" i="14"/>
  <c r="U113" i="14"/>
  <c r="X119" i="22"/>
  <c r="Y119" i="22"/>
  <c r="I108" i="14"/>
  <c r="T101" i="22"/>
  <c r="AD91" i="22"/>
  <c r="L108" i="22"/>
  <c r="Y104" i="14"/>
  <c r="H95" i="22"/>
  <c r="Z112" i="14"/>
  <c r="B121" i="57"/>
  <c r="X84" i="57"/>
  <c r="X117" i="57"/>
  <c r="X66" i="57"/>
  <c r="X62" i="57"/>
  <c r="X63" i="57"/>
  <c r="B102" i="57"/>
  <c r="V25" i="57"/>
  <c r="V69" i="57"/>
  <c r="V113" i="57"/>
  <c r="V16" i="57"/>
  <c r="B105" i="57"/>
  <c r="B54" i="57"/>
  <c r="AE130" i="14"/>
  <c r="AE122" i="14"/>
  <c r="P122" i="14"/>
  <c r="AC122" i="14"/>
  <c r="U112" i="14"/>
  <c r="M122" i="14"/>
  <c r="G119" i="14"/>
  <c r="Z100" i="14"/>
  <c r="AE100" i="14"/>
  <c r="K108" i="22"/>
  <c r="AC102" i="14"/>
  <c r="K122" i="14"/>
  <c r="B121" i="14"/>
  <c r="S113" i="14"/>
  <c r="H108" i="14"/>
  <c r="S90" i="22"/>
  <c r="G126" i="22"/>
  <c r="P101" i="22"/>
  <c r="B110" i="57"/>
  <c r="X61" i="57"/>
  <c r="X73" i="57"/>
  <c r="B21" i="57"/>
  <c r="V58" i="57"/>
  <c r="B65" i="57"/>
  <c r="X39" i="57"/>
  <c r="V113" i="14"/>
  <c r="M108" i="14"/>
  <c r="K108" i="14"/>
  <c r="Y112" i="14"/>
  <c r="R113" i="14"/>
  <c r="X106" i="57"/>
  <c r="B87" i="57"/>
  <c r="X112" i="14"/>
  <c r="V20" i="57"/>
  <c r="AB100" i="14"/>
  <c r="E119" i="14"/>
  <c r="R101" i="22"/>
  <c r="Y102" i="14"/>
  <c r="R112" i="22"/>
  <c r="V106" i="22"/>
  <c r="M108" i="22"/>
  <c r="Z114" i="22"/>
  <c r="W114" i="22"/>
  <c r="J130" i="22"/>
  <c r="V117" i="14"/>
  <c r="AA114" i="22"/>
  <c r="E101" i="14"/>
  <c r="T90" i="22"/>
  <c r="AB114" i="22"/>
  <c r="J90" i="22"/>
  <c r="K90" i="22"/>
  <c r="D105" i="14"/>
  <c r="I103" i="22"/>
  <c r="J103" i="22"/>
  <c r="N122" i="22"/>
  <c r="M122" i="22"/>
  <c r="P122" i="22"/>
  <c r="Q122" i="22"/>
  <c r="Y128" i="14"/>
  <c r="Z128" i="14"/>
  <c r="AC128" i="14"/>
  <c r="AB128" i="14"/>
  <c r="B125" i="22"/>
  <c r="F125" i="22"/>
  <c r="X124" i="14"/>
  <c r="AB124" i="14"/>
  <c r="Y124" i="14"/>
  <c r="AC124" i="14"/>
  <c r="Z124" i="14"/>
  <c r="AA124" i="14"/>
  <c r="D115" i="14"/>
  <c r="AN71" i="14"/>
  <c r="AR71" i="14" s="1"/>
  <c r="C115" i="14"/>
  <c r="E115" i="14"/>
  <c r="F3" i="57"/>
  <c r="B115" i="14"/>
  <c r="F115" i="14"/>
  <c r="Q91" i="22"/>
  <c r="R91" i="22"/>
  <c r="Q123" i="22"/>
  <c r="G91" i="14"/>
  <c r="AE94" i="22"/>
  <c r="AC94" i="22"/>
  <c r="AC103" i="22"/>
  <c r="X129" i="22"/>
  <c r="W129" i="22"/>
  <c r="R121" i="22"/>
  <c r="P121" i="22"/>
  <c r="U128" i="22"/>
  <c r="AA113" i="22"/>
  <c r="AF109" i="22"/>
  <c r="AE109" i="22"/>
  <c r="C120" i="22"/>
  <c r="D120" i="22"/>
  <c r="AA90" i="22"/>
  <c r="AD90" i="22"/>
  <c r="AH9" i="57"/>
  <c r="AD126" i="14"/>
  <c r="AF126" i="14"/>
  <c r="AC126" i="14"/>
  <c r="AE126" i="14"/>
  <c r="W106" i="22"/>
  <c r="U106" i="22"/>
  <c r="T106" i="22"/>
  <c r="S106" i="22"/>
  <c r="O96" i="14"/>
  <c r="M96" i="14"/>
  <c r="U99" i="14"/>
  <c r="T99" i="14"/>
  <c r="S94" i="22"/>
  <c r="AN79" i="14"/>
  <c r="AR79" i="14" s="1"/>
  <c r="Y123" i="14"/>
  <c r="V123" i="14"/>
  <c r="T123" i="14"/>
  <c r="X123" i="14"/>
  <c r="U123" i="14"/>
  <c r="H91" i="14"/>
  <c r="C91" i="14"/>
  <c r="E91" i="14"/>
  <c r="F91" i="14"/>
  <c r="AN84" i="14"/>
  <c r="AR84" i="14" s="1"/>
  <c r="M128" i="14"/>
  <c r="N128" i="14"/>
  <c r="L128" i="14"/>
  <c r="Q128" i="14"/>
  <c r="O128" i="14"/>
  <c r="P128" i="14"/>
  <c r="C105" i="14"/>
  <c r="O104" i="57"/>
  <c r="O76" i="57"/>
  <c r="O108" i="57"/>
  <c r="O21" i="57"/>
  <c r="O43" i="57"/>
  <c r="O54" i="57"/>
  <c r="AG6" i="57"/>
  <c r="AD118" i="14"/>
  <c r="AF118" i="14"/>
  <c r="E93" i="14"/>
  <c r="AN27" i="14"/>
  <c r="AR27" i="14" s="1"/>
  <c r="B93" i="14"/>
  <c r="C93" i="14"/>
  <c r="F93" i="14"/>
  <c r="AD128" i="14"/>
  <c r="AB94" i="22"/>
  <c r="Q94" i="22"/>
  <c r="D93" i="14"/>
  <c r="P123" i="22"/>
  <c r="X95" i="22"/>
  <c r="O98" i="14"/>
  <c r="S123" i="22"/>
  <c r="G127" i="22"/>
  <c r="AD128" i="22"/>
  <c r="M106" i="14"/>
  <c r="P106" i="14"/>
  <c r="Q106" i="14"/>
  <c r="O106" i="14"/>
  <c r="G105" i="14"/>
  <c r="K105" i="14"/>
  <c r="H105" i="14"/>
  <c r="L105" i="14"/>
  <c r="J105" i="14"/>
  <c r="AD106" i="22"/>
  <c r="D119" i="22"/>
  <c r="G119" i="22"/>
  <c r="E119" i="22"/>
  <c r="AA92" i="14"/>
  <c r="AB92" i="14"/>
  <c r="Z92" i="14"/>
  <c r="W92" i="14"/>
  <c r="L126" i="14"/>
  <c r="K126" i="14"/>
  <c r="I126" i="14"/>
  <c r="AN82" i="14"/>
  <c r="AR82" i="14" s="1"/>
  <c r="H126" i="14"/>
  <c r="G126" i="14"/>
  <c r="O102" i="57"/>
  <c r="O105" i="57"/>
  <c r="L9" i="57"/>
  <c r="L42" i="57" s="1"/>
  <c r="AE118" i="14"/>
  <c r="O122" i="22"/>
  <c r="AB118" i="14"/>
  <c r="L106" i="14"/>
  <c r="Y92" i="14"/>
  <c r="AN40" i="14"/>
  <c r="AR40" i="14" s="1"/>
  <c r="AA128" i="14"/>
  <c r="D125" i="22"/>
  <c r="AC98" i="14"/>
  <c r="AA98" i="14"/>
  <c r="V101" i="14"/>
  <c r="AF90" i="22"/>
  <c r="T109" i="14"/>
  <c r="Q115" i="22"/>
  <c r="M99" i="14"/>
  <c r="J123" i="22"/>
  <c r="M102" i="22"/>
  <c r="G117" i="22"/>
  <c r="V112" i="22"/>
  <c r="Q99" i="14"/>
  <c r="R90" i="22"/>
  <c r="H103" i="22"/>
  <c r="Z91" i="22"/>
  <c r="K97" i="22"/>
  <c r="O119" i="22"/>
  <c r="E108" i="22"/>
  <c r="U31" i="57"/>
  <c r="T130" i="22"/>
  <c r="W117" i="14"/>
  <c r="D98" i="22"/>
  <c r="Z98" i="14"/>
  <c r="AA27" i="57"/>
  <c r="U53" i="57"/>
  <c r="V130" i="22"/>
  <c r="U117" i="14"/>
  <c r="S117" i="14"/>
  <c r="W130" i="22"/>
  <c r="U101" i="14"/>
  <c r="AL83" i="57"/>
  <c r="AL80" i="57"/>
  <c r="AL30" i="57"/>
  <c r="X130" i="22"/>
  <c r="N119" i="22"/>
  <c r="AF112" i="22"/>
  <c r="AC112" i="22"/>
  <c r="AE112" i="22"/>
  <c r="AD112" i="22"/>
  <c r="AE104" i="14"/>
  <c r="AF104" i="14"/>
  <c r="AA104" i="14"/>
  <c r="D117" i="22"/>
  <c r="F117" i="22"/>
  <c r="E117" i="22"/>
  <c r="F90" i="22"/>
  <c r="G90" i="22"/>
  <c r="D90" i="22"/>
  <c r="E90" i="22"/>
  <c r="AE95" i="22"/>
  <c r="AF95" i="22"/>
  <c r="AE101" i="14"/>
  <c r="AD101" i="14"/>
  <c r="AF101" i="14"/>
  <c r="AC101" i="14"/>
  <c r="E95" i="22"/>
  <c r="G95" i="22"/>
  <c r="D95" i="22"/>
  <c r="I108" i="22"/>
  <c r="H108" i="22"/>
  <c r="X131" i="22"/>
  <c r="X100" i="22"/>
  <c r="S100" i="22"/>
  <c r="V100" i="22"/>
  <c r="U100" i="22"/>
  <c r="T100" i="22"/>
  <c r="AC121" i="22"/>
  <c r="AB121" i="22"/>
  <c r="AE121" i="22"/>
  <c r="AD121" i="22"/>
  <c r="M104" i="14"/>
  <c r="N104" i="14"/>
  <c r="I104" i="14"/>
  <c r="K117" i="14"/>
  <c r="G117" i="14"/>
  <c r="AN73" i="14"/>
  <c r="AR73" i="14" s="1"/>
  <c r="J117" i="14"/>
  <c r="I117" i="14"/>
  <c r="G8" i="57"/>
  <c r="F125" i="14"/>
  <c r="E125" i="14"/>
  <c r="D125" i="14"/>
  <c r="AN81" i="14"/>
  <c r="AR81" i="14" s="1"/>
  <c r="I102" i="22"/>
  <c r="T99" i="22"/>
  <c r="S91" i="14"/>
  <c r="U91" i="14"/>
  <c r="Q91" i="14"/>
  <c r="R91" i="14"/>
  <c r="V91" i="14"/>
  <c r="T91" i="14"/>
  <c r="I123" i="22"/>
  <c r="G123" i="22"/>
  <c r="H123" i="22"/>
  <c r="K107" i="14"/>
  <c r="L107" i="14"/>
  <c r="N107" i="14"/>
  <c r="AN41" i="14"/>
  <c r="AR41" i="14" s="1"/>
  <c r="M107" i="14"/>
  <c r="J107" i="14"/>
  <c r="I107" i="14"/>
  <c r="T105" i="14"/>
  <c r="N105" i="14"/>
  <c r="O100" i="22"/>
  <c r="P100" i="22"/>
  <c r="K100" i="22"/>
  <c r="M100" i="22"/>
  <c r="L100" i="22"/>
  <c r="U93" i="57"/>
  <c r="AL41" i="57"/>
  <c r="W105" i="14"/>
  <c r="R99" i="14"/>
  <c r="J130" i="14"/>
  <c r="AL19" i="57"/>
  <c r="W127" i="22"/>
  <c r="B125" i="14"/>
  <c r="C125" i="14"/>
  <c r="S104" i="14"/>
  <c r="R104" i="14"/>
  <c r="Q104" i="14"/>
  <c r="P104" i="14"/>
  <c r="B94" i="14"/>
  <c r="U86" i="57"/>
  <c r="U120" i="57"/>
  <c r="U94" i="57"/>
  <c r="U96" i="57"/>
  <c r="U97" i="57"/>
  <c r="U91" i="57"/>
  <c r="U75" i="57"/>
  <c r="V103" i="22"/>
  <c r="E96" i="22"/>
  <c r="D96" i="22"/>
  <c r="G96" i="22"/>
  <c r="F96" i="22"/>
  <c r="K92" i="22"/>
  <c r="H92" i="22"/>
  <c r="G92" i="22"/>
  <c r="E130" i="22"/>
  <c r="D130" i="22"/>
  <c r="G130" i="22"/>
  <c r="F130" i="22"/>
  <c r="D99" i="14"/>
  <c r="C99" i="14"/>
  <c r="E99" i="14"/>
  <c r="B99" i="14"/>
  <c r="U20" i="57"/>
  <c r="U99" i="57"/>
  <c r="U64" i="57"/>
  <c r="U98" i="57"/>
  <c r="S105" i="14"/>
  <c r="Z105" i="14"/>
  <c r="D129" i="22"/>
  <c r="H129" i="22"/>
  <c r="G129" i="22"/>
  <c r="C129" i="22"/>
  <c r="F129" i="22"/>
  <c r="Z98" i="22"/>
  <c r="AA98" i="22"/>
  <c r="C117" i="22"/>
  <c r="E104" i="14"/>
  <c r="H104" i="14"/>
  <c r="D104" i="14"/>
  <c r="F104" i="22"/>
  <c r="N113" i="22"/>
  <c r="M113" i="22"/>
  <c r="O113" i="22"/>
  <c r="V97" i="22"/>
  <c r="X97" i="22"/>
  <c r="W97" i="22"/>
  <c r="AA97" i="22"/>
  <c r="Z97" i="22"/>
  <c r="Y97" i="22"/>
  <c r="AD131" i="22"/>
  <c r="AE131" i="22"/>
  <c r="AF131" i="22"/>
  <c r="D127" i="22"/>
  <c r="C127" i="22"/>
  <c r="J129" i="22"/>
  <c r="AE94" i="14"/>
  <c r="N93" i="22"/>
  <c r="O93" i="22"/>
  <c r="Q93" i="22"/>
  <c r="P93" i="22"/>
  <c r="T97" i="14"/>
  <c r="R97" i="14"/>
  <c r="S97" i="14"/>
  <c r="P97" i="14"/>
  <c r="O97" i="14"/>
  <c r="Q97" i="14"/>
  <c r="B105" i="14"/>
  <c r="F108" i="22"/>
  <c r="G108" i="22"/>
  <c r="D108" i="22"/>
  <c r="AB129" i="14"/>
  <c r="AD129" i="14"/>
  <c r="AA129" i="14"/>
  <c r="AF11" i="57"/>
  <c r="AF77" i="57" s="1"/>
  <c r="AN85" i="14"/>
  <c r="AR85" i="14" s="1"/>
  <c r="AE129" i="14"/>
  <c r="AC129" i="14"/>
  <c r="AN86" i="14"/>
  <c r="AR86" i="14" s="1"/>
  <c r="L130" i="14"/>
  <c r="H130" i="14"/>
  <c r="M130" i="14"/>
  <c r="K130" i="14"/>
  <c r="R7" i="57"/>
  <c r="R18" i="57" s="1"/>
  <c r="M124" i="14"/>
  <c r="N124" i="14"/>
  <c r="AN80" i="14"/>
  <c r="AR80" i="14" s="1"/>
  <c r="O124" i="14"/>
  <c r="Q124" i="14"/>
  <c r="P124" i="14"/>
  <c r="R124" i="14"/>
  <c r="S4" i="57"/>
  <c r="S51" i="57" s="1"/>
  <c r="O114" i="14"/>
  <c r="AN70" i="14"/>
  <c r="AR70" i="14" s="1"/>
  <c r="P114" i="14"/>
  <c r="R114" i="14"/>
  <c r="N114" i="14"/>
  <c r="S114" i="14"/>
  <c r="AL81" i="57"/>
  <c r="AL108" i="57"/>
  <c r="AL119" i="57"/>
  <c r="AL82" i="57"/>
  <c r="AL87" i="57"/>
  <c r="AL86" i="57"/>
  <c r="Z112" i="22"/>
  <c r="Y112" i="22"/>
  <c r="X112" i="22"/>
  <c r="J120" i="14"/>
  <c r="G120" i="14"/>
  <c r="AN76" i="14"/>
  <c r="AR76" i="14" s="1"/>
  <c r="E120" i="14"/>
  <c r="I120" i="14"/>
  <c r="H120" i="14"/>
  <c r="C131" i="14"/>
  <c r="D131" i="14"/>
  <c r="Y127" i="14"/>
  <c r="V127" i="14"/>
  <c r="Z127" i="14"/>
  <c r="W127" i="14"/>
  <c r="AN83" i="14"/>
  <c r="AR83" i="14" s="1"/>
  <c r="AA10" i="57"/>
  <c r="AA106" i="57" s="1"/>
  <c r="X127" i="14"/>
  <c r="AA127" i="14"/>
  <c r="O99" i="14"/>
  <c r="P99" i="14"/>
  <c r="U92" i="57"/>
  <c r="U109" i="57"/>
  <c r="U95" i="57"/>
  <c r="U42" i="57"/>
  <c r="AL97" i="57"/>
  <c r="AL52" i="57"/>
  <c r="G125" i="14"/>
  <c r="H130" i="22"/>
  <c r="R105" i="14"/>
  <c r="F117" i="14"/>
  <c r="I95" i="22"/>
  <c r="U103" i="22"/>
  <c r="N100" i="22"/>
  <c r="W100" i="22"/>
  <c r="X109" i="22"/>
  <c r="F95" i="22"/>
  <c r="AN25" i="14"/>
  <c r="AR25" i="14" s="1"/>
  <c r="Q101" i="14"/>
  <c r="K104" i="14"/>
  <c r="AB125" i="22"/>
  <c r="AC125" i="22"/>
  <c r="C95" i="22"/>
  <c r="B95" i="22"/>
  <c r="AD107" i="22"/>
  <c r="Y107" i="22"/>
  <c r="Z107" i="22"/>
  <c r="W124" i="22"/>
  <c r="W126" i="22"/>
  <c r="U126" i="22"/>
  <c r="S96" i="14"/>
  <c r="U96" i="14"/>
  <c r="AF121" i="22"/>
  <c r="H104" i="22"/>
  <c r="I104" i="22"/>
  <c r="L104" i="22"/>
  <c r="C113" i="22"/>
  <c r="AA102" i="22"/>
  <c r="AC113" i="22"/>
  <c r="AF100" i="22"/>
  <c r="C90" i="22"/>
  <c r="U108" i="22"/>
  <c r="U112" i="22"/>
  <c r="Q106" i="22"/>
  <c r="X103" i="22"/>
  <c r="J92" i="22"/>
  <c r="L90" i="22"/>
  <c r="W117" i="22"/>
  <c r="C128" i="22"/>
  <c r="AE113" i="22"/>
  <c r="R109" i="14"/>
  <c r="Z109" i="14"/>
  <c r="J114" i="22"/>
  <c r="AN75" i="14"/>
  <c r="AR75" i="14" s="1"/>
  <c r="AB107" i="22"/>
  <c r="AA107" i="22"/>
  <c r="F122" i="22"/>
  <c r="V109" i="14"/>
  <c r="B98" i="22"/>
  <c r="AF94" i="14"/>
  <c r="G112" i="22"/>
  <c r="AF99" i="22"/>
  <c r="Y122" i="22"/>
  <c r="C101" i="14"/>
  <c r="N130" i="22"/>
  <c r="B96" i="22"/>
  <c r="B116" i="22"/>
  <c r="AB105" i="14"/>
  <c r="L126" i="22"/>
  <c r="C131" i="22"/>
  <c r="B105" i="22"/>
  <c r="B127" i="22"/>
  <c r="K129" i="22"/>
  <c r="T104" i="14"/>
  <c r="T95" i="22"/>
  <c r="P94" i="14"/>
  <c r="Y94" i="22"/>
  <c r="AA94" i="22"/>
  <c r="U125" i="22"/>
  <c r="M119" i="22"/>
  <c r="K119" i="22"/>
  <c r="H119" i="22"/>
  <c r="AA101" i="14"/>
  <c r="AB101" i="14"/>
  <c r="Z119" i="22"/>
  <c r="O98" i="22"/>
  <c r="R98" i="22"/>
  <c r="H101" i="22"/>
  <c r="G101" i="22"/>
  <c r="M109" i="14"/>
  <c r="Q109" i="14"/>
  <c r="H99" i="22"/>
  <c r="AB104" i="14"/>
  <c r="AC104" i="14"/>
  <c r="L117" i="22"/>
  <c r="J117" i="22"/>
  <c r="M117" i="22"/>
  <c r="K117" i="22"/>
  <c r="I117" i="22"/>
  <c r="V92" i="22"/>
  <c r="Y92" i="22"/>
  <c r="W92" i="22"/>
  <c r="AA92" i="22"/>
  <c r="N101" i="22"/>
  <c r="K101" i="22"/>
  <c r="L101" i="22"/>
  <c r="F109" i="14"/>
  <c r="L94" i="14"/>
  <c r="K94" i="14"/>
  <c r="Y94" i="14"/>
  <c r="V129" i="22"/>
  <c r="U129" i="22"/>
  <c r="T129" i="22"/>
  <c r="R99" i="22"/>
  <c r="U99" i="22"/>
  <c r="Q99" i="22"/>
  <c r="Z125" i="22"/>
  <c r="X125" i="22"/>
  <c r="Y125" i="22"/>
  <c r="AA125" i="22"/>
  <c r="AA99" i="14"/>
  <c r="AE99" i="14"/>
  <c r="AF99" i="14"/>
  <c r="S99" i="14"/>
  <c r="W99" i="14"/>
  <c r="D103" i="14"/>
  <c r="C103" i="14"/>
  <c r="F103" i="14"/>
  <c r="E103" i="14"/>
  <c r="Q108" i="22"/>
  <c r="N108" i="22"/>
  <c r="P108" i="22"/>
  <c r="K95" i="14"/>
  <c r="I95" i="14"/>
  <c r="H95" i="14"/>
  <c r="Y99" i="14"/>
  <c r="Z99" i="14"/>
  <c r="V95" i="14"/>
  <c r="W95" i="14"/>
  <c r="S95" i="14"/>
  <c r="U95" i="14"/>
  <c r="AC96" i="14"/>
  <c r="E97" i="14"/>
  <c r="AN31" i="14"/>
  <c r="AR31" i="14" s="1"/>
  <c r="M105" i="14"/>
  <c r="AF121" i="14"/>
  <c r="AE121" i="14"/>
  <c r="R113" i="22"/>
  <c r="I99" i="14"/>
  <c r="J99" i="14"/>
  <c r="G99" i="14"/>
  <c r="K100" i="14"/>
  <c r="O100" i="14"/>
  <c r="AN34" i="14"/>
  <c r="AR34" i="14" s="1"/>
  <c r="P100" i="14"/>
  <c r="Z90" i="22"/>
  <c r="V90" i="22"/>
  <c r="U90" i="22"/>
  <c r="R116" i="22"/>
  <c r="T116" i="22"/>
  <c r="Q116" i="22"/>
  <c r="U116" i="22"/>
  <c r="AD108" i="14"/>
  <c r="AN42" i="14"/>
  <c r="AR42" i="14" s="1"/>
  <c r="AF108" i="14"/>
  <c r="AN69" i="14"/>
  <c r="AR69" i="14" s="1"/>
  <c r="F113" i="14"/>
  <c r="G113" i="14"/>
  <c r="H97" i="22"/>
  <c r="E97" i="22"/>
  <c r="G97" i="22"/>
  <c r="AE105" i="14"/>
  <c r="AN37" i="14"/>
  <c r="AR37" i="14" s="1"/>
  <c r="X99" i="14"/>
  <c r="AD129" i="22"/>
  <c r="G94" i="14"/>
  <c r="L118" i="14"/>
  <c r="Q113" i="22"/>
  <c r="AC105" i="14"/>
  <c r="S129" i="22"/>
  <c r="Q119" i="14"/>
  <c r="I119" i="22"/>
  <c r="C116" i="22"/>
  <c r="AF122" i="22"/>
  <c r="K114" i="22"/>
  <c r="J118" i="14"/>
  <c r="I114" i="22"/>
  <c r="M100" i="14"/>
  <c r="F97" i="22"/>
  <c r="Y105" i="14"/>
  <c r="R108" i="22"/>
  <c r="V99" i="14"/>
  <c r="S99" i="22"/>
  <c r="G97" i="14"/>
  <c r="X92" i="22"/>
  <c r="Z94" i="22"/>
  <c r="AC99" i="14"/>
  <c r="R94" i="14"/>
  <c r="Y90" i="22"/>
  <c r="F95" i="14"/>
  <c r="J95" i="14"/>
  <c r="S109" i="14"/>
  <c r="H118" i="22"/>
  <c r="G118" i="22"/>
  <c r="D116" i="22"/>
  <c r="AA120" i="22"/>
  <c r="H96" i="22"/>
  <c r="I96" i="22"/>
  <c r="K130" i="22"/>
  <c r="L130" i="22"/>
  <c r="M130" i="22"/>
  <c r="N99" i="14"/>
  <c r="L99" i="14"/>
  <c r="U84" i="57"/>
  <c r="U41" i="57"/>
  <c r="U52" i="57"/>
  <c r="M118" i="14"/>
  <c r="H113" i="14"/>
  <c r="Q105" i="14"/>
  <c r="AA105" i="14"/>
  <c r="AD99" i="14"/>
  <c r="H117" i="22"/>
  <c r="X105" i="14"/>
  <c r="K99" i="14"/>
  <c r="AN39" i="14"/>
  <c r="AR39" i="14" s="1"/>
  <c r="K118" i="14"/>
  <c r="H2" i="57"/>
  <c r="H69" i="57" s="1"/>
  <c r="AD114" i="22"/>
  <c r="R119" i="14"/>
  <c r="O124" i="22"/>
  <c r="J113" i="22"/>
  <c r="S119" i="14"/>
  <c r="O105" i="14"/>
  <c r="AN33" i="14"/>
  <c r="AR33" i="14" s="1"/>
  <c r="AB109" i="14"/>
  <c r="O94" i="14"/>
  <c r="K113" i="22"/>
  <c r="O130" i="22"/>
  <c r="N94" i="14"/>
  <c r="H109" i="14"/>
  <c r="P109" i="14"/>
  <c r="H99" i="14"/>
  <c r="D101" i="14"/>
  <c r="O91" i="22"/>
  <c r="F99" i="14"/>
  <c r="N109" i="14"/>
  <c r="S108" i="22"/>
  <c r="D94" i="22"/>
  <c r="H97" i="14"/>
  <c r="AN74" i="14"/>
  <c r="AR74" i="14" s="1"/>
  <c r="S98" i="22"/>
  <c r="AN77" i="14"/>
  <c r="AR77" i="14" s="1"/>
  <c r="X90" i="22"/>
  <c r="N100" i="14"/>
  <c r="AC109" i="14"/>
  <c r="AA109" i="14"/>
  <c r="R95" i="14"/>
  <c r="Q98" i="22"/>
  <c r="M101" i="22"/>
  <c r="F98" i="14"/>
  <c r="G98" i="14"/>
  <c r="E98" i="14"/>
  <c r="H98" i="14"/>
  <c r="D107" i="22"/>
  <c r="F107" i="22"/>
  <c r="G107" i="22"/>
  <c r="E107" i="22"/>
  <c r="C107" i="22"/>
  <c r="U83" i="57"/>
  <c r="U82" i="57"/>
  <c r="AB99" i="14"/>
  <c r="AE108" i="14"/>
  <c r="O6" i="57"/>
  <c r="O65" i="57" s="1"/>
  <c r="V105" i="14"/>
  <c r="P105" i="14"/>
  <c r="AA119" i="22"/>
  <c r="N118" i="14"/>
  <c r="AE114" i="22"/>
  <c r="L113" i="22"/>
  <c r="C94" i="14"/>
  <c r="Q94" i="14"/>
  <c r="O109" i="14"/>
  <c r="U105" i="14"/>
  <c r="P130" i="22"/>
  <c r="P124" i="22"/>
  <c r="W125" i="22"/>
  <c r="C94" i="22"/>
  <c r="B103" i="14"/>
  <c r="Z101" i="14"/>
  <c r="J101" i="22"/>
  <c r="AD104" i="14"/>
  <c r="O108" i="22"/>
  <c r="C96" i="22"/>
  <c r="I97" i="14"/>
  <c r="D97" i="14"/>
  <c r="G103" i="14"/>
  <c r="L119" i="22"/>
  <c r="T95" i="14"/>
  <c r="P98" i="22"/>
  <c r="F116" i="22"/>
  <c r="I116" i="22"/>
  <c r="X101" i="14"/>
  <c r="Y101" i="14"/>
  <c r="AC102" i="22"/>
  <c r="X94" i="22"/>
  <c r="J91" i="22"/>
  <c r="I97" i="22"/>
  <c r="B109" i="14"/>
  <c r="B128" i="22"/>
  <c r="E128" i="22"/>
  <c r="G104" i="22"/>
  <c r="G103" i="22"/>
  <c r="J119" i="22"/>
  <c r="B114" i="22"/>
  <c r="B98" i="14"/>
  <c r="AD115" i="22"/>
  <c r="W95" i="22"/>
  <c r="E94" i="22"/>
  <c r="B106" i="22"/>
  <c r="B118" i="22"/>
  <c r="S121" i="22"/>
  <c r="Y113" i="22"/>
  <c r="R101" i="14"/>
  <c r="B117" i="22"/>
  <c r="AE91" i="22"/>
  <c r="Y91" i="22"/>
  <c r="C104" i="14"/>
  <c r="V122" i="22"/>
  <c r="N102" i="22"/>
  <c r="AF109" i="14"/>
  <c r="P98" i="14"/>
  <c r="L98" i="14"/>
  <c r="AB118" i="22"/>
  <c r="F104" i="14"/>
  <c r="O101" i="14"/>
  <c r="AE98" i="14"/>
  <c r="X98" i="14"/>
  <c r="AN35" i="14"/>
  <c r="AR35" i="14" s="1"/>
  <c r="D109" i="14"/>
  <c r="R98" i="14"/>
  <c r="K112" i="22"/>
  <c r="C96" i="14"/>
  <c r="Y131" i="22"/>
  <c r="I94" i="14"/>
  <c r="AN28" i="14"/>
  <c r="AR28" i="14" s="1"/>
  <c r="Q121" i="22"/>
  <c r="E94" i="14"/>
  <c r="I124" i="22"/>
  <c r="N125" i="22"/>
  <c r="AA129" i="22"/>
  <c r="F112" i="22"/>
  <c r="F127" i="22"/>
  <c r="D98" i="14"/>
  <c r="AE106" i="22"/>
  <c r="T107" i="22"/>
  <c r="B104" i="14"/>
  <c r="K102" i="22"/>
  <c r="F94" i="22"/>
  <c r="J101" i="14"/>
  <c r="AE109" i="14"/>
  <c r="S98" i="14"/>
  <c r="AF91" i="22"/>
  <c r="L102" i="22"/>
  <c r="J94" i="22"/>
  <c r="AC90" i="22"/>
  <c r="Z95" i="22"/>
  <c r="AC94" i="14"/>
  <c r="Q98" i="14"/>
  <c r="I92" i="22"/>
  <c r="AB91" i="22"/>
  <c r="T94" i="22"/>
  <c r="H94" i="22"/>
  <c r="AB90" i="22"/>
  <c r="P96" i="22"/>
  <c r="AB94" i="14"/>
  <c r="Q96" i="22"/>
  <c r="T96" i="22"/>
  <c r="S96" i="22"/>
  <c r="K91" i="22"/>
  <c r="C106" i="22"/>
  <c r="U122" i="22"/>
  <c r="W122" i="22"/>
  <c r="AF98" i="14"/>
  <c r="AD98" i="14"/>
  <c r="Z94" i="14"/>
  <c r="H121" i="22"/>
  <c r="K124" i="22"/>
  <c r="H112" i="22"/>
  <c r="Z113" i="22"/>
  <c r="C118" i="22"/>
  <c r="AA131" i="22"/>
  <c r="K103" i="22"/>
  <c r="D94" i="14"/>
  <c r="W98" i="14"/>
  <c r="AD109" i="22"/>
  <c r="M97" i="22"/>
  <c r="J104" i="14"/>
  <c r="S107" i="22"/>
  <c r="AA94" i="14"/>
  <c r="AD109" i="14"/>
  <c r="E109" i="14"/>
  <c r="L104" i="14"/>
  <c r="AA96" i="14"/>
  <c r="J107" i="22"/>
  <c r="AE90" i="22"/>
  <c r="W94" i="22"/>
  <c r="F94" i="14"/>
  <c r="X109" i="14"/>
  <c r="W90" i="22"/>
  <c r="N97" i="22"/>
  <c r="U96" i="22"/>
  <c r="V94" i="22"/>
  <c r="T122" i="22"/>
  <c r="E106" i="22"/>
  <c r="S122" i="22"/>
  <c r="T128" i="22"/>
  <c r="AF106" i="22"/>
  <c r="S128" i="22"/>
  <c r="G122" i="22"/>
  <c r="V128" i="22"/>
  <c r="U107" i="22"/>
  <c r="Z129" i="22"/>
  <c r="AD120" i="22"/>
  <c r="AC120" i="22"/>
  <c r="U109" i="14"/>
  <c r="C109" i="14"/>
  <c r="J94" i="14"/>
  <c r="E127" i="22"/>
  <c r="R128" i="22"/>
  <c r="Z96" i="14"/>
  <c r="H94" i="14"/>
  <c r="AN43" i="14"/>
  <c r="AR43" i="14" s="1"/>
  <c r="AN32" i="14"/>
  <c r="AR32" i="14" s="1"/>
  <c r="H127" i="22"/>
  <c r="N98" i="14"/>
  <c r="L91" i="22"/>
  <c r="F106" i="22"/>
  <c r="M101" i="14"/>
  <c r="G104" i="14"/>
  <c r="AD94" i="14"/>
  <c r="Y109" i="22"/>
  <c r="Z103" i="22"/>
  <c r="I94" i="22"/>
  <c r="AD93" i="22"/>
  <c r="T121" i="22"/>
  <c r="AN38" i="14"/>
  <c r="AR38" i="14" s="1"/>
  <c r="C43" i="57"/>
  <c r="J98" i="14"/>
  <c r="R130" i="22"/>
  <c r="AB124" i="22"/>
  <c r="S130" i="22"/>
  <c r="P128" i="22"/>
  <c r="X126" i="22"/>
  <c r="V98" i="14"/>
  <c r="J126" i="22"/>
  <c r="V126" i="22"/>
  <c r="Y124" i="22"/>
  <c r="P101" i="14"/>
  <c r="X104" i="14"/>
  <c r="O106" i="22"/>
  <c r="Y103" i="22"/>
  <c r="E105" i="22"/>
  <c r="N106" i="22"/>
  <c r="T98" i="14"/>
  <c r="C109" i="22"/>
  <c r="L101" i="14"/>
  <c r="AB103" i="22"/>
  <c r="K104" i="22"/>
  <c r="L129" i="22"/>
  <c r="AN24" i="22"/>
  <c r="AR24" i="22" s="1"/>
  <c r="H105" i="22"/>
  <c r="N103" i="22"/>
  <c r="AC93" i="22"/>
  <c r="AE93" i="22"/>
  <c r="Q97" i="22"/>
  <c r="G116" i="22"/>
  <c r="M90" i="22"/>
  <c r="N104" i="22"/>
  <c r="M98" i="14"/>
  <c r="C98" i="14"/>
  <c r="O128" i="22"/>
  <c r="H126" i="22"/>
  <c r="X122" i="22"/>
  <c r="I98" i="14"/>
  <c r="Y126" i="22"/>
  <c r="Q130" i="22"/>
  <c r="U130" i="22"/>
  <c r="AA118" i="22"/>
  <c r="H116" i="22"/>
  <c r="Q128" i="22"/>
  <c r="T101" i="14"/>
  <c r="U98" i="14"/>
  <c r="F105" i="22"/>
  <c r="P102" i="22"/>
  <c r="H101" i="14"/>
  <c r="U95" i="22"/>
  <c r="W103" i="22"/>
  <c r="M106" i="22"/>
  <c r="S101" i="14"/>
  <c r="K101" i="14"/>
  <c r="M104" i="22"/>
  <c r="O102" i="22"/>
  <c r="P97" i="22"/>
  <c r="J104" i="22"/>
  <c r="M103" i="22"/>
  <c r="AF93" i="22"/>
  <c r="M128" i="22"/>
  <c r="AA124" i="22"/>
  <c r="Z104" i="14"/>
  <c r="K126" i="22"/>
  <c r="J116" i="22"/>
  <c r="AE117" i="22"/>
  <c r="T123" i="22"/>
  <c r="U121" i="22"/>
  <c r="Z124" i="22"/>
  <c r="AA103" i="22"/>
  <c r="H90" i="22"/>
  <c r="V104" i="14"/>
  <c r="U104" i="14"/>
  <c r="W104" i="14"/>
  <c r="I101" i="14"/>
  <c r="P106" i="22"/>
  <c r="N101" i="14"/>
  <c r="E116" i="22"/>
  <c r="K98" i="14"/>
  <c r="D109" i="22"/>
  <c r="Y98" i="14"/>
  <c r="B101" i="14"/>
  <c r="AE99" i="22"/>
  <c r="V95" i="22"/>
  <c r="P96" i="14"/>
  <c r="Y95" i="22"/>
  <c r="G94" i="22"/>
  <c r="AC91" i="22"/>
  <c r="AF113" i="22"/>
  <c r="J97" i="22"/>
  <c r="G125" i="22"/>
  <c r="K98" i="22"/>
  <c r="N96" i="14"/>
  <c r="C125" i="22"/>
  <c r="D106" i="22"/>
  <c r="R96" i="14"/>
  <c r="AA91" i="22"/>
  <c r="L97" i="22"/>
  <c r="F96" i="14"/>
  <c r="Y102" i="22"/>
  <c r="H100" i="22"/>
  <c r="AD113" i="22"/>
  <c r="U104" i="22"/>
  <c r="J125" i="22"/>
  <c r="I126" i="22"/>
  <c r="AD96" i="14"/>
  <c r="AE130" i="22"/>
  <c r="B109" i="22"/>
  <c r="O97" i="22"/>
  <c r="E115" i="22"/>
  <c r="F115" i="22"/>
  <c r="E93" i="22"/>
  <c r="D93" i="22"/>
  <c r="F93" i="22"/>
  <c r="B93" i="22"/>
  <c r="D114" i="22"/>
  <c r="B112" i="22"/>
  <c r="B113" i="22"/>
  <c r="AE115" i="22"/>
  <c r="J112" i="22"/>
  <c r="W108" i="22"/>
  <c r="AE96" i="14"/>
  <c r="V96" i="14"/>
  <c r="C114" i="22"/>
  <c r="F100" i="22"/>
  <c r="S97" i="22"/>
  <c r="T97" i="22"/>
  <c r="Y117" i="22"/>
  <c r="AF115" i="22"/>
  <c r="I100" i="22"/>
  <c r="L107" i="22"/>
  <c r="X108" i="22"/>
  <c r="V108" i="22"/>
  <c r="AB102" i="22"/>
  <c r="E103" i="22"/>
  <c r="V117" i="22"/>
  <c r="X117" i="22"/>
  <c r="V127" i="22"/>
  <c r="T96" i="14"/>
  <c r="AB113" i="22"/>
  <c r="AB116" i="22"/>
  <c r="D115" i="22"/>
  <c r="S114" i="22"/>
  <c r="R114" i="22"/>
  <c r="U117" i="22"/>
  <c r="T117" i="22"/>
  <c r="Z127" i="22"/>
  <c r="Z117" i="22"/>
  <c r="AC115" i="22"/>
  <c r="I107" i="22"/>
  <c r="K107" i="22"/>
  <c r="I112" i="22"/>
  <c r="T108" i="22"/>
  <c r="C91" i="22"/>
  <c r="D103" i="22"/>
  <c r="F103" i="22"/>
  <c r="C103" i="22"/>
  <c r="X124" i="22"/>
  <c r="B115" i="22"/>
  <c r="L112" i="22"/>
  <c r="S119" i="22"/>
  <c r="T119" i="22"/>
  <c r="R92" i="22"/>
  <c r="S92" i="22"/>
  <c r="Q119" i="22"/>
  <c r="C93" i="22"/>
  <c r="I121" i="22"/>
  <c r="E96" i="14"/>
  <c r="T112" i="22"/>
  <c r="N121" i="22"/>
  <c r="AC129" i="22"/>
  <c r="Y127" i="22"/>
  <c r="N115" i="22"/>
  <c r="X127" i="22"/>
  <c r="V105" i="22"/>
  <c r="X96" i="14"/>
  <c r="L96" i="14"/>
  <c r="J96" i="14"/>
  <c r="B96" i="14"/>
  <c r="E100" i="22"/>
  <c r="E125" i="22"/>
  <c r="H96" i="14"/>
  <c r="H125" i="22"/>
  <c r="D131" i="22"/>
  <c r="E131" i="22"/>
  <c r="W104" i="22"/>
  <c r="X104" i="22"/>
  <c r="Z104" i="22"/>
  <c r="Y104" i="22"/>
  <c r="B131" i="22"/>
  <c r="G96" i="14"/>
  <c r="AB129" i="22"/>
  <c r="AN30" i="14"/>
  <c r="AR30" i="14" s="1"/>
  <c r="O115" i="22"/>
  <c r="Y129" i="22"/>
  <c r="X105" i="22"/>
  <c r="AB96" i="14"/>
  <c r="Y105" i="22"/>
  <c r="W96" i="14"/>
  <c r="AN68" i="22"/>
  <c r="AR68" i="22" s="1"/>
  <c r="I96" i="14"/>
  <c r="AC116" i="22"/>
  <c r="AD116" i="22"/>
  <c r="X102" i="22"/>
  <c r="Z102" i="22"/>
  <c r="W102" i="22"/>
  <c r="J121" i="22"/>
  <c r="W112" i="22"/>
  <c r="K120" i="22"/>
  <c r="L121" i="22"/>
  <c r="W105" i="22"/>
  <c r="Y96" i="14"/>
  <c r="P115" i="22"/>
  <c r="D96" i="14"/>
  <c r="K96" i="14"/>
  <c r="AF117" i="22"/>
  <c r="E122" i="22"/>
  <c r="G100" i="22"/>
  <c r="AC107" i="22"/>
  <c r="C87" i="57"/>
  <c r="C104" i="57"/>
  <c r="AA47" i="57"/>
  <c r="C102" i="57"/>
  <c r="AA61" i="57"/>
  <c r="AA53" i="57"/>
  <c r="AA51" i="57"/>
  <c r="AA72" i="57"/>
  <c r="S84" i="57"/>
  <c r="P22" i="57"/>
  <c r="S83" i="57"/>
  <c r="AA116" i="57"/>
  <c r="AA50" i="57"/>
  <c r="AL64" i="57"/>
  <c r="AA55" i="57"/>
  <c r="AA52" i="57"/>
  <c r="AA83" i="57"/>
  <c r="AL50" i="57"/>
  <c r="AL61" i="57"/>
  <c r="AL39" i="57"/>
  <c r="T54" i="57"/>
  <c r="T21" i="57"/>
  <c r="AL58" i="57"/>
  <c r="D51" i="57"/>
  <c r="W27" i="57"/>
  <c r="X87" i="57"/>
  <c r="T110" i="57"/>
  <c r="D50" i="57"/>
  <c r="D48" i="57"/>
  <c r="D94" i="57"/>
  <c r="C21" i="57"/>
  <c r="C108" i="57"/>
  <c r="C105" i="57"/>
  <c r="T102" i="57"/>
  <c r="T76" i="57"/>
  <c r="T107" i="57"/>
  <c r="C107" i="57"/>
  <c r="C110" i="57"/>
  <c r="C98" i="57"/>
  <c r="C109" i="57"/>
  <c r="T32" i="57"/>
  <c r="T104" i="57"/>
  <c r="T109" i="57"/>
  <c r="T87" i="57"/>
  <c r="T108" i="57"/>
  <c r="C76" i="57"/>
  <c r="C121" i="57"/>
  <c r="C103" i="57"/>
  <c r="C54" i="57"/>
  <c r="T105" i="57"/>
  <c r="T43" i="57"/>
  <c r="T98" i="57"/>
  <c r="AM91" i="57"/>
  <c r="X43" i="57"/>
  <c r="F73" i="57"/>
  <c r="X107" i="57"/>
  <c r="S97" i="57"/>
  <c r="S86" i="57"/>
  <c r="S85" i="57"/>
  <c r="V99" i="57"/>
  <c r="P14" i="57"/>
  <c r="D49" i="57"/>
  <c r="D72" i="57"/>
  <c r="D16" i="57"/>
  <c r="D27" i="57"/>
  <c r="AF26" i="57"/>
  <c r="AL95" i="57"/>
  <c r="AL65" i="57"/>
  <c r="AL60" i="57"/>
  <c r="S74" i="57"/>
  <c r="S119" i="57"/>
  <c r="S63" i="57"/>
  <c r="AM86" i="57"/>
  <c r="D52" i="57"/>
  <c r="M49" i="57"/>
  <c r="AL59" i="57"/>
  <c r="W55" i="57"/>
  <c r="D47" i="57"/>
  <c r="AD92" i="57"/>
  <c r="S88" i="57"/>
  <c r="AL106" i="57"/>
  <c r="S19" i="57"/>
  <c r="S80" i="57"/>
  <c r="S108" i="57"/>
  <c r="AL66" i="57"/>
  <c r="AM96" i="57"/>
  <c r="D83" i="57"/>
  <c r="AM20" i="57"/>
  <c r="M53" i="57"/>
  <c r="AL28" i="57"/>
  <c r="D55" i="57"/>
  <c r="AL63" i="57"/>
  <c r="D38" i="57"/>
  <c r="D53" i="57"/>
  <c r="D61" i="57"/>
  <c r="AM97" i="57"/>
  <c r="AB18" i="57"/>
  <c r="AD38" i="57"/>
  <c r="AM95" i="57"/>
  <c r="AM75" i="57"/>
  <c r="AM99" i="57"/>
  <c r="AM120" i="57"/>
  <c r="F69" i="57"/>
  <c r="F18" i="57"/>
  <c r="F77" i="57"/>
  <c r="F74" i="57"/>
  <c r="F62" i="57"/>
  <c r="F118" i="57"/>
  <c r="F85" i="57"/>
  <c r="G95" i="57"/>
  <c r="O75" i="57"/>
  <c r="O98" i="57"/>
  <c r="O86" i="57"/>
  <c r="O97" i="57"/>
  <c r="H70" i="57"/>
  <c r="H33" i="57"/>
  <c r="H114" i="57"/>
  <c r="H27" i="57"/>
  <c r="H59" i="57"/>
  <c r="AD43" i="57"/>
  <c r="AD49" i="57"/>
  <c r="AD39" i="57"/>
  <c r="AD15" i="57"/>
  <c r="W94" i="57"/>
  <c r="W47" i="57"/>
  <c r="W54" i="57"/>
  <c r="W38" i="57"/>
  <c r="W83" i="57"/>
  <c r="W105" i="57"/>
  <c r="W16" i="57"/>
  <c r="W48" i="57"/>
  <c r="W116" i="57"/>
  <c r="W53" i="57"/>
  <c r="W52" i="57"/>
  <c r="W49" i="57"/>
  <c r="E120" i="57"/>
  <c r="E99" i="57"/>
  <c r="P16" i="57"/>
  <c r="P102" i="57"/>
  <c r="P17" i="57"/>
  <c r="Q73" i="57"/>
  <c r="Q59" i="57"/>
  <c r="Q25" i="57"/>
  <c r="V96" i="57"/>
  <c r="V109" i="57"/>
  <c r="V120" i="57"/>
  <c r="V31" i="57"/>
  <c r="V91" i="57"/>
  <c r="V92" i="57"/>
  <c r="AD103" i="57"/>
  <c r="AD28" i="57"/>
  <c r="AD37" i="57"/>
  <c r="AD14" i="57"/>
  <c r="AD33" i="57"/>
  <c r="AD31" i="57"/>
  <c r="AD48" i="57"/>
  <c r="AD32" i="57"/>
  <c r="AD114" i="57"/>
  <c r="AD59" i="57"/>
  <c r="AD25" i="57"/>
  <c r="AB20" i="57"/>
  <c r="AB58" i="57"/>
  <c r="AB69" i="57"/>
  <c r="AB17" i="57"/>
  <c r="AB21" i="57"/>
  <c r="AB91" i="57"/>
  <c r="AB102" i="57"/>
  <c r="AB113" i="57"/>
  <c r="N26" i="57"/>
  <c r="N60" i="57"/>
  <c r="N37" i="57"/>
  <c r="N82" i="57"/>
  <c r="O27" i="57"/>
  <c r="O103" i="57"/>
  <c r="O26" i="57"/>
  <c r="I120" i="57"/>
  <c r="N40" i="57"/>
  <c r="K70" i="57"/>
  <c r="N42" i="57"/>
  <c r="M80" i="57"/>
  <c r="M25" i="57"/>
  <c r="M19" i="57"/>
  <c r="M91" i="57"/>
  <c r="M15" i="57"/>
  <c r="B80" i="57"/>
  <c r="B19" i="57"/>
  <c r="G61" i="57"/>
  <c r="R26" i="57"/>
  <c r="R37" i="57"/>
  <c r="AF36" i="57"/>
  <c r="AF71" i="57"/>
  <c r="AF93" i="57"/>
  <c r="AF37" i="57"/>
  <c r="AF43" i="57"/>
  <c r="AL84" i="57"/>
  <c r="AB88" i="57"/>
  <c r="AB86" i="57"/>
  <c r="AB74" i="57"/>
  <c r="AB63" i="57"/>
  <c r="AB87" i="57"/>
  <c r="P52" i="57"/>
  <c r="P119" i="57"/>
  <c r="P82" i="57"/>
  <c r="P63" i="57"/>
  <c r="P87" i="57"/>
  <c r="P74" i="57"/>
  <c r="P88" i="57"/>
  <c r="P84" i="57"/>
  <c r="P108" i="57"/>
  <c r="P86" i="57"/>
  <c r="P41" i="57"/>
  <c r="P30" i="57"/>
  <c r="P85" i="57"/>
  <c r="O32" i="57"/>
  <c r="O48" i="57"/>
  <c r="O37" i="57"/>
  <c r="O81" i="57"/>
  <c r="O92" i="57"/>
  <c r="O25" i="57"/>
  <c r="O29" i="57"/>
  <c r="O14" i="57"/>
  <c r="O30" i="57"/>
  <c r="E42" i="57"/>
  <c r="E109" i="57"/>
  <c r="E31" i="57"/>
  <c r="E64" i="57"/>
  <c r="E91" i="57"/>
  <c r="E98" i="57"/>
  <c r="E92" i="57"/>
  <c r="E97" i="57"/>
  <c r="E86" i="57"/>
  <c r="X32" i="57"/>
  <c r="X104" i="57"/>
  <c r="X21" i="57"/>
  <c r="X108" i="57"/>
  <c r="X105" i="57"/>
  <c r="X102" i="57"/>
  <c r="X110" i="57"/>
  <c r="X121" i="57"/>
  <c r="X54" i="57"/>
  <c r="X65" i="57"/>
  <c r="X76" i="57"/>
  <c r="B74" i="57"/>
  <c r="B119" i="57"/>
  <c r="B63" i="57"/>
  <c r="B108" i="57"/>
  <c r="B85" i="57"/>
  <c r="G115" i="57"/>
  <c r="G49" i="57"/>
  <c r="G44" i="57"/>
  <c r="B88" i="57"/>
  <c r="X103" i="57"/>
  <c r="O70" i="57"/>
  <c r="P81" i="57"/>
  <c r="P83" i="57"/>
  <c r="X109" i="57"/>
  <c r="E20" i="57"/>
  <c r="H81" i="57"/>
  <c r="H92" i="57"/>
  <c r="H31" i="57"/>
  <c r="H32" i="57"/>
  <c r="H29" i="57"/>
  <c r="H48" i="57"/>
  <c r="H28" i="57"/>
  <c r="G28" i="57"/>
  <c r="G59" i="57"/>
  <c r="G64" i="57"/>
  <c r="AD62" i="57"/>
  <c r="AD29" i="57"/>
  <c r="G42" i="57"/>
  <c r="O20" i="57"/>
  <c r="N36" i="57"/>
  <c r="N39" i="57"/>
  <c r="N38" i="57"/>
  <c r="N15" i="57"/>
  <c r="P113" i="57"/>
  <c r="AD26" i="57"/>
  <c r="P91" i="57"/>
  <c r="P18" i="57"/>
  <c r="P69" i="57"/>
  <c r="O31" i="57"/>
  <c r="AF82" i="57"/>
  <c r="AF15" i="57"/>
  <c r="P25" i="57"/>
  <c r="G36" i="57"/>
  <c r="O96" i="57"/>
  <c r="M105" i="57"/>
  <c r="O42" i="57"/>
  <c r="G43" i="57"/>
  <c r="G104" i="57"/>
  <c r="G60" i="57"/>
  <c r="N49" i="57"/>
  <c r="N93" i="57"/>
  <c r="N71" i="57"/>
  <c r="AD93" i="57"/>
  <c r="AD42" i="57"/>
  <c r="AD115" i="57"/>
  <c r="P20" i="57"/>
  <c r="G26" i="57"/>
  <c r="AF41" i="57"/>
  <c r="AF40" i="57"/>
  <c r="P80" i="57"/>
  <c r="P19" i="57"/>
  <c r="O53" i="57"/>
  <c r="P21" i="57"/>
  <c r="M27" i="57"/>
  <c r="G38" i="57"/>
  <c r="P58" i="57"/>
  <c r="O109" i="57"/>
  <c r="M52" i="57"/>
  <c r="AD104" i="57"/>
  <c r="G93" i="57"/>
  <c r="AD36" i="57"/>
  <c r="N41" i="57"/>
  <c r="O91" i="57"/>
  <c r="AD60" i="57"/>
  <c r="K85" i="57"/>
  <c r="G37" i="57"/>
  <c r="O94" i="57"/>
  <c r="AF104" i="57"/>
  <c r="AF42" i="57"/>
  <c r="G15" i="57"/>
  <c r="M94" i="57"/>
  <c r="M48" i="57"/>
  <c r="P36" i="57"/>
  <c r="O93" i="57"/>
  <c r="M54" i="57"/>
  <c r="M72" i="57"/>
  <c r="AE62" i="57"/>
  <c r="AA115" i="57"/>
  <c r="AE40" i="57"/>
  <c r="AE73" i="57"/>
  <c r="AE96" i="57"/>
  <c r="I113" i="57"/>
  <c r="I22" i="57"/>
  <c r="T88" i="57"/>
  <c r="AE77" i="57"/>
  <c r="AE51" i="57"/>
  <c r="I114" i="57"/>
  <c r="I110" i="57"/>
  <c r="I118" i="57"/>
  <c r="I115" i="57"/>
  <c r="R58" i="57"/>
  <c r="AE70" i="57"/>
  <c r="AE85" i="57"/>
  <c r="AE71" i="57"/>
  <c r="AE18" i="57"/>
  <c r="AE75" i="57"/>
  <c r="AE72" i="57"/>
  <c r="AD84" i="57"/>
  <c r="I119" i="57"/>
  <c r="I44" i="57"/>
  <c r="I99" i="57"/>
  <c r="I116" i="57"/>
  <c r="AE29" i="57"/>
  <c r="AE74" i="57"/>
  <c r="AE69" i="57"/>
  <c r="I33" i="57"/>
  <c r="I121" i="57"/>
  <c r="I55" i="57"/>
  <c r="I77" i="57"/>
  <c r="I88" i="57"/>
  <c r="AD81" i="57"/>
  <c r="AM102" i="57"/>
  <c r="R91" i="57"/>
  <c r="R25" i="57"/>
  <c r="AD88" i="57"/>
  <c r="AD63" i="57"/>
  <c r="AD82" i="57"/>
  <c r="AD30" i="57"/>
  <c r="AD97" i="57"/>
  <c r="R19" i="57"/>
  <c r="R113" i="57"/>
  <c r="L55" i="57"/>
  <c r="L83" i="57"/>
  <c r="AD19" i="57"/>
  <c r="AD41" i="57"/>
  <c r="R14" i="57"/>
  <c r="AD86" i="57"/>
  <c r="AD119" i="57"/>
  <c r="AD108" i="57"/>
  <c r="AD83" i="57"/>
  <c r="R80" i="57"/>
  <c r="R22" i="57"/>
  <c r="R15" i="57"/>
  <c r="AD80" i="57"/>
  <c r="AD87" i="57"/>
  <c r="L52" i="57"/>
  <c r="R47" i="57"/>
  <c r="L61" i="57"/>
  <c r="R102" i="57"/>
  <c r="AB14" i="57"/>
  <c r="AB103" i="57"/>
  <c r="AI33" i="57"/>
  <c r="AB70" i="57"/>
  <c r="AB59" i="57"/>
  <c r="R21" i="57"/>
  <c r="AI118" i="57"/>
  <c r="AI113" i="57"/>
  <c r="AB28" i="57"/>
  <c r="AB114" i="57"/>
  <c r="AB32" i="57"/>
  <c r="AM98" i="57"/>
  <c r="AB92" i="57"/>
  <c r="AM76" i="57"/>
  <c r="T119" i="57"/>
  <c r="L47" i="57"/>
  <c r="AA15" i="57"/>
  <c r="L48" i="57"/>
  <c r="L116" i="57"/>
  <c r="AB25" i="57"/>
  <c r="AB33" i="57"/>
  <c r="AA39" i="57"/>
  <c r="AB29" i="57"/>
  <c r="AB31" i="57"/>
  <c r="AA93" i="57"/>
  <c r="L50" i="57"/>
  <c r="AB48" i="57"/>
  <c r="AA37" i="57"/>
  <c r="AM65" i="57"/>
  <c r="AM21" i="57"/>
  <c r="AA26" i="57"/>
  <c r="L16" i="57"/>
  <c r="T116" i="57"/>
  <c r="L105" i="57"/>
  <c r="L54" i="57"/>
  <c r="L27" i="57"/>
  <c r="L38" i="57"/>
  <c r="L49" i="57"/>
  <c r="AM109" i="57"/>
  <c r="AI110" i="57"/>
  <c r="AM121" i="57"/>
  <c r="AM110" i="57"/>
  <c r="AA44" i="57"/>
  <c r="G50" i="57"/>
  <c r="V94" i="57"/>
  <c r="V95" i="57"/>
  <c r="M18" i="57"/>
  <c r="M20" i="57"/>
  <c r="T22" i="57"/>
  <c r="AA36" i="57"/>
  <c r="T33" i="57"/>
  <c r="M69" i="57"/>
  <c r="AA82" i="57"/>
  <c r="T113" i="57"/>
  <c r="T115" i="57"/>
  <c r="V97" i="57"/>
  <c r="V75" i="57"/>
  <c r="V86" i="57"/>
  <c r="V98" i="57"/>
  <c r="M14" i="57"/>
  <c r="M16" i="57"/>
  <c r="M47" i="57"/>
  <c r="V53" i="57"/>
  <c r="AA41" i="57"/>
  <c r="AD76" i="57"/>
  <c r="AA71" i="57"/>
  <c r="T120" i="57"/>
  <c r="M102" i="57"/>
  <c r="G58" i="57"/>
  <c r="G17" i="57"/>
  <c r="V64" i="57"/>
  <c r="M21" i="57"/>
  <c r="T44" i="57"/>
  <c r="AL117" i="57"/>
  <c r="B84" i="57"/>
  <c r="E95" i="57"/>
  <c r="E93" i="57"/>
  <c r="E75" i="57"/>
  <c r="B83" i="57"/>
  <c r="X98" i="57"/>
  <c r="R49" i="57"/>
  <c r="W72" i="57"/>
  <c r="B52" i="57"/>
  <c r="E96" i="57"/>
  <c r="M38" i="57"/>
  <c r="M83" i="57"/>
  <c r="G106" i="57"/>
  <c r="G39" i="57"/>
  <c r="AA49" i="57"/>
  <c r="G65" i="57"/>
  <c r="AM107" i="57"/>
  <c r="AA60" i="57"/>
  <c r="T114" i="57"/>
  <c r="P15" i="57"/>
  <c r="AD74" i="57"/>
  <c r="G66" i="57"/>
  <c r="T77" i="57"/>
  <c r="T99" i="57"/>
  <c r="T118" i="57"/>
  <c r="T121" i="57"/>
  <c r="G117" i="57"/>
  <c r="AA40" i="57"/>
  <c r="AA38" i="57"/>
  <c r="T55" i="57"/>
  <c r="AM87" i="57"/>
  <c r="M36" i="57"/>
  <c r="K40" i="57"/>
  <c r="AD69" i="57"/>
  <c r="AD71" i="57"/>
  <c r="AD85" i="57"/>
  <c r="Q33" i="57"/>
  <c r="Q37" i="57"/>
  <c r="AD118" i="57"/>
  <c r="AD75" i="57"/>
  <c r="AD96" i="57"/>
  <c r="K71" i="57"/>
  <c r="W71" i="57"/>
  <c r="W40" i="57"/>
  <c r="Q26" i="57"/>
  <c r="Q28" i="57"/>
  <c r="W18" i="57"/>
  <c r="AD51" i="57"/>
  <c r="AD73" i="57"/>
  <c r="AD70" i="57"/>
  <c r="AD77" i="57"/>
  <c r="AD18" i="57"/>
  <c r="W29" i="57"/>
  <c r="AD40" i="57"/>
  <c r="K29" i="57"/>
  <c r="W76" i="57"/>
  <c r="AD72" i="57"/>
  <c r="AD107" i="57"/>
  <c r="W70" i="57"/>
  <c r="W51" i="57"/>
  <c r="W75" i="57"/>
  <c r="W96" i="57"/>
  <c r="W77" i="57"/>
  <c r="W85" i="57"/>
  <c r="W118" i="57"/>
  <c r="R20" i="57"/>
  <c r="R16" i="57"/>
  <c r="R17" i="57"/>
  <c r="W74" i="57"/>
  <c r="W69" i="57"/>
  <c r="W107" i="57"/>
  <c r="R82" i="57"/>
  <c r="AI116" i="57"/>
  <c r="AI55" i="57"/>
  <c r="R43" i="57"/>
  <c r="AI22" i="57"/>
  <c r="K76" i="57"/>
  <c r="R38" i="57"/>
  <c r="K118" i="57"/>
  <c r="K74" i="57"/>
  <c r="H30" i="57"/>
  <c r="R41" i="57"/>
  <c r="AI119" i="57"/>
  <c r="AI117" i="57"/>
  <c r="AI77" i="57"/>
  <c r="R44" i="57"/>
  <c r="AI99" i="57"/>
  <c r="R60" i="57"/>
  <c r="R93" i="57"/>
  <c r="H103" i="57"/>
  <c r="AI114" i="57"/>
  <c r="K69" i="57"/>
  <c r="R115" i="57"/>
  <c r="K18" i="57"/>
  <c r="R36" i="57"/>
  <c r="R104" i="57"/>
  <c r="AI121" i="57"/>
  <c r="AI66" i="57"/>
  <c r="AI115" i="57"/>
  <c r="AI120" i="57"/>
  <c r="AI88" i="57"/>
  <c r="R42" i="57"/>
  <c r="R39" i="57"/>
  <c r="C62" i="57"/>
  <c r="C117" i="57"/>
  <c r="C28" i="57"/>
  <c r="C59" i="57"/>
  <c r="C60" i="57"/>
  <c r="C106" i="57"/>
  <c r="C65" i="57"/>
  <c r="C64" i="57"/>
  <c r="C58" i="57"/>
  <c r="K107" i="57"/>
  <c r="K77" i="57"/>
  <c r="K75" i="57"/>
  <c r="C63" i="57"/>
  <c r="C66" i="57"/>
  <c r="C50" i="57"/>
  <c r="C39" i="57"/>
  <c r="C73" i="57"/>
  <c r="C84" i="57"/>
  <c r="C95" i="57"/>
  <c r="C61" i="57"/>
  <c r="K96" i="57"/>
  <c r="AB97" i="57"/>
  <c r="AB52" i="57"/>
  <c r="Q32" i="57"/>
  <c r="AB84" i="57"/>
  <c r="Q48" i="57"/>
  <c r="Q31" i="57"/>
  <c r="Q114" i="57"/>
  <c r="AB119" i="57"/>
  <c r="AB108" i="57"/>
  <c r="AB81" i="57"/>
  <c r="AB83" i="57"/>
  <c r="Q29" i="57"/>
  <c r="Q27" i="57"/>
  <c r="Q30" i="57"/>
  <c r="Q92" i="57"/>
  <c r="AB85" i="57"/>
  <c r="AB19" i="57"/>
  <c r="AB30" i="57"/>
  <c r="AB80" i="57"/>
  <c r="Q103" i="57"/>
  <c r="Q81" i="57"/>
  <c r="Q14" i="57"/>
  <c r="Q70" i="57"/>
  <c r="M39" i="57"/>
  <c r="M50" i="57"/>
  <c r="M64" i="57"/>
  <c r="M95" i="57"/>
  <c r="M106" i="57"/>
  <c r="M73" i="57"/>
  <c r="M61" i="57"/>
  <c r="M84" i="57"/>
  <c r="M17" i="57"/>
  <c r="M59" i="57"/>
  <c r="M62" i="57"/>
  <c r="M28" i="57"/>
  <c r="M58" i="57"/>
  <c r="M60" i="57"/>
  <c r="M65" i="57"/>
  <c r="L118" i="62" l="1"/>
  <c r="L40" i="62"/>
  <c r="L76" i="62"/>
  <c r="L105" i="62"/>
  <c r="L61" i="62"/>
  <c r="L18" i="62"/>
  <c r="L71" i="62"/>
  <c r="L73" i="62"/>
  <c r="L70" i="62"/>
  <c r="L77" i="62"/>
  <c r="L85" i="62"/>
  <c r="L107" i="62"/>
  <c r="L72" i="62"/>
  <c r="L96" i="62"/>
  <c r="L69" i="62"/>
  <c r="L74" i="62"/>
  <c r="L62" i="62"/>
  <c r="L42" i="62"/>
  <c r="L64" i="62"/>
  <c r="L109" i="62"/>
  <c r="L31" i="62"/>
  <c r="L93" i="62"/>
  <c r="L120" i="62"/>
  <c r="L95" i="62"/>
  <c r="L99" i="62"/>
  <c r="L86" i="62"/>
  <c r="L97" i="62"/>
  <c r="L92" i="62"/>
  <c r="L98" i="62"/>
  <c r="L75" i="62"/>
  <c r="L91" i="62"/>
  <c r="L94" i="62"/>
  <c r="L55" i="62"/>
  <c r="L51" i="62"/>
  <c r="L27" i="62"/>
  <c r="L38" i="62"/>
  <c r="L50" i="62"/>
  <c r="L53" i="62"/>
  <c r="L54" i="62"/>
  <c r="L47" i="62"/>
  <c r="L116" i="62"/>
  <c r="L48" i="62"/>
  <c r="L49" i="62"/>
  <c r="L52" i="62"/>
  <c r="L16" i="62"/>
  <c r="L70" i="57"/>
  <c r="L51" i="57"/>
  <c r="AH113" i="57"/>
  <c r="F51" i="57"/>
  <c r="F55" i="57"/>
  <c r="T66" i="57"/>
  <c r="L74" i="57"/>
  <c r="L73" i="57"/>
  <c r="L29" i="57"/>
  <c r="L118" i="57"/>
  <c r="L72" i="57"/>
  <c r="L69" i="57"/>
  <c r="L62" i="57"/>
  <c r="L85" i="57"/>
  <c r="L77" i="57"/>
  <c r="L71" i="57"/>
  <c r="L18" i="57"/>
  <c r="E55" i="57"/>
  <c r="B41" i="57"/>
  <c r="T59" i="57"/>
  <c r="T17" i="57"/>
  <c r="B40" i="57"/>
  <c r="T65" i="57"/>
  <c r="B104" i="57"/>
  <c r="T73" i="57"/>
  <c r="O77" i="57"/>
  <c r="AE110" i="57"/>
  <c r="S28" i="57"/>
  <c r="O118" i="57"/>
  <c r="AE106" i="57"/>
  <c r="AE65" i="57"/>
  <c r="I65" i="57"/>
  <c r="AE76" i="57"/>
  <c r="O99" i="57"/>
  <c r="AE102" i="57"/>
  <c r="O44" i="57"/>
  <c r="S59" i="57"/>
  <c r="S103" i="57"/>
  <c r="O120" i="57"/>
  <c r="O113" i="57"/>
  <c r="O121" i="57"/>
  <c r="AE54" i="57"/>
  <c r="AE43" i="57"/>
  <c r="AE103" i="57"/>
  <c r="AE105" i="57"/>
  <c r="AE87" i="57"/>
  <c r="I73" i="57"/>
  <c r="E54" i="57"/>
  <c r="S29" i="57"/>
  <c r="S25" i="57"/>
  <c r="O116" i="57"/>
  <c r="AE32" i="57"/>
  <c r="AE121" i="57"/>
  <c r="S81" i="57"/>
  <c r="S30" i="57"/>
  <c r="S92" i="57"/>
  <c r="S32" i="57"/>
  <c r="O114" i="57"/>
  <c r="O110" i="57"/>
  <c r="O119" i="57"/>
  <c r="S114" i="57"/>
  <c r="S14" i="57"/>
  <c r="S31" i="57"/>
  <c r="S33" i="57"/>
  <c r="AE107" i="57"/>
  <c r="O33" i="57"/>
  <c r="O22" i="57"/>
  <c r="O88" i="57"/>
  <c r="O115" i="57"/>
  <c r="AE104" i="57"/>
  <c r="AE108" i="57"/>
  <c r="AE98" i="57"/>
  <c r="AE109" i="57"/>
  <c r="F96" i="57"/>
  <c r="B15" i="57"/>
  <c r="K51" i="57"/>
  <c r="AM104" i="57"/>
  <c r="D54" i="57"/>
  <c r="F71" i="57"/>
  <c r="AM42" i="57"/>
  <c r="F95" i="57"/>
  <c r="F50" i="57"/>
  <c r="M22" i="57"/>
  <c r="AF94" i="57"/>
  <c r="D106" i="57"/>
  <c r="F53" i="57"/>
  <c r="D105" i="57"/>
  <c r="AM43" i="57"/>
  <c r="D107" i="57"/>
  <c r="D65" i="57"/>
  <c r="AH119" i="57"/>
  <c r="H38" i="57"/>
  <c r="N88" i="57"/>
  <c r="AH22" i="57"/>
  <c r="AH118" i="57"/>
  <c r="V93" i="57"/>
  <c r="H49" i="57"/>
  <c r="AH55" i="57"/>
  <c r="AH33" i="57"/>
  <c r="AH116" i="57"/>
  <c r="V42" i="57"/>
  <c r="N116" i="57"/>
  <c r="N66" i="57"/>
  <c r="N117" i="57"/>
  <c r="V39" i="57"/>
  <c r="N33" i="57"/>
  <c r="V60" i="57"/>
  <c r="V43" i="57"/>
  <c r="AH66" i="57"/>
  <c r="AH88" i="57"/>
  <c r="AH114" i="57"/>
  <c r="N115" i="57"/>
  <c r="N44" i="57"/>
  <c r="N55" i="57"/>
  <c r="N114" i="57"/>
  <c r="N119" i="57"/>
  <c r="N22" i="57"/>
  <c r="AH117" i="57"/>
  <c r="AH44" i="57"/>
  <c r="AH77" i="57"/>
  <c r="AH120" i="57"/>
  <c r="N118" i="57"/>
  <c r="N104" i="57"/>
  <c r="B43" i="57"/>
  <c r="AF54" i="57"/>
  <c r="F16" i="57"/>
  <c r="F61" i="57"/>
  <c r="F54" i="57"/>
  <c r="B71" i="57"/>
  <c r="M113" i="57"/>
  <c r="M55" i="57"/>
  <c r="F72" i="57"/>
  <c r="AF16" i="57"/>
  <c r="F116" i="57"/>
  <c r="F52" i="57"/>
  <c r="T61" i="57"/>
  <c r="T62" i="57"/>
  <c r="T28" i="57"/>
  <c r="B39" i="57"/>
  <c r="B49" i="57"/>
  <c r="M117" i="57"/>
  <c r="T117" i="57"/>
  <c r="B82" i="57"/>
  <c r="F94" i="57"/>
  <c r="N43" i="57"/>
  <c r="T106" i="57"/>
  <c r="F83" i="57"/>
  <c r="N65" i="57"/>
  <c r="AF53" i="57"/>
  <c r="T95" i="57"/>
  <c r="T64" i="57"/>
  <c r="T60" i="57"/>
  <c r="T39" i="57"/>
  <c r="T58" i="57"/>
  <c r="T84" i="57"/>
  <c r="T63" i="57"/>
  <c r="B115" i="57"/>
  <c r="B60" i="57"/>
  <c r="M116" i="57"/>
  <c r="E94" i="57"/>
  <c r="I117" i="57"/>
  <c r="F97" i="57"/>
  <c r="AF49" i="57"/>
  <c r="F42" i="57"/>
  <c r="F91" i="57"/>
  <c r="F99" i="57"/>
  <c r="AF47" i="57"/>
  <c r="AF52" i="57"/>
  <c r="AF51" i="57"/>
  <c r="I61" i="57"/>
  <c r="I84" i="57"/>
  <c r="I58" i="57"/>
  <c r="I39" i="57"/>
  <c r="I59" i="57"/>
  <c r="M118" i="57"/>
  <c r="M77" i="57"/>
  <c r="E16" i="57"/>
  <c r="E49" i="57"/>
  <c r="E72" i="57"/>
  <c r="F93" i="57"/>
  <c r="I66" i="57"/>
  <c r="F64" i="57"/>
  <c r="F75" i="57"/>
  <c r="F86" i="57"/>
  <c r="F20" i="57"/>
  <c r="F120" i="57"/>
  <c r="AF83" i="57"/>
  <c r="AF48" i="57"/>
  <c r="AF105" i="57"/>
  <c r="I50" i="57"/>
  <c r="I64" i="57"/>
  <c r="E52" i="57"/>
  <c r="E47" i="57"/>
  <c r="AF27" i="57"/>
  <c r="AF72" i="57"/>
  <c r="I60" i="57"/>
  <c r="I28" i="57"/>
  <c r="B37" i="57"/>
  <c r="AM32" i="57"/>
  <c r="F105" i="57"/>
  <c r="AM92" i="57"/>
  <c r="B109" i="57"/>
  <c r="B103" i="57"/>
  <c r="B81" i="57"/>
  <c r="B30" i="57"/>
  <c r="AG25" i="57"/>
  <c r="AM81" i="57"/>
  <c r="AM33" i="57"/>
  <c r="AM103" i="57"/>
  <c r="AM31" i="57"/>
  <c r="AG28" i="57"/>
  <c r="AG103" i="57"/>
  <c r="B32" i="57"/>
  <c r="AG32" i="57"/>
  <c r="AG48" i="57"/>
  <c r="AG30" i="57"/>
  <c r="AG81" i="57"/>
  <c r="AG14" i="57"/>
  <c r="AG33" i="57"/>
  <c r="AG31" i="57"/>
  <c r="AG27" i="57"/>
  <c r="AG70" i="57"/>
  <c r="AG29" i="57"/>
  <c r="AG114" i="57"/>
  <c r="AM48" i="57"/>
  <c r="AM25" i="57"/>
  <c r="AG37" i="57"/>
  <c r="AG92" i="57"/>
  <c r="AM14" i="57"/>
  <c r="J85" i="57"/>
  <c r="J69" i="57"/>
  <c r="F108" i="57"/>
  <c r="V15" i="57"/>
  <c r="V49" i="57"/>
  <c r="AM15" i="57"/>
  <c r="F110" i="57"/>
  <c r="F49" i="57"/>
  <c r="AM36" i="57"/>
  <c r="AM37" i="57"/>
  <c r="F60" i="57"/>
  <c r="V71" i="57"/>
  <c r="V36" i="57"/>
  <c r="F38" i="57"/>
  <c r="AM71" i="57"/>
  <c r="F39" i="57"/>
  <c r="B48" i="62"/>
  <c r="B103" i="62"/>
  <c r="B14" i="62"/>
  <c r="AF61" i="57"/>
  <c r="B42" i="57"/>
  <c r="AF60" i="57"/>
  <c r="B97" i="57"/>
  <c r="AF58" i="57"/>
  <c r="I62" i="57"/>
  <c r="I63" i="57"/>
  <c r="E48" i="57"/>
  <c r="N121" i="57"/>
  <c r="E105" i="57"/>
  <c r="E51" i="57"/>
  <c r="N110" i="57"/>
  <c r="E50" i="57"/>
  <c r="AL73" i="57"/>
  <c r="N106" i="57"/>
  <c r="B93" i="57"/>
  <c r="B51" i="62"/>
  <c r="B98" i="57"/>
  <c r="E61" i="57"/>
  <c r="N105" i="57"/>
  <c r="I95" i="57"/>
  <c r="I106" i="57"/>
  <c r="E83" i="57"/>
  <c r="AR6" i="57"/>
  <c r="F106" i="57"/>
  <c r="AR10" i="57"/>
  <c r="N113" i="57"/>
  <c r="N120" i="57"/>
  <c r="N77" i="57"/>
  <c r="E38" i="57"/>
  <c r="AR5" i="57"/>
  <c r="E27" i="57"/>
  <c r="E116" i="57"/>
  <c r="B92" i="57"/>
  <c r="B53" i="57"/>
  <c r="B120" i="57"/>
  <c r="B95" i="57"/>
  <c r="B64" i="57"/>
  <c r="B94" i="57"/>
  <c r="B20" i="57"/>
  <c r="B99" i="57"/>
  <c r="B75" i="57"/>
  <c r="B91" i="57"/>
  <c r="B96" i="57"/>
  <c r="G63" i="57"/>
  <c r="AR8" i="57"/>
  <c r="B28" i="57"/>
  <c r="B33" i="57"/>
  <c r="B114" i="57"/>
  <c r="B27" i="57"/>
  <c r="B59" i="57"/>
  <c r="B48" i="57"/>
  <c r="B31" i="57"/>
  <c r="B29" i="57"/>
  <c r="B14" i="57"/>
  <c r="B25" i="57"/>
  <c r="B70" i="57"/>
  <c r="AM82" i="57"/>
  <c r="AM41" i="57"/>
  <c r="AM115" i="57"/>
  <c r="AM44" i="57"/>
  <c r="J41" i="57"/>
  <c r="J63" i="57"/>
  <c r="J88" i="57"/>
  <c r="J83" i="57"/>
  <c r="J19" i="57"/>
  <c r="J82" i="57"/>
  <c r="J86" i="57"/>
  <c r="J80" i="57"/>
  <c r="J81" i="57"/>
  <c r="J97" i="57"/>
  <c r="J52" i="57"/>
  <c r="J84" i="57"/>
  <c r="J119" i="57"/>
  <c r="J87" i="57"/>
  <c r="J108" i="57"/>
  <c r="J30" i="57"/>
  <c r="Z96" i="57"/>
  <c r="Z31" i="57"/>
  <c r="Z42" i="57"/>
  <c r="Z86" i="57"/>
  <c r="Z93" i="57"/>
  <c r="Z94" i="57"/>
  <c r="Z97" i="57"/>
  <c r="Z95" i="57"/>
  <c r="Z92" i="57"/>
  <c r="Z99" i="57"/>
  <c r="Z53" i="57"/>
  <c r="Z20" i="57"/>
  <c r="Z75" i="57"/>
  <c r="Z91" i="57"/>
  <c r="Z64" i="57"/>
  <c r="Z120" i="57"/>
  <c r="M115" i="57"/>
  <c r="M88" i="57"/>
  <c r="M110" i="57"/>
  <c r="M44" i="57"/>
  <c r="M119" i="57"/>
  <c r="M120" i="57"/>
  <c r="M99" i="57"/>
  <c r="M33" i="57"/>
  <c r="M121" i="57"/>
  <c r="M114" i="57"/>
  <c r="F27" i="57"/>
  <c r="AR3" i="57"/>
  <c r="H44" i="57"/>
  <c r="H42" i="57"/>
  <c r="H60" i="57"/>
  <c r="H41" i="57"/>
  <c r="H82" i="57"/>
  <c r="H115" i="57"/>
  <c r="H93" i="57"/>
  <c r="H39" i="57"/>
  <c r="H40" i="57"/>
  <c r="H43" i="57"/>
  <c r="H104" i="57"/>
  <c r="H71" i="57"/>
  <c r="B26" i="57"/>
  <c r="B36" i="57"/>
  <c r="B44" i="57"/>
  <c r="AM30" i="57"/>
  <c r="AM70" i="57"/>
  <c r="AM26" i="57"/>
  <c r="AM114" i="57"/>
  <c r="AR4" i="57"/>
  <c r="D98" i="57"/>
  <c r="D109" i="57"/>
  <c r="D87" i="57"/>
  <c r="D32" i="57"/>
  <c r="D102" i="57"/>
  <c r="D21" i="57"/>
  <c r="D104" i="57"/>
  <c r="D108" i="57"/>
  <c r="D121" i="57"/>
  <c r="D110" i="57"/>
  <c r="D43" i="57"/>
  <c r="D103" i="57"/>
  <c r="AR7" i="57"/>
  <c r="AR9" i="57"/>
  <c r="AM93" i="57"/>
  <c r="V26" i="57"/>
  <c r="V40" i="57"/>
  <c r="V82" i="57"/>
  <c r="V104" i="57"/>
  <c r="V37" i="57"/>
  <c r="V115" i="57"/>
  <c r="V44" i="57"/>
  <c r="V41" i="57"/>
  <c r="K53" i="57"/>
  <c r="K94" i="57"/>
  <c r="K105" i="57"/>
  <c r="K27" i="57"/>
  <c r="K38" i="57"/>
  <c r="K54" i="57"/>
  <c r="K116" i="57"/>
  <c r="K16" i="57"/>
  <c r="K83" i="57"/>
  <c r="K49" i="57"/>
  <c r="K47" i="57"/>
  <c r="K52" i="57"/>
  <c r="K48" i="57"/>
  <c r="K55" i="57"/>
  <c r="N76" i="57"/>
  <c r="N107" i="57"/>
  <c r="N98" i="57"/>
  <c r="N109" i="57"/>
  <c r="N87" i="57"/>
  <c r="N21" i="57"/>
  <c r="N102" i="57"/>
  <c r="N108" i="57"/>
  <c r="N32" i="57"/>
  <c r="N103" i="57"/>
  <c r="AR11" i="57"/>
  <c r="F15" i="57"/>
  <c r="F115" i="57"/>
  <c r="F44" i="57"/>
  <c r="F41" i="57"/>
  <c r="F36" i="57"/>
  <c r="F82" i="57"/>
  <c r="H37" i="57"/>
  <c r="B53" i="62"/>
  <c r="AR4" i="62"/>
  <c r="B107" i="62"/>
  <c r="B85" i="62"/>
  <c r="AR119" i="62"/>
  <c r="S33" i="62"/>
  <c r="AR33" i="62" s="1"/>
  <c r="S28" i="62"/>
  <c r="S26" i="62"/>
  <c r="S30" i="62"/>
  <c r="AR30" i="62" s="1"/>
  <c r="S31" i="62"/>
  <c r="AR31" i="62" s="1"/>
  <c r="S29" i="62"/>
  <c r="AR29" i="62" s="1"/>
  <c r="S27" i="62"/>
  <c r="S25" i="62"/>
  <c r="S32" i="62"/>
  <c r="S59" i="62"/>
  <c r="S103" i="62"/>
  <c r="S114" i="62"/>
  <c r="AR114" i="62" s="1"/>
  <c r="S81" i="62"/>
  <c r="AR81" i="62" s="1"/>
  <c r="S37" i="62"/>
  <c r="S48" i="62"/>
  <c r="AM44" i="62"/>
  <c r="AM42" i="62"/>
  <c r="AM40" i="62"/>
  <c r="AM38" i="62"/>
  <c r="AM36" i="62"/>
  <c r="AM43" i="62"/>
  <c r="AM41" i="62"/>
  <c r="AM39" i="62"/>
  <c r="AM37" i="62"/>
  <c r="AM60" i="62"/>
  <c r="AM104" i="62"/>
  <c r="AM115" i="62"/>
  <c r="AM71" i="62"/>
  <c r="AR71" i="62" s="1"/>
  <c r="AM26" i="62"/>
  <c r="AM49" i="62"/>
  <c r="AM82" i="62"/>
  <c r="K54" i="62"/>
  <c r="K55" i="62"/>
  <c r="K53" i="62"/>
  <c r="K51" i="62"/>
  <c r="K48" i="62"/>
  <c r="K50" i="62"/>
  <c r="K49" i="62"/>
  <c r="K47" i="62"/>
  <c r="K52" i="62"/>
  <c r="K38" i="62"/>
  <c r="K105" i="62"/>
  <c r="K83" i="62"/>
  <c r="K27" i="62"/>
  <c r="K116" i="62"/>
  <c r="K61" i="62"/>
  <c r="S92" i="62"/>
  <c r="AR92" i="62" s="1"/>
  <c r="K94" i="62"/>
  <c r="AR86" i="62"/>
  <c r="AR99" i="62"/>
  <c r="AR96" i="62"/>
  <c r="AR75" i="62"/>
  <c r="AE109" i="62"/>
  <c r="AE107" i="62"/>
  <c r="AE105" i="62"/>
  <c r="AE104" i="62"/>
  <c r="AE103" i="62"/>
  <c r="AE106" i="62"/>
  <c r="AE108" i="62"/>
  <c r="AE102" i="62"/>
  <c r="AE110" i="62"/>
  <c r="AE43" i="62"/>
  <c r="AE121" i="62"/>
  <c r="AE32" i="62"/>
  <c r="AE87" i="62"/>
  <c r="AE54" i="62"/>
  <c r="AE65" i="62"/>
  <c r="E55" i="62"/>
  <c r="E54" i="62"/>
  <c r="E52" i="62"/>
  <c r="E49" i="62"/>
  <c r="E47" i="62"/>
  <c r="E51" i="62"/>
  <c r="E50" i="62"/>
  <c r="E48" i="62"/>
  <c r="E53" i="62"/>
  <c r="E116" i="62"/>
  <c r="E27" i="62"/>
  <c r="E61" i="62"/>
  <c r="E105" i="62"/>
  <c r="E38" i="62"/>
  <c r="E83" i="62"/>
  <c r="E72" i="62"/>
  <c r="AF109" i="62"/>
  <c r="AF107" i="62"/>
  <c r="AF110" i="62"/>
  <c r="AF108" i="62"/>
  <c r="AF106" i="62"/>
  <c r="AF104" i="62"/>
  <c r="AF102" i="62"/>
  <c r="AF105" i="62"/>
  <c r="AF103" i="62"/>
  <c r="AF43" i="62"/>
  <c r="AF121" i="62"/>
  <c r="AF32" i="62"/>
  <c r="AF65" i="62"/>
  <c r="AF87" i="62"/>
  <c r="AF76" i="62"/>
  <c r="E94" i="62"/>
  <c r="B109" i="62"/>
  <c r="AR118" i="62"/>
  <c r="AR97" i="62"/>
  <c r="AR74" i="62"/>
  <c r="AR77" i="62"/>
  <c r="AR120" i="62"/>
  <c r="S70" i="62"/>
  <c r="AR70" i="62" s="1"/>
  <c r="AR10" i="62"/>
  <c r="H80" i="62"/>
  <c r="H25" i="62"/>
  <c r="H113" i="62"/>
  <c r="H69" i="62"/>
  <c r="H58" i="62"/>
  <c r="H102" i="62"/>
  <c r="H47" i="62"/>
  <c r="I65" i="62"/>
  <c r="I63" i="62"/>
  <c r="I61" i="62"/>
  <c r="I59" i="62"/>
  <c r="I66" i="62"/>
  <c r="I64" i="62"/>
  <c r="I62" i="62"/>
  <c r="I60" i="62"/>
  <c r="I58" i="62"/>
  <c r="I84" i="62"/>
  <c r="I28" i="62"/>
  <c r="I50" i="62"/>
  <c r="I106" i="62"/>
  <c r="I117" i="62"/>
  <c r="I39" i="62"/>
  <c r="AM58" i="62"/>
  <c r="AM113" i="62"/>
  <c r="AM102" i="62"/>
  <c r="AM25" i="62"/>
  <c r="AM80" i="62"/>
  <c r="AM47" i="62"/>
  <c r="AM69" i="62"/>
  <c r="H36" i="62"/>
  <c r="AM91" i="62"/>
  <c r="H91" i="62"/>
  <c r="B20" i="62"/>
  <c r="B99" i="62"/>
  <c r="B97" i="62"/>
  <c r="B98" i="62"/>
  <c r="B95" i="62"/>
  <c r="B93" i="62"/>
  <c r="B91" i="62"/>
  <c r="B96" i="62"/>
  <c r="B94" i="62"/>
  <c r="B92" i="62"/>
  <c r="B64" i="62"/>
  <c r="B120" i="62"/>
  <c r="B42" i="62"/>
  <c r="K72" i="62"/>
  <c r="I95" i="62"/>
  <c r="AF98" i="62"/>
  <c r="AE98" i="62"/>
  <c r="AR88" i="62"/>
  <c r="V15" i="62"/>
  <c r="V44" i="62"/>
  <c r="V42" i="62"/>
  <c r="V40" i="62"/>
  <c r="V38" i="62"/>
  <c r="V36" i="62"/>
  <c r="V43" i="62"/>
  <c r="V41" i="62"/>
  <c r="V39" i="62"/>
  <c r="V37" i="62"/>
  <c r="V115" i="62"/>
  <c r="V26" i="62"/>
  <c r="V60" i="62"/>
  <c r="V49" i="62"/>
  <c r="V104" i="62"/>
  <c r="V82" i="62"/>
  <c r="AM93" i="62"/>
  <c r="B32" i="62"/>
  <c r="B30" i="62"/>
  <c r="B33" i="62"/>
  <c r="B31" i="62"/>
  <c r="B28" i="62"/>
  <c r="B26" i="62"/>
  <c r="B29" i="62"/>
  <c r="B27" i="62"/>
  <c r="B25" i="62"/>
  <c r="B114" i="62"/>
  <c r="B37" i="62"/>
  <c r="B59" i="62"/>
  <c r="I73" i="62"/>
  <c r="AE76" i="62"/>
  <c r="B76" i="62"/>
  <c r="B74" i="62"/>
  <c r="B72" i="62"/>
  <c r="B77" i="62"/>
  <c r="B75" i="62"/>
  <c r="B73" i="62"/>
  <c r="B71" i="62"/>
  <c r="B69" i="62"/>
  <c r="B70" i="62"/>
  <c r="B40" i="62"/>
  <c r="B62" i="62"/>
  <c r="B118" i="62"/>
  <c r="AR85" i="62"/>
  <c r="AF54" i="62"/>
  <c r="V93" i="62"/>
  <c r="H17" i="62"/>
  <c r="H21" i="62"/>
  <c r="H14" i="62"/>
  <c r="H16" i="62"/>
  <c r="H20" i="62"/>
  <c r="H15" i="62"/>
  <c r="H19" i="62"/>
  <c r="H22" i="62"/>
  <c r="AR2" i="62"/>
  <c r="H18" i="62"/>
  <c r="I17" i="62"/>
  <c r="AR6" i="62"/>
  <c r="AE21" i="62"/>
  <c r="E16" i="62"/>
  <c r="AR5" i="62"/>
  <c r="S14" i="62"/>
  <c r="AM21" i="62"/>
  <c r="AM17" i="62"/>
  <c r="AM19" i="62"/>
  <c r="AM14" i="62"/>
  <c r="AM22" i="62"/>
  <c r="AM15" i="62"/>
  <c r="AM18" i="62"/>
  <c r="AM20" i="62"/>
  <c r="AM16" i="62"/>
  <c r="AR3" i="62"/>
  <c r="K16" i="62"/>
  <c r="AF21" i="62"/>
  <c r="Z104" i="57"/>
  <c r="J29" i="57"/>
  <c r="Z98" i="57"/>
  <c r="Z106" i="57"/>
  <c r="Z32" i="57"/>
  <c r="Z76" i="57"/>
  <c r="AM106" i="57"/>
  <c r="AH110" i="57"/>
  <c r="AH121" i="57"/>
  <c r="AM84" i="57"/>
  <c r="AM28" i="57"/>
  <c r="AM63" i="57"/>
  <c r="AM64" i="57"/>
  <c r="AM62" i="57"/>
  <c r="AM39" i="57"/>
  <c r="AM66" i="57"/>
  <c r="AM60" i="57"/>
  <c r="S52" i="57"/>
  <c r="S27" i="57"/>
  <c r="S48" i="57"/>
  <c r="AM17" i="57"/>
  <c r="G71" i="57"/>
  <c r="AB47" i="57"/>
  <c r="G40" i="57"/>
  <c r="L87" i="57"/>
  <c r="L121" i="57"/>
  <c r="AH105" i="57"/>
  <c r="AH87" i="57"/>
  <c r="AH21" i="57"/>
  <c r="L43" i="57"/>
  <c r="L102" i="57"/>
  <c r="L76" i="57"/>
  <c r="L110" i="57"/>
  <c r="AH54" i="57"/>
  <c r="AH65" i="57"/>
  <c r="AH107" i="57"/>
  <c r="L65" i="57"/>
  <c r="L103" i="57"/>
  <c r="L108" i="57"/>
  <c r="L21" i="57"/>
  <c r="AH103" i="57"/>
  <c r="AH32" i="57"/>
  <c r="AH108" i="57"/>
  <c r="AH106" i="57"/>
  <c r="AH43" i="57"/>
  <c r="L32" i="57"/>
  <c r="L107" i="57"/>
  <c r="L106" i="57"/>
  <c r="L104" i="57"/>
  <c r="AH104" i="57"/>
  <c r="AH76" i="57"/>
  <c r="AH102" i="57"/>
  <c r="AM117" i="57"/>
  <c r="AM58" i="57"/>
  <c r="AM59" i="57"/>
  <c r="AM73" i="57"/>
  <c r="AB42" i="57"/>
  <c r="AB61" i="57"/>
  <c r="AB116" i="57"/>
  <c r="AB54" i="57"/>
  <c r="AB51" i="57"/>
  <c r="AB105" i="57"/>
  <c r="AB55" i="57"/>
  <c r="AB50" i="57"/>
  <c r="AB72" i="57"/>
  <c r="AB53" i="57"/>
  <c r="AB94" i="57"/>
  <c r="S26" i="57"/>
  <c r="S50" i="57"/>
  <c r="S116" i="57"/>
  <c r="S94" i="57"/>
  <c r="S105" i="57"/>
  <c r="S54" i="57"/>
  <c r="S61" i="57"/>
  <c r="S16" i="57"/>
  <c r="S47" i="57"/>
  <c r="S55" i="57"/>
  <c r="S53" i="57"/>
  <c r="S72" i="57"/>
  <c r="AB27" i="57"/>
  <c r="Z103" i="57"/>
  <c r="Z121" i="57"/>
  <c r="Z54" i="57"/>
  <c r="Z110" i="57"/>
  <c r="Z43" i="57"/>
  <c r="Z21" i="57"/>
  <c r="Z105" i="57"/>
  <c r="Z87" i="57"/>
  <c r="Z107" i="57"/>
  <c r="AM54" i="57"/>
  <c r="Z102" i="57"/>
  <c r="Z109" i="57"/>
  <c r="Z65" i="57"/>
  <c r="AM55" i="57"/>
  <c r="AM47" i="57"/>
  <c r="AF95" i="57"/>
  <c r="J76" i="57"/>
  <c r="J118" i="57"/>
  <c r="F109" i="57"/>
  <c r="F87" i="57"/>
  <c r="J70" i="57"/>
  <c r="J107" i="57"/>
  <c r="J18" i="57"/>
  <c r="K73" i="57"/>
  <c r="K62" i="57"/>
  <c r="J74" i="57"/>
  <c r="J62" i="57"/>
  <c r="J73" i="57"/>
  <c r="J71" i="57"/>
  <c r="F98" i="57"/>
  <c r="F65" i="57"/>
  <c r="F21" i="57"/>
  <c r="F107" i="57"/>
  <c r="J51" i="57"/>
  <c r="J72" i="57"/>
  <c r="J77" i="57"/>
  <c r="J40" i="57"/>
  <c r="F76" i="57"/>
  <c r="F102" i="57"/>
  <c r="F43" i="57"/>
  <c r="F121" i="57"/>
  <c r="F104" i="57"/>
  <c r="J96" i="57"/>
  <c r="AL62" i="57"/>
  <c r="AL85" i="57"/>
  <c r="G62" i="57"/>
  <c r="AM105" i="57"/>
  <c r="W50" i="57"/>
  <c r="AM27" i="57"/>
  <c r="AM116" i="57"/>
  <c r="AM51" i="57"/>
  <c r="W62" i="57"/>
  <c r="AM53" i="57"/>
  <c r="W73" i="57"/>
  <c r="AM38" i="57"/>
  <c r="AM16" i="57"/>
  <c r="AM61" i="57"/>
  <c r="AM49" i="57"/>
  <c r="AM72" i="57"/>
  <c r="AM50" i="57"/>
  <c r="AM94" i="57"/>
  <c r="AM83" i="57"/>
  <c r="AM52" i="57"/>
  <c r="G73" i="57"/>
  <c r="AF17" i="57"/>
  <c r="AF65" i="57"/>
  <c r="AF62" i="57"/>
  <c r="AF50" i="57"/>
  <c r="AF63" i="57"/>
  <c r="AF84" i="57"/>
  <c r="AF64" i="57"/>
  <c r="AF39" i="57"/>
  <c r="AF59" i="57"/>
  <c r="AF106" i="57"/>
  <c r="AF28" i="57"/>
  <c r="K66" i="57"/>
  <c r="K95" i="57"/>
  <c r="K61" i="57"/>
  <c r="K58" i="57"/>
  <c r="K28" i="57"/>
  <c r="K50" i="57"/>
  <c r="K17" i="57"/>
  <c r="K64" i="57"/>
  <c r="K117" i="57"/>
  <c r="K65" i="57"/>
  <c r="K106" i="57"/>
  <c r="K59" i="57"/>
  <c r="K84" i="57"/>
  <c r="K63" i="57"/>
  <c r="K60" i="57"/>
  <c r="K39" i="57"/>
  <c r="Y86" i="57"/>
  <c r="Y87" i="57"/>
  <c r="Y19" i="57"/>
  <c r="Y80" i="57"/>
  <c r="Y63" i="57"/>
  <c r="Y52" i="57"/>
  <c r="Y108" i="57"/>
  <c r="Y30" i="57"/>
  <c r="Y97" i="57"/>
  <c r="Y82" i="57"/>
  <c r="Y41" i="57"/>
  <c r="Y119" i="57"/>
  <c r="Y83" i="57"/>
  <c r="Y84" i="57"/>
  <c r="Y85" i="57"/>
  <c r="Y88" i="57"/>
  <c r="Y81" i="57"/>
  <c r="AL107" i="57"/>
  <c r="AL40" i="57"/>
  <c r="AL76" i="57"/>
  <c r="AL18" i="57"/>
  <c r="AL118" i="57"/>
  <c r="AL71" i="57"/>
  <c r="AL75" i="57"/>
  <c r="AL69" i="57"/>
  <c r="AL29" i="57"/>
  <c r="AL70" i="57"/>
  <c r="AL77" i="57"/>
  <c r="AL72" i="57"/>
  <c r="AL51" i="57"/>
  <c r="AL96" i="57"/>
  <c r="W17" i="57"/>
  <c r="W117" i="57"/>
  <c r="W65" i="57"/>
  <c r="W63" i="57"/>
  <c r="W59" i="57"/>
  <c r="W60" i="57"/>
  <c r="W39" i="57"/>
  <c r="W64" i="57"/>
  <c r="W66" i="57"/>
  <c r="W84" i="57"/>
  <c r="W95" i="57"/>
  <c r="W106" i="57"/>
  <c r="W58" i="57"/>
  <c r="W28" i="57"/>
  <c r="G107" i="57"/>
  <c r="G72" i="57"/>
  <c r="G69" i="57"/>
  <c r="G96" i="57"/>
  <c r="G75" i="57"/>
  <c r="G76" i="57"/>
  <c r="G51" i="57"/>
  <c r="G77" i="57"/>
  <c r="G18" i="57"/>
  <c r="G70" i="57"/>
  <c r="G118" i="57"/>
  <c r="G29" i="57"/>
  <c r="Y71" i="57"/>
  <c r="Y70" i="57"/>
  <c r="Y51" i="57"/>
  <c r="Y77" i="57"/>
  <c r="Y72" i="57"/>
  <c r="Y69" i="57"/>
  <c r="Y75" i="57"/>
  <c r="Y76" i="57"/>
  <c r="Y29" i="57"/>
  <c r="Y74" i="57"/>
  <c r="Y18" i="57"/>
  <c r="Y96" i="57"/>
  <c r="Y40" i="57"/>
  <c r="Y107" i="57"/>
  <c r="Y118" i="57"/>
  <c r="Y73" i="57"/>
  <c r="Y62" i="57"/>
  <c r="AB60" i="57"/>
  <c r="AB104" i="57"/>
  <c r="AC71" i="57"/>
  <c r="AC85" i="57"/>
  <c r="AC77" i="57"/>
  <c r="AC29" i="57"/>
  <c r="AC96" i="57"/>
  <c r="AC69" i="57"/>
  <c r="AC75" i="57"/>
  <c r="AC74" i="57"/>
  <c r="AC62" i="57"/>
  <c r="AC118" i="57"/>
  <c r="AC107" i="57"/>
  <c r="AC18" i="57"/>
  <c r="AC51" i="57"/>
  <c r="AC40" i="57"/>
  <c r="AC72" i="57"/>
  <c r="AC76" i="57"/>
  <c r="AC70" i="57"/>
  <c r="AB93" i="57"/>
  <c r="AB26" i="57"/>
  <c r="AB115" i="57"/>
  <c r="AB41" i="57"/>
  <c r="AB39" i="57"/>
  <c r="AB40" i="57"/>
  <c r="AB82" i="57"/>
  <c r="AB37" i="57"/>
  <c r="AB71" i="57"/>
  <c r="AB38" i="57"/>
  <c r="AB43" i="57"/>
  <c r="AB15" i="57"/>
  <c r="AB36" i="57"/>
  <c r="AB49" i="57"/>
  <c r="AB44" i="57"/>
  <c r="H102" i="57"/>
  <c r="AA43" i="57"/>
  <c r="AF120" i="57"/>
  <c r="L92" i="57"/>
  <c r="H20" i="57"/>
  <c r="H22" i="57"/>
  <c r="H21" i="57"/>
  <c r="AF115" i="57"/>
  <c r="L95" i="57"/>
  <c r="AF44" i="57"/>
  <c r="L86" i="57"/>
  <c r="L31" i="57"/>
  <c r="AA104" i="57"/>
  <c r="AF88" i="57"/>
  <c r="L120" i="57"/>
  <c r="H19" i="57"/>
  <c r="L94" i="57"/>
  <c r="H15" i="57"/>
  <c r="H17" i="57"/>
  <c r="H18" i="57"/>
  <c r="H36" i="57"/>
  <c r="L99" i="57"/>
  <c r="L109" i="57"/>
  <c r="AR2" i="57"/>
  <c r="H47" i="57"/>
  <c r="L20" i="57"/>
  <c r="H16" i="57"/>
  <c r="L97" i="57"/>
  <c r="H14" i="57"/>
  <c r="L96" i="57"/>
  <c r="L91" i="57"/>
  <c r="H80" i="57"/>
  <c r="L53" i="57"/>
  <c r="H25" i="57"/>
  <c r="H91" i="57"/>
  <c r="H58" i="57"/>
  <c r="L93" i="57"/>
  <c r="AF117" i="57"/>
  <c r="L64" i="57"/>
  <c r="L75" i="57"/>
  <c r="AA109" i="57"/>
  <c r="AF116" i="57"/>
  <c r="F70" i="57"/>
  <c r="R40" i="57"/>
  <c r="AG117" i="57"/>
  <c r="S37" i="57"/>
  <c r="R69" i="57"/>
  <c r="R71" i="57"/>
  <c r="AA103" i="57"/>
  <c r="AF55" i="57"/>
  <c r="AF119" i="57"/>
  <c r="H113" i="57"/>
  <c r="L98" i="57"/>
  <c r="AA65" i="57"/>
  <c r="AH99" i="57"/>
  <c r="O95" i="57"/>
  <c r="O58" i="57"/>
  <c r="O66" i="57"/>
  <c r="O106" i="57"/>
  <c r="F103" i="57"/>
  <c r="AG66" i="57"/>
  <c r="AG64" i="57"/>
  <c r="AG63" i="57"/>
  <c r="F26" i="57"/>
  <c r="AG59" i="57"/>
  <c r="F37" i="57"/>
  <c r="F32" i="57"/>
  <c r="AG61" i="57"/>
  <c r="AG60" i="57"/>
  <c r="AG58" i="57"/>
  <c r="AG65" i="57"/>
  <c r="F29" i="57"/>
  <c r="F81" i="57"/>
  <c r="F33" i="57"/>
  <c r="F31" i="57"/>
  <c r="AG50" i="57"/>
  <c r="AG17" i="57"/>
  <c r="AG84" i="57"/>
  <c r="AG62" i="57"/>
  <c r="AG39" i="57"/>
  <c r="F114" i="57"/>
  <c r="F25" i="57"/>
  <c r="F28" i="57"/>
  <c r="F92" i="57"/>
  <c r="AG95" i="57"/>
  <c r="AG73" i="57"/>
  <c r="AG106" i="57"/>
  <c r="F48" i="57"/>
  <c r="F30" i="57"/>
  <c r="F14" i="57"/>
  <c r="F59" i="57"/>
  <c r="O117" i="57"/>
  <c r="G84" i="57"/>
  <c r="G41" i="57"/>
  <c r="O63" i="57"/>
  <c r="G82" i="57"/>
  <c r="O64" i="57"/>
  <c r="O50" i="57"/>
  <c r="O62" i="57"/>
  <c r="O84" i="57"/>
  <c r="S41" i="57"/>
  <c r="S82" i="57"/>
  <c r="AH97" i="57"/>
  <c r="AH95" i="57"/>
  <c r="AH93" i="57"/>
  <c r="AH109" i="57"/>
  <c r="AH91" i="57"/>
  <c r="AH96" i="57"/>
  <c r="AH86" i="57"/>
  <c r="AH42" i="57"/>
  <c r="AH64" i="57"/>
  <c r="AH98" i="57"/>
  <c r="AH92" i="57"/>
  <c r="AH53" i="57"/>
  <c r="AH75" i="57"/>
  <c r="AH20" i="57"/>
  <c r="AH94" i="57"/>
  <c r="AH31" i="57"/>
  <c r="AF121" i="57"/>
  <c r="O60" i="57"/>
  <c r="O39" i="57"/>
  <c r="AA32" i="57"/>
  <c r="AA87" i="57"/>
  <c r="AA102" i="57"/>
  <c r="AA98" i="57"/>
  <c r="AF99" i="57"/>
  <c r="AA21" i="57"/>
  <c r="AF114" i="57"/>
  <c r="O59" i="57"/>
  <c r="O28" i="57"/>
  <c r="AF33" i="57"/>
  <c r="AF113" i="57"/>
  <c r="O73" i="57"/>
  <c r="AA110" i="57"/>
  <c r="AA121" i="57"/>
  <c r="AA76" i="57"/>
  <c r="AA108" i="57"/>
  <c r="AF118" i="57"/>
  <c r="AF66" i="57"/>
  <c r="AA54" i="57"/>
  <c r="O61" i="57"/>
  <c r="O17" i="57"/>
  <c r="AA105" i="57"/>
  <c r="AA107" i="57"/>
  <c r="AF110" i="57"/>
  <c r="AF22" i="57"/>
  <c r="R96" i="57"/>
  <c r="R118" i="57"/>
  <c r="R75" i="57"/>
  <c r="R76" i="57"/>
  <c r="R77" i="57"/>
  <c r="R51" i="57"/>
  <c r="R62" i="57"/>
  <c r="R72" i="57"/>
  <c r="R107" i="57"/>
  <c r="R74" i="57"/>
  <c r="R70" i="57"/>
  <c r="R29" i="57"/>
  <c r="R73" i="57"/>
  <c r="R85" i="57"/>
  <c r="G85" i="57"/>
  <c r="G80" i="57"/>
  <c r="G87" i="57"/>
  <c r="G30" i="57"/>
  <c r="G81" i="57"/>
  <c r="G52" i="57"/>
  <c r="G74" i="57"/>
  <c r="G86" i="57"/>
  <c r="G108" i="57"/>
  <c r="G88" i="57"/>
  <c r="G83" i="57"/>
  <c r="G19" i="57"/>
  <c r="G119" i="57"/>
  <c r="G97" i="57"/>
  <c r="S49" i="57"/>
  <c r="S104" i="57"/>
  <c r="S39" i="57"/>
  <c r="S115" i="57"/>
  <c r="S43" i="57"/>
  <c r="S36" i="57"/>
  <c r="S93" i="57"/>
  <c r="S42" i="57"/>
  <c r="S40" i="57"/>
  <c r="S60" i="57"/>
  <c r="S38" i="57"/>
  <c r="S44" i="57"/>
  <c r="S71" i="57"/>
  <c r="S15" i="57"/>
  <c r="AR107" i="62" l="1"/>
  <c r="AR82" i="62"/>
  <c r="AR94" i="62"/>
  <c r="AR41" i="62"/>
  <c r="AR40" i="62"/>
  <c r="AR95" i="62"/>
  <c r="AR109" i="62"/>
  <c r="AR76" i="62"/>
  <c r="AR73" i="62"/>
  <c r="AR60" i="62"/>
  <c r="AR16" i="57"/>
  <c r="AR42" i="62"/>
  <c r="AR83" i="57"/>
  <c r="AR37" i="62"/>
  <c r="AR44" i="62"/>
  <c r="AR52" i="57"/>
  <c r="AR43" i="62"/>
  <c r="AR103" i="57"/>
  <c r="AR87" i="62"/>
  <c r="AR72" i="57"/>
  <c r="AR61" i="57"/>
  <c r="AR76" i="57"/>
  <c r="AR71" i="57"/>
  <c r="AR121" i="57"/>
  <c r="AR105" i="57"/>
  <c r="AR43" i="57"/>
  <c r="AR58" i="57"/>
  <c r="AR51" i="57"/>
  <c r="AR102" i="57"/>
  <c r="AR109" i="57"/>
  <c r="AR26" i="57"/>
  <c r="AR41" i="57"/>
  <c r="AR108" i="57"/>
  <c r="AR66" i="57"/>
  <c r="AR60" i="57"/>
  <c r="AR64" i="57"/>
  <c r="AR69" i="57"/>
  <c r="AR86" i="57"/>
  <c r="AR75" i="57"/>
  <c r="AR55" i="57"/>
  <c r="AR73" i="57"/>
  <c r="AR93" i="57"/>
  <c r="AR27" i="57"/>
  <c r="AR48" i="57"/>
  <c r="AR63" i="57"/>
  <c r="AR92" i="57"/>
  <c r="AR95" i="57"/>
  <c r="AR94" i="57"/>
  <c r="AR113" i="57"/>
  <c r="AR32" i="57"/>
  <c r="AR104" i="57"/>
  <c r="AR59" i="62"/>
  <c r="AR69" i="62"/>
  <c r="AR108" i="62"/>
  <c r="AR44" i="57"/>
  <c r="AR118" i="57"/>
  <c r="AR28" i="57"/>
  <c r="AR99" i="57"/>
  <c r="AR97" i="57"/>
  <c r="AR74" i="57"/>
  <c r="AR29" i="57"/>
  <c r="AR85" i="57"/>
  <c r="AR87" i="57"/>
  <c r="AR110" i="57"/>
  <c r="AR40" i="57"/>
  <c r="AR49" i="57"/>
  <c r="AR47" i="57"/>
  <c r="AR59" i="57"/>
  <c r="AR62" i="57"/>
  <c r="AR65" i="57"/>
  <c r="AR117" i="57"/>
  <c r="AR106" i="57"/>
  <c r="AR107" i="57"/>
  <c r="AR82" i="57"/>
  <c r="AR115" i="57"/>
  <c r="AR70" i="57"/>
  <c r="AR77" i="57"/>
  <c r="AR53" i="57"/>
  <c r="AR42" i="57"/>
  <c r="AR91" i="57"/>
  <c r="AR98" i="57"/>
  <c r="AR96" i="57"/>
  <c r="AR38" i="57"/>
  <c r="AR50" i="57"/>
  <c r="AR84" i="57"/>
  <c r="AR39" i="57"/>
  <c r="AR120" i="57"/>
  <c r="AR31" i="57"/>
  <c r="AR88" i="57"/>
  <c r="AR80" i="57"/>
  <c r="AR25" i="57"/>
  <c r="AR33" i="57"/>
  <c r="AR37" i="57"/>
  <c r="AR119" i="57"/>
  <c r="AR30" i="57"/>
  <c r="AR114" i="57"/>
  <c r="AR81" i="57"/>
  <c r="AR36" i="57"/>
  <c r="AR54" i="57"/>
  <c r="AR116" i="57"/>
  <c r="AR93" i="62"/>
  <c r="AR103" i="62"/>
  <c r="AR64" i="62"/>
  <c r="AR63" i="62"/>
  <c r="AR98" i="62"/>
  <c r="AR83" i="62"/>
  <c r="AR39" i="62"/>
  <c r="AR53" i="62"/>
  <c r="AR104" i="62"/>
  <c r="AR115" i="62"/>
  <c r="AR26" i="62"/>
  <c r="AR20" i="62"/>
  <c r="AR110" i="62"/>
  <c r="AR32" i="62"/>
  <c r="AR16" i="62"/>
  <c r="AR21" i="62"/>
  <c r="AR106" i="62"/>
  <c r="AR58" i="62"/>
  <c r="AR25" i="62"/>
  <c r="AR105" i="62"/>
  <c r="AR47" i="62"/>
  <c r="AR55" i="62"/>
  <c r="AR19" i="62"/>
  <c r="AR84" i="62"/>
  <c r="AR17" i="62"/>
  <c r="AR66" i="62"/>
  <c r="AR65" i="62"/>
  <c r="AR80" i="62"/>
  <c r="AR91" i="62"/>
  <c r="AR61" i="62"/>
  <c r="AR48" i="62"/>
  <c r="AR49" i="62"/>
  <c r="AR121" i="62"/>
  <c r="AR22" i="62"/>
  <c r="AR18" i="62"/>
  <c r="AR27" i="62"/>
  <c r="AR50" i="62"/>
  <c r="AR52" i="62"/>
  <c r="AR72" i="62"/>
  <c r="AR14" i="62"/>
  <c r="AR36" i="62"/>
  <c r="AR117" i="62"/>
  <c r="AR28" i="62"/>
  <c r="AR102" i="62"/>
  <c r="AR113" i="62"/>
  <c r="AR15" i="62"/>
  <c r="AR38" i="62"/>
  <c r="AR116" i="62"/>
  <c r="AR51" i="62"/>
  <c r="AR54" i="62"/>
  <c r="AR62" i="62"/>
  <c r="AR21" i="57"/>
  <c r="AR18" i="57"/>
  <c r="AR15" i="57"/>
  <c r="AR22" i="57"/>
  <c r="AR20" i="57"/>
  <c r="AR19" i="57"/>
  <c r="AR14" i="57"/>
  <c r="AR17" i="57"/>
  <c r="H2" i="34"/>
  <c r="AW2" i="22"/>
  <c r="AW22" i="22"/>
  <c r="AW22" i="14"/>
  <c r="S27" i="34"/>
  <c r="AW2" i="14"/>
  <c r="Z24" i="14" l="1"/>
  <c r="AC24" i="14"/>
  <c r="Y24" i="14"/>
  <c r="AH24" i="14"/>
  <c r="AG24" i="14"/>
  <c r="T24" i="14"/>
  <c r="V24" i="14"/>
  <c r="AE24" i="14"/>
  <c r="S24" i="14"/>
  <c r="AM24" i="14"/>
  <c r="AJ24" i="14"/>
  <c r="H24" i="14"/>
  <c r="AB24" i="14"/>
  <c r="U24" i="14"/>
  <c r="X24" i="14"/>
  <c r="AA24" i="14"/>
  <c r="R24" i="14"/>
  <c r="AI24" i="14"/>
  <c r="AD24" i="14"/>
  <c r="Q24" i="14"/>
  <c r="W24" i="14"/>
  <c r="AF24" i="14"/>
  <c r="AL24" i="14"/>
  <c r="AK24" i="14"/>
  <c r="X69" i="22"/>
  <c r="W113" i="22" s="1"/>
  <c r="O30" i="22"/>
  <c r="R41" i="22"/>
  <c r="D34" i="22"/>
  <c r="J32" i="22"/>
  <c r="B31" i="22"/>
  <c r="B97" i="22" s="1"/>
  <c r="Q26" i="22"/>
  <c r="F35" i="22"/>
  <c r="H36" i="22"/>
  <c r="L40" i="22"/>
  <c r="C42" i="22"/>
  <c r="G33" i="22"/>
  <c r="M27" i="22"/>
  <c r="S29" i="22"/>
  <c r="I25" i="22"/>
  <c r="P28" i="22"/>
  <c r="E38" i="22"/>
  <c r="T37" i="22"/>
  <c r="N39" i="22"/>
  <c r="AH30" i="22"/>
  <c r="C86" i="22"/>
  <c r="Z35" i="22"/>
  <c r="AM70" i="22"/>
  <c r="AH114" i="22" s="1"/>
  <c r="M71" i="22"/>
  <c r="AE34" i="22"/>
  <c r="N83" i="22"/>
  <c r="I69" i="22"/>
  <c r="Y32" i="22"/>
  <c r="AJ41" i="22"/>
  <c r="V80" i="22"/>
  <c r="AH74" i="22"/>
  <c r="AM26" i="22"/>
  <c r="AH92" i="22" s="1"/>
  <c r="Z79" i="22"/>
  <c r="P72" i="22"/>
  <c r="AB27" i="22"/>
  <c r="T81" i="22"/>
  <c r="X25" i="22"/>
  <c r="V36" i="22"/>
  <c r="G77" i="22"/>
  <c r="F24" i="14"/>
  <c r="AA33" i="22"/>
  <c r="S73" i="22"/>
  <c r="K87" i="22"/>
  <c r="L84" i="22"/>
  <c r="P24" i="14"/>
  <c r="N24" i="14"/>
  <c r="M24" i="14"/>
  <c r="E24" i="14"/>
  <c r="I24" i="14"/>
  <c r="AK28" i="22"/>
  <c r="B75" i="22"/>
  <c r="B119" i="22" s="1"/>
  <c r="AL73" i="22"/>
  <c r="Q70" i="22"/>
  <c r="AI37" i="22"/>
  <c r="U83" i="22"/>
  <c r="D78" i="22"/>
  <c r="R85" i="22"/>
  <c r="AA77" i="22"/>
  <c r="W43" i="22"/>
  <c r="AI81" i="22"/>
  <c r="AL29" i="22"/>
  <c r="AB71" i="22"/>
  <c r="H80" i="22"/>
  <c r="W87" i="22"/>
  <c r="AD42" i="22"/>
  <c r="J76" i="22"/>
  <c r="Y76" i="22"/>
  <c r="AE78" i="22"/>
  <c r="AC40" i="22"/>
  <c r="K24" i="14"/>
  <c r="D24" i="14"/>
  <c r="AJ85" i="22"/>
  <c r="AF82" i="22"/>
  <c r="AK72" i="22"/>
  <c r="F79" i="22"/>
  <c r="L24" i="14"/>
  <c r="O24" i="14"/>
  <c r="B24" i="14"/>
  <c r="J24" i="14"/>
  <c r="G24" i="14"/>
  <c r="U39" i="22"/>
  <c r="AG75" i="22"/>
  <c r="AG31" i="22"/>
  <c r="AF38" i="22"/>
  <c r="AD86" i="22"/>
  <c r="O74" i="22"/>
  <c r="AC84" i="22"/>
  <c r="K43" i="22"/>
  <c r="C24" i="14"/>
  <c r="E82" i="22"/>
  <c r="X113" i="22" l="1"/>
  <c r="U113" i="22"/>
  <c r="S113" i="22"/>
  <c r="T113" i="22"/>
  <c r="V113" i="22"/>
  <c r="AB90" i="14"/>
  <c r="H90" i="14"/>
  <c r="C90" i="14"/>
  <c r="R90" i="14"/>
  <c r="AC90" i="14"/>
  <c r="AF90" i="14"/>
  <c r="L90" i="14"/>
  <c r="H109" i="22"/>
  <c r="G109" i="22"/>
  <c r="J109" i="22"/>
  <c r="I109" i="22"/>
  <c r="K109" i="22"/>
  <c r="F109" i="22"/>
  <c r="AN43" i="22"/>
  <c r="AR43" i="22" s="1"/>
  <c r="AD119" i="22"/>
  <c r="AB119" i="22"/>
  <c r="AC119" i="22"/>
  <c r="AN75" i="22"/>
  <c r="AR75" i="22" s="1"/>
  <c r="AE119" i="22"/>
  <c r="AG119" i="22"/>
  <c r="AF119" i="22"/>
  <c r="AH116" i="22"/>
  <c r="AF116" i="22"/>
  <c r="AG116" i="22"/>
  <c r="K90" i="14"/>
  <c r="W120" i="22"/>
  <c r="Y120" i="22"/>
  <c r="X120" i="22"/>
  <c r="T120" i="22"/>
  <c r="U120" i="22"/>
  <c r="V120" i="22"/>
  <c r="H98" i="22"/>
  <c r="I98" i="22"/>
  <c r="AN32" i="22"/>
  <c r="AR32" i="22" s="1"/>
  <c r="F98" i="22"/>
  <c r="G98" i="22"/>
  <c r="E98" i="22"/>
  <c r="J98" i="22"/>
  <c r="AH95" i="22"/>
  <c r="AG95" i="22"/>
  <c r="AN85" i="22"/>
  <c r="AR85" i="22" s="1"/>
  <c r="P129" i="22"/>
  <c r="N129" i="22"/>
  <c r="R129" i="22"/>
  <c r="M129" i="22"/>
  <c r="Q129" i="22"/>
  <c r="O129" i="22"/>
  <c r="O107" i="22"/>
  <c r="AN41" i="22"/>
  <c r="AR41" i="22" s="1"/>
  <c r="M107" i="22"/>
  <c r="N107" i="22"/>
  <c r="P107" i="22"/>
  <c r="R107" i="22"/>
  <c r="Q107" i="22"/>
  <c r="AF94" i="22"/>
  <c r="AG94" i="22"/>
  <c r="AH94" i="22"/>
  <c r="T90" i="14"/>
  <c r="M90" i="14"/>
  <c r="AE90" i="14"/>
  <c r="B108" i="22"/>
  <c r="C108" i="22"/>
  <c r="W99" i="22"/>
  <c r="AA99" i="22"/>
  <c r="Y99" i="22"/>
  <c r="V99" i="22"/>
  <c r="Z99" i="22"/>
  <c r="X99" i="22"/>
  <c r="F90" i="14"/>
  <c r="AH90" i="14"/>
  <c r="AA93" i="22"/>
  <c r="W93" i="22"/>
  <c r="Y93" i="22"/>
  <c r="X93" i="22"/>
  <c r="AB93" i="22"/>
  <c r="Z93" i="22"/>
  <c r="X123" i="22"/>
  <c r="V123" i="22"/>
  <c r="Y123" i="22"/>
  <c r="Z123" i="22"/>
  <c r="U123" i="22"/>
  <c r="AN79" i="22"/>
  <c r="AR79" i="22" s="1"/>
  <c r="W123" i="22"/>
  <c r="AH107" i="22"/>
  <c r="AG107" i="22"/>
  <c r="AF107" i="22"/>
  <c r="AE107" i="22"/>
  <c r="AD100" i="22"/>
  <c r="Z100" i="22"/>
  <c r="AB100" i="22"/>
  <c r="AC100" i="22"/>
  <c r="AA100" i="22"/>
  <c r="AN34" i="22"/>
  <c r="AR34" i="22" s="1"/>
  <c r="AE100" i="22"/>
  <c r="M93" i="22"/>
  <c r="J93" i="22"/>
  <c r="L93" i="22"/>
  <c r="K93" i="22"/>
  <c r="AN27" i="22"/>
  <c r="AR27" i="22" s="1"/>
  <c r="H93" i="22"/>
  <c r="I93" i="22"/>
  <c r="F102" i="22"/>
  <c r="H102" i="22"/>
  <c r="AN36" i="22"/>
  <c r="AR36" i="22" s="1"/>
  <c r="E102" i="22"/>
  <c r="G102" i="22"/>
  <c r="C102" i="22"/>
  <c r="D102" i="22"/>
  <c r="AN24" i="14"/>
  <c r="AR24" i="14" s="1"/>
  <c r="G90" i="14"/>
  <c r="E126" i="22"/>
  <c r="C126" i="22"/>
  <c r="D126" i="22"/>
  <c r="B126" i="22"/>
  <c r="M92" i="22"/>
  <c r="AN26" i="22"/>
  <c r="AR26" i="22" s="1"/>
  <c r="N92" i="22"/>
  <c r="O92" i="22"/>
  <c r="L92" i="22"/>
  <c r="P92" i="22"/>
  <c r="Q92" i="22"/>
  <c r="Z130" i="22"/>
  <c r="AN86" i="22"/>
  <c r="AR86" i="22" s="1"/>
  <c r="Y130" i="22"/>
  <c r="AA130" i="22"/>
  <c r="AC130" i="22"/>
  <c r="AD130" i="22"/>
  <c r="AB130" i="22"/>
  <c r="K105" i="22"/>
  <c r="L105" i="22"/>
  <c r="N105" i="22"/>
  <c r="J105" i="22"/>
  <c r="M105" i="22"/>
  <c r="I105" i="22"/>
  <c r="AN39" i="22"/>
  <c r="AR39" i="22" s="1"/>
  <c r="J90" i="14"/>
  <c r="Q90" i="14"/>
  <c r="W90" i="14"/>
  <c r="AA126" i="22"/>
  <c r="AD126" i="22"/>
  <c r="AC126" i="22"/>
  <c r="AF126" i="22"/>
  <c r="AE126" i="22"/>
  <c r="AB126" i="22"/>
  <c r="AN82" i="22"/>
  <c r="AR82" i="22" s="1"/>
  <c r="AC106" i="22"/>
  <c r="AA106" i="22"/>
  <c r="Y106" i="22"/>
  <c r="AB106" i="22"/>
  <c r="Z106" i="22"/>
  <c r="X106" i="22"/>
  <c r="F120" i="22"/>
  <c r="G120" i="22"/>
  <c r="AN76" i="22"/>
  <c r="AR76" i="22" s="1"/>
  <c r="I120" i="22"/>
  <c r="E120" i="22"/>
  <c r="J120" i="22"/>
  <c r="H120" i="22"/>
  <c r="S131" i="22"/>
  <c r="R131" i="22"/>
  <c r="W131" i="22"/>
  <c r="T131" i="22"/>
  <c r="V131" i="22"/>
  <c r="U131" i="22"/>
  <c r="AG125" i="22"/>
  <c r="AF125" i="22"/>
  <c r="AE125" i="22"/>
  <c r="AD125" i="22"/>
  <c r="AH125" i="22"/>
  <c r="B122" i="22"/>
  <c r="D122" i="22"/>
  <c r="C122" i="22"/>
  <c r="L114" i="22"/>
  <c r="N114" i="22"/>
  <c r="AN70" i="22"/>
  <c r="AR70" i="22" s="1"/>
  <c r="P114" i="22"/>
  <c r="M114" i="22"/>
  <c r="O114" i="22"/>
  <c r="Q114" i="22"/>
  <c r="Y90" i="14"/>
  <c r="N90" i="14"/>
  <c r="D100" i="22"/>
  <c r="C100" i="22"/>
  <c r="B100" i="22"/>
  <c r="K128" i="22"/>
  <c r="G128" i="22"/>
  <c r="I128" i="22"/>
  <c r="L128" i="22"/>
  <c r="J128" i="22"/>
  <c r="H128" i="22"/>
  <c r="AN84" i="22"/>
  <c r="AR84" i="22" s="1"/>
  <c r="B104" i="22"/>
  <c r="E104" i="22"/>
  <c r="C104" i="22"/>
  <c r="D104" i="22"/>
  <c r="C121" i="22"/>
  <c r="AN77" i="22"/>
  <c r="AR77" i="22" s="1"/>
  <c r="D121" i="22"/>
  <c r="F121" i="22"/>
  <c r="G121" i="22"/>
  <c r="B121" i="22"/>
  <c r="E121" i="22"/>
  <c r="R102" i="22"/>
  <c r="Q102" i="22"/>
  <c r="V102" i="22"/>
  <c r="S102" i="22"/>
  <c r="U102" i="22"/>
  <c r="T102" i="22"/>
  <c r="K116" i="22"/>
  <c r="M116" i="22"/>
  <c r="N116" i="22"/>
  <c r="O116" i="22"/>
  <c r="P116" i="22"/>
  <c r="AN72" i="22"/>
  <c r="AR72" i="22" s="1"/>
  <c r="L116" i="22"/>
  <c r="X98" i="22"/>
  <c r="Y98" i="22"/>
  <c r="T98" i="22"/>
  <c r="W98" i="22"/>
  <c r="U98" i="22"/>
  <c r="V98" i="22"/>
  <c r="J115" i="22"/>
  <c r="I115" i="22"/>
  <c r="L115" i="22"/>
  <c r="K115" i="22"/>
  <c r="AN71" i="22"/>
  <c r="AR71" i="22" s="1"/>
  <c r="H115" i="22"/>
  <c r="M115" i="22"/>
  <c r="B130" i="22"/>
  <c r="C130" i="22"/>
  <c r="N94" i="22"/>
  <c r="O94" i="22"/>
  <c r="AN28" i="22"/>
  <c r="AR28" i="22" s="1"/>
  <c r="M94" i="22"/>
  <c r="L94" i="22"/>
  <c r="P94" i="22"/>
  <c r="K94" i="22"/>
  <c r="AC128" i="22"/>
  <c r="Z128" i="22"/>
  <c r="Y128" i="22"/>
  <c r="AB128" i="22"/>
  <c r="AA128" i="22"/>
  <c r="X128" i="22"/>
  <c r="AB104" i="22"/>
  <c r="AN38" i="22"/>
  <c r="AR38" i="22" s="1"/>
  <c r="AA104" i="22"/>
  <c r="AE104" i="22"/>
  <c r="AD104" i="22"/>
  <c r="AC104" i="22"/>
  <c r="AF104" i="22"/>
  <c r="U105" i="22"/>
  <c r="Q105" i="22"/>
  <c r="R105" i="22"/>
  <c r="T105" i="22"/>
  <c r="P105" i="22"/>
  <c r="S105" i="22"/>
  <c r="B90" i="14"/>
  <c r="X90" i="14"/>
  <c r="D123" i="22"/>
  <c r="B123" i="22"/>
  <c r="C123" i="22"/>
  <c r="F123" i="22"/>
  <c r="E123" i="22"/>
  <c r="AG129" i="22"/>
  <c r="AE129" i="22"/>
  <c r="AF129" i="22"/>
  <c r="AH129" i="22"/>
  <c r="E101" i="22"/>
  <c r="D101" i="22"/>
  <c r="F101" i="22"/>
  <c r="B101" i="22"/>
  <c r="C101" i="22"/>
  <c r="Z108" i="22"/>
  <c r="AA108" i="22"/>
  <c r="AN42" i="22"/>
  <c r="AR42" i="22" s="1"/>
  <c r="AD108" i="22"/>
  <c r="AC108" i="22"/>
  <c r="Y108" i="22"/>
  <c r="AB108" i="22"/>
  <c r="F124" i="22"/>
  <c r="G124" i="22"/>
  <c r="C124" i="22"/>
  <c r="H124" i="22"/>
  <c r="E124" i="22"/>
  <c r="AN80" i="22"/>
  <c r="AR80" i="22" s="1"/>
  <c r="D124" i="22"/>
  <c r="V109" i="22"/>
  <c r="U109" i="22"/>
  <c r="W109" i="22"/>
  <c r="S109" i="22"/>
  <c r="R109" i="22"/>
  <c r="T109" i="22"/>
  <c r="R127" i="22"/>
  <c r="U127" i="22"/>
  <c r="S127" i="22"/>
  <c r="Q127" i="22"/>
  <c r="T127" i="22"/>
  <c r="P127" i="22"/>
  <c r="AH117" i="22"/>
  <c r="AG117" i="22"/>
  <c r="I90" i="14"/>
  <c r="V90" i="14"/>
  <c r="P90" i="14"/>
  <c r="Q103" i="22"/>
  <c r="S103" i="22"/>
  <c r="T103" i="22"/>
  <c r="O103" i="22"/>
  <c r="R103" i="22"/>
  <c r="AN37" i="22"/>
  <c r="AR37" i="22" s="1"/>
  <c r="P103" i="22"/>
  <c r="K131" i="22"/>
  <c r="G131" i="22"/>
  <c r="J131" i="22"/>
  <c r="I131" i="22"/>
  <c r="F131" i="22"/>
  <c r="AN87" i="22"/>
  <c r="AR87" i="22" s="1"/>
  <c r="H131" i="22"/>
  <c r="U90" i="14"/>
  <c r="W91" i="22"/>
  <c r="S91" i="22"/>
  <c r="X91" i="22"/>
  <c r="U91" i="22"/>
  <c r="T91" i="22"/>
  <c r="V91" i="22"/>
  <c r="AE118" i="22"/>
  <c r="AC118" i="22"/>
  <c r="AD118" i="22"/>
  <c r="AH118" i="22"/>
  <c r="AG118" i="22"/>
  <c r="AF118" i="22"/>
  <c r="E113" i="22"/>
  <c r="F113" i="22"/>
  <c r="D113" i="22"/>
  <c r="AN69" i="22"/>
  <c r="AR69" i="22" s="1"/>
  <c r="I113" i="22"/>
  <c r="H113" i="22"/>
  <c r="G113" i="22"/>
  <c r="AE96" i="22"/>
  <c r="AH96" i="22"/>
  <c r="AD96" i="22"/>
  <c r="AF96" i="22"/>
  <c r="AG96" i="22"/>
  <c r="AC96" i="22"/>
  <c r="J118" i="22"/>
  <c r="L118" i="22"/>
  <c r="O118" i="22"/>
  <c r="AN74" i="22"/>
  <c r="AR74" i="22" s="1"/>
  <c r="M118" i="22"/>
  <c r="K118" i="22"/>
  <c r="N118" i="22"/>
  <c r="AB97" i="22"/>
  <c r="AN31" i="22"/>
  <c r="AR31" i="22" s="1"/>
  <c r="AG97" i="22"/>
  <c r="AF97" i="22"/>
  <c r="AE97" i="22"/>
  <c r="AC97" i="22"/>
  <c r="AD97" i="22"/>
  <c r="P95" i="22"/>
  <c r="S95" i="22"/>
  <c r="Q95" i="22"/>
  <c r="R95" i="22"/>
  <c r="O95" i="22"/>
  <c r="N95" i="22"/>
  <c r="AN29" i="22"/>
  <c r="AR29" i="22" s="1"/>
  <c r="AA90" i="14"/>
  <c r="O90" i="14"/>
  <c r="S90" i="14"/>
  <c r="D90" i="14"/>
  <c r="AC122" i="22"/>
  <c r="AB122" i="22"/>
  <c r="Z122" i="22"/>
  <c r="AA122" i="22"/>
  <c r="AD122" i="22"/>
  <c r="AE122" i="22"/>
  <c r="AN78" i="22"/>
  <c r="AR78" i="22" s="1"/>
  <c r="I106" i="22"/>
  <c r="K106" i="22"/>
  <c r="J106" i="22"/>
  <c r="H106" i="22"/>
  <c r="L106" i="22"/>
  <c r="AN40" i="22"/>
  <c r="AR40" i="22" s="1"/>
  <c r="G106" i="22"/>
  <c r="AA115" i="22"/>
  <c r="Z115" i="22"/>
  <c r="Y115" i="22"/>
  <c r="AB115" i="22"/>
  <c r="X115" i="22"/>
  <c r="W115" i="22"/>
  <c r="Z121" i="22"/>
  <c r="X121" i="22"/>
  <c r="AA121" i="22"/>
  <c r="W121" i="22"/>
  <c r="Y121" i="22"/>
  <c r="V121" i="22"/>
  <c r="AG103" i="22"/>
  <c r="AF103" i="22"/>
  <c r="AD103" i="22"/>
  <c r="AH103" i="22"/>
  <c r="AE103" i="22"/>
  <c r="AG90" i="14"/>
  <c r="E90" i="14"/>
  <c r="G99" i="22"/>
  <c r="D99" i="22"/>
  <c r="F99" i="22"/>
  <c r="E99" i="22"/>
  <c r="AN33" i="22"/>
  <c r="AR33" i="22" s="1"/>
  <c r="B99" i="22"/>
  <c r="C99" i="22"/>
  <c r="M96" i="22"/>
  <c r="J96" i="22"/>
  <c r="AN30" i="22"/>
  <c r="AR30" i="22" s="1"/>
  <c r="O96" i="22"/>
  <c r="N96" i="22"/>
  <c r="L96" i="22"/>
  <c r="K96" i="22"/>
  <c r="AN73" i="22"/>
  <c r="AR73" i="22" s="1"/>
  <c r="O117" i="22"/>
  <c r="R117" i="22"/>
  <c r="N117" i="22"/>
  <c r="P117" i="22"/>
  <c r="Q117" i="22"/>
  <c r="S117" i="22"/>
  <c r="Z90" i="14"/>
  <c r="AD90" i="14"/>
  <c r="P125" i="22"/>
  <c r="AN81" i="22"/>
  <c r="AR81" i="22" s="1"/>
  <c r="T125" i="22"/>
  <c r="O125" i="22"/>
  <c r="R125" i="22"/>
  <c r="S125" i="22"/>
  <c r="Q125" i="22"/>
  <c r="S124" i="22"/>
  <c r="V124" i="22"/>
  <c r="T124" i="22"/>
  <c r="U124" i="22"/>
  <c r="Q124" i="22"/>
  <c r="R124" i="22"/>
  <c r="AN83" i="22"/>
  <c r="AR83" i="22" s="1"/>
  <c r="I127" i="22"/>
  <c r="N127" i="22"/>
  <c r="J127" i="22"/>
  <c r="K127" i="22"/>
  <c r="L127" i="22"/>
  <c r="M127" i="22"/>
  <c r="AN35" i="22"/>
  <c r="AR35" i="22" s="1"/>
  <c r="Y101" i="22"/>
  <c r="Z101" i="22"/>
  <c r="V101" i="22"/>
  <c r="X101" i="22"/>
  <c r="W101" i="22"/>
  <c r="U101" i="22"/>
  <c r="E91" i="22"/>
  <c r="AN25" i="22"/>
  <c r="AR25" i="22" s="1"/>
  <c r="H91" i="22"/>
  <c r="I91" i="22"/>
  <c r="F91" i="22"/>
  <c r="D91" i="22"/>
  <c r="G91" i="22"/>
  <c r="Y2" i="63"/>
  <c r="B2" i="66" s="1"/>
  <c r="B2" i="65" s="1"/>
  <c r="D2" i="65" s="1"/>
  <c r="K2" i="65" s="1"/>
  <c r="M2" i="65" s="1"/>
  <c r="X2" i="63"/>
  <c r="X18" i="63"/>
  <c r="Y18" i="63"/>
  <c r="B18" i="66" s="1"/>
  <c r="B18" i="65" s="1"/>
  <c r="D18" i="65" s="1"/>
  <c r="Y7" i="63"/>
  <c r="B7" i="66" s="1"/>
  <c r="B7" i="65" s="1"/>
  <c r="D7" i="65" s="1"/>
  <c r="X7" i="63"/>
  <c r="X6" i="63"/>
  <c r="Y6" i="63"/>
  <c r="B6" i="66" s="1"/>
  <c r="B6" i="65" s="1"/>
  <c r="D6" i="65" s="1"/>
  <c r="X5" i="63"/>
  <c r="Y5" i="63"/>
  <c r="B5" i="66" s="1"/>
  <c r="B5" i="65" s="1"/>
  <c r="D5" i="65" s="1"/>
  <c r="X19" i="63"/>
  <c r="Y19" i="63"/>
  <c r="B19" i="66" s="1"/>
  <c r="B19" i="65" s="1"/>
  <c r="D19" i="65" s="1"/>
  <c r="Y10" i="63"/>
  <c r="B10" i="66" s="1"/>
  <c r="B10" i="65" s="1"/>
  <c r="D10" i="65" s="1"/>
  <c r="X10" i="63"/>
  <c r="X11" i="63"/>
  <c r="Y11" i="63"/>
  <c r="B11" i="66" s="1"/>
  <c r="B11" i="65" s="1"/>
  <c r="D11" i="65" s="1"/>
  <c r="Y16" i="63"/>
  <c r="B16" i="66" s="1"/>
  <c r="B16" i="65" s="1"/>
  <c r="D16" i="65" s="1"/>
  <c r="X16" i="63"/>
  <c r="Y17" i="63"/>
  <c r="B17" i="66" s="1"/>
  <c r="B17" i="65" s="1"/>
  <c r="D17" i="65" s="1"/>
  <c r="X17" i="63"/>
  <c r="X12" i="63"/>
  <c r="Y12" i="63"/>
  <c r="B12" i="66" s="1"/>
  <c r="B12" i="65" s="1"/>
  <c r="D12" i="65" s="1"/>
  <c r="X22" i="63"/>
  <c r="Y15" i="63"/>
  <c r="B15" i="66" s="1"/>
  <c r="B15" i="65" s="1"/>
  <c r="D15" i="65" s="1"/>
  <c r="X15" i="63"/>
  <c r="X4" i="63"/>
  <c r="Y4" i="63"/>
  <c r="B4" i="66" s="1"/>
  <c r="B4" i="65" s="1"/>
  <c r="D4" i="65" s="1"/>
  <c r="Y20" i="63"/>
  <c r="B20" i="66" s="1"/>
  <c r="B20" i="65" s="1"/>
  <c r="D20" i="65" s="1"/>
  <c r="X20" i="63"/>
  <c r="X13" i="63"/>
  <c r="Y13" i="63"/>
  <c r="B13" i="66" s="1"/>
  <c r="B13" i="65" s="1"/>
  <c r="D13" i="65" s="1"/>
  <c r="X14" i="63"/>
  <c r="Y14" i="63"/>
  <c r="B14" i="66" s="1"/>
  <c r="B14" i="65" s="1"/>
  <c r="D14" i="65" s="1"/>
  <c r="Y3" i="63"/>
  <c r="B3" i="66" s="1"/>
  <c r="B3" i="65" s="1"/>
  <c r="D3" i="65" s="1"/>
  <c r="X3" i="63"/>
  <c r="X8" i="63"/>
  <c r="Y8" i="63"/>
  <c r="B8" i="66" s="1"/>
  <c r="B8" i="65" s="1"/>
  <c r="D8" i="65" s="1"/>
  <c r="X9" i="63"/>
  <c r="Y9" i="63"/>
  <c r="B9" i="66" s="1"/>
  <c r="B9" i="65" s="1"/>
  <c r="D9" i="65" s="1"/>
  <c r="Y21" i="63"/>
  <c r="B21" i="66" s="1"/>
  <c r="B21" i="65" s="1"/>
  <c r="D21" i="65" s="1"/>
  <c r="X21" i="63"/>
  <c r="H15" i="65" l="1"/>
  <c r="K15" i="65"/>
  <c r="M15" i="65" s="1"/>
  <c r="H3" i="65"/>
  <c r="K3" i="65"/>
  <c r="M3" i="65" s="1"/>
  <c r="H11" i="65"/>
  <c r="K11" i="65"/>
  <c r="M11" i="65" s="1"/>
  <c r="H6" i="65"/>
  <c r="K6" i="65"/>
  <c r="M6" i="65" s="1"/>
  <c r="H9" i="65"/>
  <c r="K9" i="65"/>
  <c r="M9" i="65" s="1"/>
  <c r="H13" i="65"/>
  <c r="K13" i="65"/>
  <c r="M13" i="65" s="1"/>
  <c r="H4" i="65"/>
  <c r="K4" i="65"/>
  <c r="M4" i="65" s="1"/>
  <c r="H17" i="65"/>
  <c r="K17" i="65"/>
  <c r="M17" i="65" s="1"/>
  <c r="H21" i="65"/>
  <c r="K21" i="65"/>
  <c r="M21" i="65" s="1"/>
  <c r="H18" i="65"/>
  <c r="K18" i="65"/>
  <c r="M18" i="65" s="1"/>
  <c r="H12" i="65"/>
  <c r="K12" i="65"/>
  <c r="M12" i="65" s="1"/>
  <c r="H5" i="65"/>
  <c r="K5" i="65"/>
  <c r="M5" i="65" s="1"/>
  <c r="H20" i="65"/>
  <c r="K20" i="65"/>
  <c r="M20" i="65" s="1"/>
  <c r="H19" i="65"/>
  <c r="K19" i="65"/>
  <c r="M19" i="65" s="1"/>
  <c r="H8" i="65"/>
  <c r="K8" i="65"/>
  <c r="M8" i="65" s="1"/>
  <c r="H14" i="65"/>
  <c r="K14" i="65"/>
  <c r="M14" i="65" s="1"/>
  <c r="H16" i="65"/>
  <c r="K16" i="65"/>
  <c r="M16" i="65" s="1"/>
  <c r="H10" i="65"/>
  <c r="K10" i="65"/>
  <c r="M10" i="65" s="1"/>
  <c r="H7" i="65"/>
  <c r="K7" i="65"/>
  <c r="M7" i="65" s="1"/>
  <c r="H2" i="65"/>
  <c r="AP85" i="14" l="1"/>
  <c r="AQ85" i="14"/>
  <c r="AP78" i="22"/>
  <c r="AQ78" i="22"/>
  <c r="AP87" i="22"/>
  <c r="AQ87" i="22"/>
  <c r="AQ72" i="14"/>
  <c r="AP72" i="14"/>
  <c r="AQ35" i="22"/>
  <c r="AP35" i="22"/>
  <c r="AQ34" i="22"/>
  <c r="AP34" i="22"/>
  <c r="AP81" i="14"/>
  <c r="AQ81" i="14"/>
  <c r="AQ27" i="14"/>
  <c r="AP27" i="14"/>
  <c r="AP71" i="14"/>
  <c r="AQ71" i="14"/>
  <c r="AP25" i="14"/>
  <c r="AQ25" i="14"/>
  <c r="AQ84" i="22"/>
  <c r="AP84" i="22"/>
  <c r="AP72" i="22"/>
  <c r="AQ72" i="22"/>
  <c r="AP42" i="14"/>
  <c r="AQ42" i="14"/>
  <c r="AP30" i="22"/>
  <c r="AQ30" i="22"/>
  <c r="AQ74" i="14"/>
  <c r="AP74" i="14"/>
  <c r="AP69" i="14"/>
  <c r="AQ69" i="14"/>
  <c r="AQ24" i="22"/>
  <c r="AP24" i="22"/>
  <c r="AQ33" i="22"/>
  <c r="AP33" i="22"/>
  <c r="AP28" i="22"/>
  <c r="AQ28" i="22"/>
  <c r="AQ72" i="62"/>
  <c r="AO72" i="62"/>
  <c r="AN72" i="62"/>
  <c r="AP72" i="62"/>
  <c r="AQ69" i="57"/>
  <c r="AO69" i="57"/>
  <c r="AN69" i="57"/>
  <c r="AP69" i="57"/>
  <c r="AO72" i="57"/>
  <c r="AP72" i="57"/>
  <c r="AN72" i="57"/>
  <c r="AQ72" i="57"/>
  <c r="AO49" i="57"/>
  <c r="AP49" i="57"/>
  <c r="AN49" i="57"/>
  <c r="AQ49" i="57"/>
  <c r="AO47" i="62"/>
  <c r="AP47" i="62"/>
  <c r="AN47" i="62"/>
  <c r="AQ47" i="62"/>
  <c r="AP84" i="14"/>
  <c r="AQ84" i="14"/>
  <c r="AP40" i="57"/>
  <c r="AQ40" i="57"/>
  <c r="AN40" i="57"/>
  <c r="AO40" i="57"/>
  <c r="AQ95" i="57"/>
  <c r="AP95" i="57"/>
  <c r="AN95" i="57"/>
  <c r="AO95" i="57"/>
  <c r="AP83" i="57"/>
  <c r="AQ83" i="57"/>
  <c r="AN83" i="57"/>
  <c r="AO83" i="57"/>
  <c r="AP48" i="57"/>
  <c r="AO48" i="57"/>
  <c r="AN48" i="57"/>
  <c r="AQ48" i="57"/>
  <c r="AP110" i="62"/>
  <c r="AQ110" i="62"/>
  <c r="AN110" i="62"/>
  <c r="AO110" i="62"/>
  <c r="AO50" i="57"/>
  <c r="AQ50" i="57"/>
  <c r="AN50" i="57"/>
  <c r="AP50" i="57"/>
  <c r="AO31" i="57"/>
  <c r="AQ31" i="57"/>
  <c r="AN31" i="57"/>
  <c r="AP31" i="57"/>
  <c r="AO31" i="62"/>
  <c r="AQ31" i="62"/>
  <c r="AN31" i="62"/>
  <c r="AP31" i="62"/>
  <c r="AQ110" i="57"/>
  <c r="AP110" i="57"/>
  <c r="AN110" i="57"/>
  <c r="AO110" i="57"/>
  <c r="AP48" i="62"/>
  <c r="AQ48" i="62"/>
  <c r="AN48" i="62"/>
  <c r="AO48" i="62"/>
  <c r="AQ38" i="62"/>
  <c r="AO38" i="62"/>
  <c r="AN38" i="62"/>
  <c r="AP38" i="62"/>
  <c r="AQ87" i="62"/>
  <c r="AO87" i="62"/>
  <c r="AN87" i="62"/>
  <c r="AP87" i="62"/>
  <c r="AQ83" i="62"/>
  <c r="AP83" i="62"/>
  <c r="AN83" i="62"/>
  <c r="AO83" i="62"/>
  <c r="AO104" i="57"/>
  <c r="AQ104" i="57"/>
  <c r="AN104" i="57"/>
  <c r="AP104" i="57"/>
  <c r="AQ95" i="62"/>
  <c r="AP95" i="62"/>
  <c r="AN95" i="62"/>
  <c r="AO95" i="62"/>
  <c r="AP14" i="57"/>
  <c r="AO14" i="57"/>
  <c r="AN14" i="57"/>
  <c r="AQ14" i="57"/>
  <c r="AP85" i="57"/>
  <c r="AO85" i="57"/>
  <c r="AN85" i="57"/>
  <c r="AQ85" i="57"/>
  <c r="AO70" i="62"/>
  <c r="AQ70" i="62"/>
  <c r="AN70" i="62"/>
  <c r="AP70" i="62"/>
  <c r="AO58" i="62"/>
  <c r="AQ58" i="62"/>
  <c r="AN58" i="62"/>
  <c r="AP58" i="62"/>
  <c r="AQ62" i="57"/>
  <c r="AO62" i="57"/>
  <c r="AN62" i="57"/>
  <c r="AP62" i="57"/>
  <c r="AQ51" i="62"/>
  <c r="AO51" i="62"/>
  <c r="AN51" i="62"/>
  <c r="AP51" i="62"/>
  <c r="AO61" i="57"/>
  <c r="AP61" i="57"/>
  <c r="AN61" i="57"/>
  <c r="AQ61" i="57"/>
  <c r="AQ21" i="57"/>
  <c r="AP21" i="57"/>
  <c r="AN21" i="57"/>
  <c r="AO21" i="57"/>
  <c r="AO32" i="62"/>
  <c r="AQ32" i="62"/>
  <c r="AN32" i="62"/>
  <c r="AP32" i="62"/>
  <c r="AP121" i="62"/>
  <c r="AQ121" i="62"/>
  <c r="AN121" i="62"/>
  <c r="AO121" i="62"/>
  <c r="AO77" i="57"/>
  <c r="AQ77" i="57"/>
  <c r="AN77" i="57"/>
  <c r="AP77" i="57"/>
  <c r="AQ115" i="57"/>
  <c r="AP115" i="57"/>
  <c r="AN115" i="57"/>
  <c r="AO115" i="57"/>
  <c r="AO96" i="57"/>
  <c r="AP96" i="57"/>
  <c r="AN96" i="57"/>
  <c r="AQ96" i="57"/>
  <c r="AO60" i="57"/>
  <c r="AP60" i="57"/>
  <c r="AN60" i="57"/>
  <c r="AQ60" i="57"/>
  <c r="AP30" i="62"/>
  <c r="AQ30" i="62"/>
  <c r="AN30" i="62"/>
  <c r="AO30" i="62"/>
  <c r="AQ27" i="57"/>
  <c r="AO27" i="57"/>
  <c r="AN27" i="57"/>
  <c r="AP27" i="57"/>
  <c r="AO64" i="57"/>
  <c r="AQ64" i="57"/>
  <c r="AN64" i="57"/>
  <c r="AP64" i="57"/>
  <c r="AO41" i="57"/>
  <c r="AQ41" i="57"/>
  <c r="AN41" i="57"/>
  <c r="AP41" i="57"/>
  <c r="AP36" i="57"/>
  <c r="AO36" i="57"/>
  <c r="AN36" i="57"/>
  <c r="AQ36" i="57"/>
  <c r="AO93" i="57"/>
  <c r="AP93" i="57"/>
  <c r="AN93" i="57"/>
  <c r="AQ93" i="57"/>
  <c r="AP40" i="62"/>
  <c r="AQ40" i="62"/>
  <c r="AN40" i="62"/>
  <c r="AO40" i="62"/>
  <c r="AO80" i="62"/>
  <c r="AP80" i="62"/>
  <c r="AN80" i="62"/>
  <c r="AQ80" i="62"/>
  <c r="AP92" i="57"/>
  <c r="AO92" i="57"/>
  <c r="AN92" i="57"/>
  <c r="AQ92" i="57"/>
  <c r="AO36" i="62"/>
  <c r="AQ36" i="62"/>
  <c r="AN36" i="62"/>
  <c r="AP36" i="62"/>
  <c r="AO18" i="57"/>
  <c r="AP18" i="57"/>
  <c r="AN18" i="57"/>
  <c r="AQ18" i="57"/>
  <c r="AP91" i="62"/>
  <c r="AO91" i="62"/>
  <c r="AN91" i="62"/>
  <c r="AQ91" i="62"/>
  <c r="AO44" i="57"/>
  <c r="AQ44" i="57"/>
  <c r="AN44" i="57"/>
  <c r="AP44" i="57"/>
  <c r="AP41" i="62"/>
  <c r="AO41" i="62"/>
  <c r="AN41" i="62"/>
  <c r="AQ41" i="62"/>
  <c r="AQ113" i="62"/>
  <c r="AP113" i="62"/>
  <c r="AN113" i="62"/>
  <c r="AO113" i="62"/>
  <c r="AO66" i="62"/>
  <c r="AP66" i="62"/>
  <c r="AN66" i="62"/>
  <c r="AQ66" i="62"/>
  <c r="AQ2" i="57"/>
  <c r="AP2" i="57"/>
  <c r="AN2" i="57"/>
  <c r="AO2" i="57"/>
  <c r="AO65" i="57"/>
  <c r="AQ65" i="57"/>
  <c r="AN65" i="57"/>
  <c r="AP65" i="57"/>
  <c r="AQ86" i="14"/>
  <c r="AP86" i="14"/>
  <c r="AP38" i="14"/>
  <c r="AQ38" i="14"/>
  <c r="AQ28" i="14"/>
  <c r="AP28" i="14"/>
  <c r="AP79" i="22"/>
  <c r="AQ79" i="22"/>
  <c r="AQ83" i="14"/>
  <c r="AP83" i="14"/>
  <c r="AP80" i="22"/>
  <c r="AQ80" i="22"/>
  <c r="AP32" i="22"/>
  <c r="AQ32" i="22"/>
  <c r="AP81" i="22"/>
  <c r="AQ81" i="22"/>
  <c r="AP77" i="14"/>
  <c r="AQ77" i="14"/>
  <c r="AP39" i="22"/>
  <c r="AQ39" i="22"/>
  <c r="AP31" i="14"/>
  <c r="AQ31" i="14"/>
  <c r="AP83" i="22"/>
  <c r="AQ83" i="22"/>
  <c r="AQ32" i="14"/>
  <c r="AP32" i="14"/>
  <c r="AQ27" i="22"/>
  <c r="AP27" i="22"/>
  <c r="AP74" i="22"/>
  <c r="AQ74" i="22"/>
  <c r="AQ114" i="57"/>
  <c r="AO114" i="57"/>
  <c r="AN114" i="57"/>
  <c r="AP114" i="57"/>
  <c r="AQ70" i="22"/>
  <c r="AP70" i="22"/>
  <c r="AP68" i="14"/>
  <c r="AQ68" i="14"/>
  <c r="AP73" i="14"/>
  <c r="AQ73" i="14"/>
  <c r="AP26" i="14"/>
  <c r="AQ26" i="14"/>
  <c r="AQ33" i="57"/>
  <c r="AP33" i="57"/>
  <c r="AN33" i="57"/>
  <c r="AO33" i="57"/>
  <c r="AP121" i="57"/>
  <c r="AQ121" i="57"/>
  <c r="AN121" i="57"/>
  <c r="AO121" i="57"/>
  <c r="AO76" i="57"/>
  <c r="AQ76" i="57"/>
  <c r="AN76" i="57"/>
  <c r="AP76" i="57"/>
  <c r="AO107" i="57"/>
  <c r="AP107" i="57"/>
  <c r="AN107" i="57"/>
  <c r="AQ107" i="57"/>
  <c r="AO29" i="57"/>
  <c r="AP29" i="57"/>
  <c r="AN29" i="57"/>
  <c r="AQ29" i="57"/>
  <c r="AP42" i="57"/>
  <c r="AQ42" i="57"/>
  <c r="AN42" i="57"/>
  <c r="AO42" i="57"/>
  <c r="AP15" i="62"/>
  <c r="AO15" i="62"/>
  <c r="AN15" i="62"/>
  <c r="AQ15" i="62"/>
  <c r="AQ60" i="62"/>
  <c r="AP60" i="62"/>
  <c r="AN60" i="62"/>
  <c r="AO60" i="62"/>
  <c r="AP73" i="57"/>
  <c r="AQ73" i="57"/>
  <c r="AN73" i="57"/>
  <c r="AO73" i="57"/>
  <c r="AP47" i="57"/>
  <c r="AQ47" i="57"/>
  <c r="AN47" i="57"/>
  <c r="AO47" i="57"/>
  <c r="AP114" i="62"/>
  <c r="AO114" i="62"/>
  <c r="AN114" i="62"/>
  <c r="AQ114" i="62"/>
  <c r="AP25" i="62"/>
  <c r="AQ25" i="62"/>
  <c r="AN25" i="62"/>
  <c r="AO25" i="62"/>
  <c r="AO26" i="62"/>
  <c r="AQ26" i="62"/>
  <c r="AN26" i="62"/>
  <c r="AP26" i="62"/>
  <c r="AQ108" i="62"/>
  <c r="AP108" i="62"/>
  <c r="AN108" i="62"/>
  <c r="AO108" i="62"/>
  <c r="AO71" i="62"/>
  <c r="AP71" i="62"/>
  <c r="AN71" i="62"/>
  <c r="AQ71" i="62"/>
  <c r="AO15" i="57"/>
  <c r="AP15" i="57"/>
  <c r="AN15" i="57"/>
  <c r="AQ15" i="57"/>
  <c r="AP20" i="57"/>
  <c r="AQ20" i="57"/>
  <c r="AN20" i="57"/>
  <c r="AO20" i="57"/>
  <c r="AQ50" i="62"/>
  <c r="AO50" i="62"/>
  <c r="AN50" i="62"/>
  <c r="AP50" i="62"/>
  <c r="AO61" i="62"/>
  <c r="AP61" i="62"/>
  <c r="AN61" i="62"/>
  <c r="AQ61" i="62"/>
  <c r="AQ16" i="62"/>
  <c r="AP16" i="62"/>
  <c r="AN16" i="62"/>
  <c r="AO16" i="62"/>
  <c r="AP94" i="62"/>
  <c r="AQ94" i="62"/>
  <c r="AN94" i="62"/>
  <c r="AO94" i="62"/>
  <c r="AO116" i="57"/>
  <c r="AP116" i="57"/>
  <c r="AN116" i="57"/>
  <c r="AQ116" i="57"/>
  <c r="AQ81" i="57"/>
  <c r="AP81" i="57"/>
  <c r="AN81" i="57"/>
  <c r="AO81" i="57"/>
  <c r="AQ30" i="57"/>
  <c r="AP30" i="57"/>
  <c r="AN30" i="57"/>
  <c r="AO30" i="57"/>
  <c r="AQ37" i="57"/>
  <c r="AO37" i="57"/>
  <c r="AN37" i="57"/>
  <c r="AP37" i="57"/>
  <c r="AO25" i="57"/>
  <c r="AQ25" i="57"/>
  <c r="AN25" i="57"/>
  <c r="AP25" i="57"/>
  <c r="AP88" i="57"/>
  <c r="AO88" i="57"/>
  <c r="AN88" i="57"/>
  <c r="AQ88" i="57"/>
  <c r="AO38" i="57"/>
  <c r="AP38" i="57"/>
  <c r="AN38" i="57"/>
  <c r="AQ38" i="57"/>
  <c r="AP102" i="57"/>
  <c r="AO102" i="57"/>
  <c r="AN102" i="57"/>
  <c r="AQ102" i="57"/>
  <c r="AP103" i="57"/>
  <c r="AO103" i="57"/>
  <c r="AN103" i="57"/>
  <c r="AQ103" i="57"/>
  <c r="AQ84" i="57"/>
  <c r="AO84" i="57"/>
  <c r="AN84" i="57"/>
  <c r="AP84" i="57"/>
  <c r="AO70" i="57"/>
  <c r="AP70" i="57"/>
  <c r="AN70" i="57"/>
  <c r="AQ70" i="57"/>
  <c r="AP59" i="57"/>
  <c r="AQ59" i="57"/>
  <c r="AN59" i="57"/>
  <c r="AO59" i="57"/>
  <c r="AQ74" i="57"/>
  <c r="AO74" i="57"/>
  <c r="AN74" i="57"/>
  <c r="AP74" i="57"/>
  <c r="AP75" i="57"/>
  <c r="AQ75" i="57"/>
  <c r="AN75" i="57"/>
  <c r="AO75" i="57"/>
  <c r="AQ39" i="57"/>
  <c r="AO39" i="57"/>
  <c r="AN39" i="57"/>
  <c r="AP39" i="57"/>
  <c r="AP91" i="57"/>
  <c r="AQ91" i="57"/>
  <c r="AN91" i="57"/>
  <c r="AO91" i="57"/>
  <c r="AQ14" i="62"/>
  <c r="AP14" i="62"/>
  <c r="AN14" i="62"/>
  <c r="AO14" i="62"/>
  <c r="AO39" i="62"/>
  <c r="AQ39" i="62"/>
  <c r="AN39" i="62"/>
  <c r="AP39" i="62"/>
  <c r="AQ75" i="14"/>
  <c r="AP75" i="14"/>
  <c r="AP36" i="14"/>
  <c r="AQ36" i="14"/>
  <c r="AP40" i="22"/>
  <c r="AQ40" i="22"/>
  <c r="AQ25" i="22"/>
  <c r="AP25" i="22"/>
  <c r="AQ38" i="22"/>
  <c r="AP38" i="22"/>
  <c r="AQ17" i="62"/>
  <c r="AO17" i="62"/>
  <c r="AN17" i="62"/>
  <c r="AP17" i="62"/>
  <c r="AP73" i="62"/>
  <c r="AQ73" i="62"/>
  <c r="AN73" i="62"/>
  <c r="AO73" i="62"/>
  <c r="AQ54" i="57"/>
  <c r="AO54" i="57"/>
  <c r="AN54" i="57"/>
  <c r="AP54" i="57"/>
  <c r="AP53" i="62"/>
  <c r="AQ53" i="62"/>
  <c r="AN53" i="62"/>
  <c r="AO53" i="62"/>
  <c r="AO113" i="57"/>
  <c r="AP113" i="57"/>
  <c r="AN113" i="57"/>
  <c r="AQ113" i="57"/>
  <c r="AQ33" i="62"/>
  <c r="AP33" i="62"/>
  <c r="AN33" i="62"/>
  <c r="AO33" i="62"/>
  <c r="AP103" i="62"/>
  <c r="AO103" i="62"/>
  <c r="AN103" i="62"/>
  <c r="AQ103" i="62"/>
  <c r="AQ92" i="62"/>
  <c r="AO92" i="62"/>
  <c r="AN92" i="62"/>
  <c r="AP92" i="62"/>
  <c r="AP104" i="62"/>
  <c r="AQ104" i="62"/>
  <c r="AN104" i="62"/>
  <c r="AO104" i="62"/>
  <c r="AP42" i="62"/>
  <c r="AO42" i="62"/>
  <c r="AN42" i="62"/>
  <c r="AQ42" i="62"/>
  <c r="AQ43" i="62"/>
  <c r="AP43" i="62"/>
  <c r="AN43" i="62"/>
  <c r="AO43" i="62"/>
  <c r="AO21" i="62"/>
  <c r="AQ21" i="62"/>
  <c r="AN21" i="62"/>
  <c r="AP21" i="62"/>
  <c r="AO98" i="62"/>
  <c r="AQ98" i="62"/>
  <c r="AN98" i="62"/>
  <c r="AP98" i="62"/>
  <c r="AP106" i="62"/>
  <c r="AO106" i="62"/>
  <c r="AN106" i="62"/>
  <c r="AQ106" i="62"/>
  <c r="AQ22" i="62"/>
  <c r="AO22" i="62"/>
  <c r="AN22" i="62"/>
  <c r="AP22" i="62"/>
  <c r="AO84" i="62"/>
  <c r="AP84" i="62"/>
  <c r="AN84" i="62"/>
  <c r="AQ84" i="62"/>
  <c r="AP17" i="57"/>
  <c r="AO17" i="57"/>
  <c r="AN17" i="57"/>
  <c r="AQ17" i="57"/>
  <c r="AP22" i="57"/>
  <c r="AQ22" i="57"/>
  <c r="AN22" i="57"/>
  <c r="AO22" i="57"/>
  <c r="AO54" i="62"/>
  <c r="AP54" i="62"/>
  <c r="AN54" i="62"/>
  <c r="AQ54" i="62"/>
  <c r="AP119" i="57"/>
  <c r="AQ119" i="57"/>
  <c r="AN119" i="57"/>
  <c r="AO119" i="57"/>
  <c r="AP80" i="57"/>
  <c r="AO80" i="57"/>
  <c r="AN80" i="57"/>
  <c r="AQ80" i="57"/>
  <c r="AO71" i="57"/>
  <c r="AP71" i="57"/>
  <c r="AN71" i="57"/>
  <c r="AQ71" i="57"/>
  <c r="AQ52" i="57"/>
  <c r="AP52" i="57"/>
  <c r="AN52" i="57"/>
  <c r="AO52" i="57"/>
  <c r="AQ87" i="57"/>
  <c r="AP87" i="57"/>
  <c r="AN87" i="57"/>
  <c r="AO87" i="57"/>
  <c r="AP106" i="57"/>
  <c r="AQ106" i="57"/>
  <c r="AN106" i="57"/>
  <c r="AO106" i="57"/>
  <c r="AO86" i="57"/>
  <c r="AP86" i="57"/>
  <c r="AN86" i="57"/>
  <c r="AQ86" i="57"/>
  <c r="AQ94" i="57"/>
  <c r="AP94" i="57"/>
  <c r="AN94" i="57"/>
  <c r="AO94" i="57"/>
  <c r="AP120" i="57"/>
  <c r="AQ120" i="57"/>
  <c r="AN120" i="57"/>
  <c r="AO120" i="57"/>
  <c r="AO62" i="62"/>
  <c r="AP62" i="62"/>
  <c r="AN62" i="62"/>
  <c r="AQ62" i="62"/>
  <c r="AO64" i="62"/>
  <c r="AP64" i="62"/>
  <c r="AN64" i="62"/>
  <c r="AQ64" i="62"/>
  <c r="AQ66" i="57"/>
  <c r="AO66" i="57"/>
  <c r="AN66" i="57"/>
  <c r="AP66" i="57"/>
  <c r="AO55" i="57"/>
  <c r="AQ55" i="57"/>
  <c r="AN55" i="57"/>
  <c r="AP55" i="57"/>
  <c r="AO28" i="62"/>
  <c r="AQ28" i="62"/>
  <c r="AN28" i="62"/>
  <c r="AP28" i="62"/>
  <c r="AP44" i="62"/>
  <c r="AO44" i="62"/>
  <c r="AN44" i="62"/>
  <c r="AQ44" i="62"/>
  <c r="AP93" i="62"/>
  <c r="AO93" i="62"/>
  <c r="AN93" i="62"/>
  <c r="AQ93" i="62"/>
  <c r="AO107" i="62"/>
  <c r="AP107" i="62"/>
  <c r="AN107" i="62"/>
  <c r="AQ107" i="62"/>
  <c r="AO19" i="57"/>
  <c r="AP19" i="57"/>
  <c r="AN19" i="57"/>
  <c r="AQ19" i="57"/>
  <c r="AP16" i="57"/>
  <c r="AO16" i="57"/>
  <c r="AN16" i="57"/>
  <c r="AQ16" i="57"/>
  <c r="AP116" i="62"/>
  <c r="AQ116" i="62"/>
  <c r="AN116" i="62"/>
  <c r="AO116" i="62"/>
  <c r="AO52" i="62"/>
  <c r="AQ52" i="62"/>
  <c r="AN52" i="62"/>
  <c r="AP52" i="62"/>
  <c r="AO27" i="62"/>
  <c r="AP27" i="62"/>
  <c r="AN27" i="62"/>
  <c r="AQ27" i="62"/>
  <c r="AP49" i="62"/>
  <c r="AQ49" i="62"/>
  <c r="AN49" i="62"/>
  <c r="AO49" i="62"/>
  <c r="AP55" i="62"/>
  <c r="AO55" i="62"/>
  <c r="AN55" i="62"/>
  <c r="AQ55" i="62"/>
  <c r="AQ105" i="62"/>
  <c r="AO105" i="62"/>
  <c r="AN105" i="62"/>
  <c r="AP105" i="62"/>
  <c r="AP108" i="57"/>
  <c r="AQ108" i="57"/>
  <c r="AN108" i="57"/>
  <c r="AO108" i="57"/>
  <c r="AO109" i="57"/>
  <c r="AQ109" i="57"/>
  <c r="AN109" i="57"/>
  <c r="AP109" i="57"/>
  <c r="AQ43" i="57"/>
  <c r="AP43" i="57"/>
  <c r="AN43" i="57"/>
  <c r="AO43" i="57"/>
  <c r="AQ118" i="57"/>
  <c r="AO118" i="57"/>
  <c r="AN118" i="57"/>
  <c r="AP118" i="57"/>
  <c r="AP82" i="57"/>
  <c r="AO82" i="57"/>
  <c r="AN82" i="57"/>
  <c r="AQ82" i="57"/>
  <c r="AO32" i="57"/>
  <c r="AQ32" i="57"/>
  <c r="AN32" i="57"/>
  <c r="AP32" i="57"/>
  <c r="AQ51" i="57"/>
  <c r="AO51" i="57"/>
  <c r="AN51" i="57"/>
  <c r="AP51" i="57"/>
  <c r="AO97" i="57"/>
  <c r="AP97" i="57"/>
  <c r="AN97" i="57"/>
  <c r="AQ97" i="57"/>
  <c r="AQ28" i="57"/>
  <c r="AP28" i="57"/>
  <c r="AN28" i="57"/>
  <c r="AO28" i="57"/>
  <c r="AP105" i="57"/>
  <c r="AQ105" i="57"/>
  <c r="AN105" i="57"/>
  <c r="AO105" i="57"/>
  <c r="AQ19" i="62"/>
  <c r="AP19" i="62"/>
  <c r="AN19" i="62"/>
  <c r="AO19" i="62"/>
  <c r="AO69" i="62"/>
  <c r="AQ69" i="62"/>
  <c r="AN69" i="62"/>
  <c r="AP69" i="62"/>
  <c r="AQ117" i="57"/>
  <c r="AO117" i="57"/>
  <c r="AN117" i="57"/>
  <c r="AP117" i="57"/>
  <c r="AQ102" i="62"/>
  <c r="AO102" i="62"/>
  <c r="AN102" i="62"/>
  <c r="AP102" i="62"/>
  <c r="AQ5" i="57"/>
  <c r="AP5" i="57"/>
  <c r="AN5" i="57"/>
  <c r="AO5" i="57"/>
  <c r="AP80" i="14"/>
  <c r="AQ80" i="14"/>
  <c r="AO98" i="57"/>
  <c r="AP98" i="57"/>
  <c r="AN98" i="57"/>
  <c r="AQ98" i="57"/>
  <c r="AP85" i="62"/>
  <c r="AQ85" i="62"/>
  <c r="AN85" i="62"/>
  <c r="AO85" i="62"/>
  <c r="AO4" i="57"/>
  <c r="AQ4" i="57"/>
  <c r="AN4" i="57"/>
  <c r="AP4" i="57"/>
  <c r="AP37" i="62"/>
  <c r="AO37" i="62"/>
  <c r="AN37" i="62"/>
  <c r="AQ37" i="62"/>
  <c r="AP3" i="62"/>
  <c r="AQ3" i="62"/>
  <c r="AN3" i="62"/>
  <c r="AO3" i="62"/>
  <c r="AQ10" i="57"/>
  <c r="AO10" i="57"/>
  <c r="AN10" i="57"/>
  <c r="AP10" i="57"/>
  <c r="AO96" i="62"/>
  <c r="AP96" i="62"/>
  <c r="AN96" i="62"/>
  <c r="AQ96" i="62"/>
  <c r="AP53" i="57"/>
  <c r="AQ53" i="57"/>
  <c r="AN53" i="57"/>
  <c r="AO53" i="57"/>
  <c r="AP118" i="62"/>
  <c r="AQ118" i="62"/>
  <c r="AN118" i="62"/>
  <c r="AO118" i="62"/>
  <c r="AP18" i="62"/>
  <c r="AO18" i="62"/>
  <c r="AN18" i="62"/>
  <c r="AQ18" i="62"/>
  <c r="AQ29" i="62"/>
  <c r="AP29" i="62"/>
  <c r="AN29" i="62"/>
  <c r="AO29" i="62"/>
  <c r="AQ8" i="57"/>
  <c r="AP8" i="57"/>
  <c r="AN8" i="57"/>
  <c r="AO8" i="57"/>
  <c r="AP65" i="62"/>
  <c r="AO65" i="62"/>
  <c r="AN65" i="62"/>
  <c r="AQ65" i="62"/>
  <c r="AQ7" i="57"/>
  <c r="AO7" i="57"/>
  <c r="AN7" i="57"/>
  <c r="AP7" i="57"/>
  <c r="AQ59" i="62"/>
  <c r="AO59" i="62"/>
  <c r="AN59" i="62"/>
  <c r="AP59" i="62"/>
  <c r="AQ8" i="62"/>
  <c r="AP8" i="62"/>
  <c r="AN8" i="62"/>
  <c r="AO8" i="62"/>
  <c r="AP97" i="62"/>
  <c r="AO97" i="62"/>
  <c r="AN97" i="62"/>
  <c r="AQ97" i="62"/>
  <c r="AP115" i="62"/>
  <c r="AQ115" i="62"/>
  <c r="AN115" i="62"/>
  <c r="AO115" i="62"/>
  <c r="AQ9" i="62"/>
  <c r="AP9" i="62"/>
  <c r="AN9" i="62"/>
  <c r="AO9" i="62"/>
  <c r="AP11" i="57"/>
  <c r="AQ11" i="57"/>
  <c r="AN11" i="57"/>
  <c r="AO11" i="57"/>
  <c r="AO11" i="62"/>
  <c r="AP11" i="62"/>
  <c r="AN11" i="62"/>
  <c r="AQ11" i="62"/>
  <c r="AO99" i="57"/>
  <c r="AP99" i="57"/>
  <c r="AN99" i="57"/>
  <c r="AQ99" i="57"/>
  <c r="AP63" i="62"/>
  <c r="AO63" i="62"/>
  <c r="AN63" i="62"/>
  <c r="AQ63" i="62"/>
  <c r="AQ119" i="62"/>
  <c r="AP119" i="62"/>
  <c r="AN119" i="62"/>
  <c r="AO119" i="62"/>
  <c r="AQ74" i="62"/>
  <c r="AO74" i="62"/>
  <c r="AN74" i="62"/>
  <c r="AP74" i="62"/>
  <c r="AQ86" i="62"/>
  <c r="AO86" i="62"/>
  <c r="AN86" i="62"/>
  <c r="AP86" i="62"/>
  <c r="AO75" i="62"/>
  <c r="AP75" i="62"/>
  <c r="AN75" i="62"/>
  <c r="AQ75" i="62"/>
  <c r="AO77" i="62"/>
  <c r="AP77" i="62"/>
  <c r="AN77" i="62"/>
  <c r="AQ77" i="62"/>
  <c r="AQ26" i="57"/>
  <c r="AP26" i="57"/>
  <c r="AN26" i="57"/>
  <c r="AO26" i="57"/>
  <c r="AO117" i="62"/>
  <c r="AP117" i="62"/>
  <c r="AN117" i="62"/>
  <c r="AQ117" i="62"/>
  <c r="AO99" i="62"/>
  <c r="AP99" i="62"/>
  <c r="AN99" i="62"/>
  <c r="AQ99" i="62"/>
  <c r="AP58" i="57"/>
  <c r="AQ58" i="57"/>
  <c r="AN58" i="57"/>
  <c r="AO58" i="57"/>
  <c r="AP5" i="62"/>
  <c r="AQ5" i="62"/>
  <c r="AN5" i="62"/>
  <c r="AO5" i="62"/>
  <c r="AO7" i="62"/>
  <c r="AQ7" i="62"/>
  <c r="AN7" i="62"/>
  <c r="AP7" i="62"/>
  <c r="AO76" i="62"/>
  <c r="AP76" i="62"/>
  <c r="AN76" i="62"/>
  <c r="AQ76" i="62"/>
  <c r="AP24" i="14"/>
  <c r="AQ24" i="14"/>
  <c r="AO3" i="57"/>
  <c r="AQ3" i="57"/>
  <c r="AN3" i="57"/>
  <c r="AP3" i="57"/>
  <c r="AO6" i="57"/>
  <c r="AQ6" i="57"/>
  <c r="AN6" i="57"/>
  <c r="AP6" i="57"/>
  <c r="AQ63" i="57"/>
  <c r="AO63" i="57"/>
  <c r="AN63" i="57"/>
  <c r="AP63" i="57"/>
  <c r="AP81" i="62"/>
  <c r="AQ81" i="62"/>
  <c r="AN81" i="62"/>
  <c r="AO81" i="62"/>
  <c r="AQ4" i="62"/>
  <c r="AO4" i="62"/>
  <c r="AN4" i="62"/>
  <c r="AP4" i="62"/>
  <c r="AQ2" i="62"/>
  <c r="AO2" i="62"/>
  <c r="AN2" i="62"/>
  <c r="AP2" i="62"/>
  <c r="AQ9" i="57"/>
  <c r="AP9" i="57"/>
  <c r="AN9" i="57"/>
  <c r="AO9" i="57"/>
  <c r="AO109" i="62"/>
  <c r="AQ109" i="62"/>
  <c r="AN109" i="62"/>
  <c r="AP109" i="62"/>
  <c r="AO20" i="62"/>
  <c r="AQ20" i="62"/>
  <c r="AN20" i="62"/>
  <c r="AP20" i="62"/>
  <c r="AQ82" i="62"/>
  <c r="AP82" i="62"/>
  <c r="AN82" i="62"/>
  <c r="AO82" i="62"/>
  <c r="AO6" i="62"/>
  <c r="AP6" i="62"/>
  <c r="AN6" i="62"/>
  <c r="AQ6" i="62"/>
  <c r="AP120" i="62"/>
  <c r="AO120" i="62"/>
  <c r="AN120" i="62"/>
  <c r="AQ120" i="62"/>
  <c r="AQ88" i="62"/>
  <c r="AP88" i="62"/>
  <c r="AN88" i="62"/>
  <c r="AO88" i="62"/>
  <c r="AP10" i="62"/>
  <c r="AQ10" i="62"/>
  <c r="AN10" i="62"/>
  <c r="AO10" i="62"/>
  <c r="AP42" i="22"/>
  <c r="AQ42" i="22"/>
  <c r="AQ33" i="14"/>
  <c r="AP33" i="14"/>
  <c r="AQ82" i="22"/>
  <c r="AP82" i="22"/>
  <c r="AQ76" i="22"/>
  <c r="AP76" i="22"/>
  <c r="AQ41" i="22"/>
  <c r="AP41" i="22"/>
  <c r="AQ43" i="14"/>
  <c r="AP43" i="14"/>
  <c r="AP87" i="14"/>
  <c r="AQ87" i="14"/>
  <c r="AP70" i="14"/>
  <c r="AQ70" i="14"/>
  <c r="AQ35" i="14"/>
  <c r="AP35" i="14"/>
  <c r="AP30" i="14"/>
  <c r="AQ30" i="14"/>
  <c r="AQ77" i="22"/>
  <c r="AP77" i="22"/>
  <c r="AQ85" i="22"/>
  <c r="AP85" i="22"/>
  <c r="AP82" i="14"/>
  <c r="AQ82" i="14"/>
  <c r="AP37" i="14"/>
  <c r="AQ37" i="14"/>
  <c r="AQ26" i="22"/>
  <c r="AP26" i="22"/>
  <c r="AQ29" i="22"/>
  <c r="AP29" i="22"/>
  <c r="AP75" i="22"/>
  <c r="AQ75" i="22"/>
  <c r="AP68" i="22"/>
  <c r="AQ68" i="22"/>
  <c r="AP69" i="22"/>
  <c r="AQ69" i="22"/>
  <c r="AQ40" i="14"/>
  <c r="AP40" i="14"/>
  <c r="AQ41" i="14"/>
  <c r="AP41" i="14"/>
  <c r="AP86" i="22"/>
  <c r="AQ86" i="22"/>
  <c r="AP73" i="22"/>
  <c r="AQ73" i="22"/>
  <c r="AP71" i="22"/>
  <c r="AQ71" i="22"/>
  <c r="AP29" i="14"/>
  <c r="AQ29" i="14"/>
  <c r="AP37" i="22"/>
  <c r="AQ37" i="22"/>
  <c r="AP43" i="22"/>
  <c r="AQ43" i="22"/>
  <c r="AQ36" i="22"/>
  <c r="AP36" i="22"/>
  <c r="AP79" i="14"/>
  <c r="AQ79" i="14"/>
  <c r="AQ78" i="14"/>
  <c r="AP78" i="14"/>
  <c r="AQ39" i="14"/>
  <c r="AP39" i="14"/>
  <c r="AQ76" i="14"/>
  <c r="AP76" i="14"/>
  <c r="AQ34" i="14"/>
  <c r="AP34" i="14"/>
  <c r="AQ31" i="22"/>
  <c r="AP31" i="22"/>
</calcChain>
</file>

<file path=xl/sharedStrings.xml><?xml version="1.0" encoding="utf-8"?>
<sst xmlns="http://schemas.openxmlformats.org/spreadsheetml/2006/main" count="2005" uniqueCount="209">
  <si>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</si>
  <si>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</si>
  <si>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</si>
  <si>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</si>
  <si>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</si>
  <si>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</si>
  <si>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</si>
  <si>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</si>
  <si>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</si>
  <si>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</si>
  <si>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</si>
  <si>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</si>
  <si>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</si>
  <si>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</si>
  <si>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</si>
  <si>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</si>
  <si>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</si>
  <si>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</si>
  <si>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</si>
  <si>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</si>
  <si>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</si>
  <si>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</si>
  <si>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</si>
  <si>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</si>
  <si>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</si>
  <si>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</si>
  <si>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</si>
  <si>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</si>
  <si>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</si>
  <si>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</si>
  <si>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</si>
  <si>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</si>
  <si>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</si>
  <si>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</si>
  <si>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</si>
  <si>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</si>
  <si>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OFF RATIO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</si>
  <si>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</si>
  <si>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</si>
  <si>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</si>
  <si>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</si>
  <si>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</si>
  <si>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</si>
  <si>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</si>
  <si>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</si>
  <si>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</si>
  <si>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</si>
  <si>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</si>
  <si>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</si>
  <si>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</si>
  <si>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</si>
  <si>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</si>
  <si>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</si>
  <si>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</si>
  <si>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</si>
  <si>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</si>
  <si>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</si>
  <si>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</si>
  <si>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</si>
  <si>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</si>
  <si>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</si>
  <si>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BUR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</si>
  <si>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</si>
  <si>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</si>
  <si>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</si>
  <si>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</si>
  <si>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</si>
  <si>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</si>
  <si>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</si>
  <si>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</si>
  <si>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@MUN</t>
  </si>
  <si>
    <t>@MCI</t>
  </si>
  <si>
    <t>@BUR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</si>
  <si>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</si>
  <si>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</si>
  <si>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</si>
  <si>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</si>
  <si>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</si>
  <si>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</si>
  <si>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</si>
  <si>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</si>
  <si>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</si>
  <si>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</si>
  <si>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</si>
  <si>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</si>
  <si>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</si>
  <si>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</si>
  <si>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</si>
  <si>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</si>
  <si>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</si>
  <si>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</si>
  <si>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</si>
  <si>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</si>
  <si>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</si>
  <si>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Burnley</t>
  </si>
  <si>
    <t>Crystal Palace</t>
  </si>
  <si>
    <t>Leicester City</t>
  </si>
  <si>
    <t>Southampton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</si>
  <si>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</si>
  <si>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</si>
  <si>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</si>
  <si>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</si>
  <si>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</si>
  <si>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</si>
  <si>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</si>
  <si>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</si>
  <si>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SHU</t>
  </si>
  <si>
    <t>@SHU</t>
  </si>
  <si>
    <t>@AVL</t>
  </si>
  <si>
    <t>Aston Villa</t>
  </si>
  <si>
    <t>Sheffield United</t>
  </si>
  <si>
    <t>form</t>
  </si>
  <si>
    <t>x</t>
  </si>
  <si>
    <t>gs</t>
  </si>
  <si>
    <t>ga</t>
  </si>
  <si>
    <t>LEE</t>
  </si>
  <si>
    <t>FUL</t>
  </si>
  <si>
    <t>WBA</t>
  </si>
  <si>
    <t>BHA</t>
  </si>
  <si>
    <t>@FUL</t>
  </si>
  <si>
    <t>@LEE</t>
  </si>
  <si>
    <t>@BHA</t>
  </si>
  <si>
    <t>@WBA</t>
  </si>
  <si>
    <t>Fulham</t>
  </si>
  <si>
    <t>Leeds United</t>
  </si>
  <si>
    <t>West Bromwich Albion</t>
  </si>
  <si>
    <t>Def Adj</t>
  </si>
  <si>
    <t>Adj Def</t>
  </si>
  <si>
    <t>Off Adj</t>
  </si>
  <si>
    <t>Adj Off</t>
  </si>
  <si>
    <t>FBRef</t>
  </si>
  <si>
    <t>FBRef Avg.</t>
  </si>
  <si>
    <t>Ignore FBREF?</t>
  </si>
  <si>
    <t>Y</t>
  </si>
  <si>
    <t>Preseason</t>
  </si>
  <si>
    <t>PRESEASON</t>
  </si>
  <si>
    <t>PRE RATIO</t>
  </si>
  <si>
    <t>N</t>
  </si>
  <si>
    <t>Postponed Fixtures</t>
  </si>
  <si>
    <t>FA Cup 5th Rd</t>
  </si>
  <si>
    <t>EUROPE</t>
  </si>
  <si>
    <t>LC FINAL</t>
  </si>
  <si>
    <t>EPL GW28</t>
  </si>
  <si>
    <t>EPL GW29</t>
  </si>
  <si>
    <t>EPL GW30</t>
  </si>
  <si>
    <t>FA Cup QF</t>
  </si>
  <si>
    <t>EPL GW31</t>
  </si>
  <si>
    <t>INTERNATIONAL</t>
  </si>
  <si>
    <t>FA Cup SF</t>
  </si>
  <si>
    <t>EPL GW33</t>
  </si>
  <si>
    <t>EPL GW34</t>
  </si>
  <si>
    <t>EPL GW36</t>
  </si>
  <si>
    <t>EPL GW37</t>
  </si>
  <si>
    <t>EPL GW38</t>
  </si>
  <si>
    <t>EPL GW20</t>
  </si>
  <si>
    <t>EPL GW21</t>
  </si>
  <si>
    <t>EPL GW22</t>
  </si>
  <si>
    <t>EPL GW23</t>
  </si>
  <si>
    <t>FA Cup Final</t>
  </si>
  <si>
    <t>@WOLF AC</t>
  </si>
  <si>
    <t>WOLF AC</t>
  </si>
  <si>
    <t>@BENFICA</t>
  </si>
  <si>
    <t>BENFICA</t>
  </si>
  <si>
    <t>@REAL SOC</t>
  </si>
  <si>
    <t>REAL SOC</t>
  </si>
  <si>
    <t>@SLAV PRG</t>
  </si>
  <si>
    <t>SLAV PRG</t>
  </si>
  <si>
    <t>@BOR MONG</t>
  </si>
  <si>
    <t>BOR MONG</t>
  </si>
  <si>
    <t>@ATL MAD</t>
  </si>
  <si>
    <t>ATL MAD</t>
  </si>
  <si>
    <t>@RB LEIP</t>
  </si>
  <si>
    <t>RB LEIP</t>
  </si>
  <si>
    <t>BRISTOL CITY</t>
  </si>
  <si>
    <t>@SWANSEA</t>
  </si>
  <si>
    <t>@BARNSLEY</t>
  </si>
  <si>
    <t>BOU</t>
  </si>
  <si>
    <t>EPL DGW24</t>
  </si>
  <si>
    <t>EPL DGW25</t>
  </si>
  <si>
    <t>EPL DGW26</t>
  </si>
  <si>
    <t>@BOU</t>
  </si>
  <si>
    <t>EPL DGW27</t>
  </si>
  <si>
    <t>@OLYMP</t>
  </si>
  <si>
    <t>OLYMP</t>
  </si>
  <si>
    <t>AC MILAN</t>
  </si>
  <si>
    <t>@AC MILAN</t>
  </si>
  <si>
    <t>DIN ZAG</t>
  </si>
  <si>
    <t>@DIN ZAG</t>
  </si>
  <si>
    <t>BOR DORT</t>
  </si>
  <si>
    <t>@BOR DORT</t>
  </si>
  <si>
    <t>@PORTO</t>
  </si>
  <si>
    <t>PORTO</t>
  </si>
  <si>
    <t>@REAL MAD</t>
  </si>
  <si>
    <t>REAL MAD</t>
  </si>
  <si>
    <t>@GRAN</t>
  </si>
  <si>
    <t>GRAN</t>
  </si>
  <si>
    <t>SIL PRAG</t>
  </si>
  <si>
    <t>@SIL PRAG</t>
  </si>
  <si>
    <t>EPL DGW32</t>
  </si>
  <si>
    <t>PSG</t>
  </si>
  <si>
    <t>@PSG</t>
  </si>
  <si>
    <t>AS ROMA</t>
  </si>
  <si>
    <t>@VIALLA</t>
  </si>
  <si>
    <t>VIALLA</t>
  </si>
  <si>
    <t>@AS ROMA</t>
  </si>
  <si>
    <t xml:space="preserve"> CRY</t>
  </si>
  <si>
    <t>EPL TGW35</t>
  </si>
  <si>
    <t>VILLAREAL</t>
  </si>
  <si>
    <t>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</si>
</sst>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_);[Red]\(0.00\)"/>
    <numFmt numFmtId="166" formatCode="0.0_);[Red]\(0.0\)"/>
    <numFmt numFmtId="167" formatCode="0.0000"/>
    <numFmt numFmtId="168" formatCode="0.000"/>
    <numFmt numFmtId="169" formatCode="[$-409]ddd\,\ mmm\ d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30" fillId="0" borderId="0"/>
  </cellStyleXfs>
  <cellXfs count="153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/>
    <xf numFmtId="0" fontId="21" fillId="0" borderId="10" xfId="0" quotePrefix="1" applyFont="1" applyBorder="1" applyAlignment="1">
      <alignment horizontal="center" vertical="center"/>
    </xf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0" xfId="0" quotePrefix="1" applyFont="1" applyBorder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2" fontId="29" fillId="0" borderId="14" xfId="0" applyNumberFormat="1" applyFont="1" applyBorder="1" applyAlignment="1">
      <alignment horizontal="center" vertical="center"/>
    </xf>
    <xf numFmtId="2" fontId="29" fillId="0" borderId="10" xfId="0" applyNumberFormat="1" applyFont="1" applyBorder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29" fillId="0" borderId="10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/>
    </xf>
    <xf numFmtId="164" fontId="29" fillId="0" borderId="15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29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29" fillId="0" borderId="13" xfId="0" applyNumberFormat="1" applyFont="1" applyBorder="1" applyAlignment="1">
      <alignment horizontal="center" vertical="center"/>
    </xf>
    <xf numFmtId="0" fontId="29" fillId="0" borderId="10" xfId="0" quotePrefix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29" fillId="0" borderId="10" xfId="0" quotePrefix="1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29" fillId="0" borderId="10" xfId="0" quotePrefix="1" applyNumberFormat="1" applyFont="1" applyFill="1" applyBorder="1" applyAlignment="1">
      <alignment horizontal="center" vertical="center"/>
    </xf>
    <xf numFmtId="2" fontId="25" fillId="0" borderId="10" xfId="0" applyNumberFormat="1" applyFont="1" applyFill="1" applyBorder="1" applyAlignment="1">
      <alignment horizontal="center" vertical="center"/>
    </xf>
    <xf numFmtId="9" fontId="18" fillId="0" borderId="10" xfId="42" applyFont="1" applyBorder="1" applyAlignment="1">
      <alignment horizontal="center"/>
    </xf>
    <xf numFmtId="2" fontId="25" fillId="35" borderId="10" xfId="0" applyNumberFormat="1" applyFont="1" applyFill="1" applyBorder="1" applyAlignment="1">
      <alignment horizontal="center" vertical="center"/>
    </xf>
    <xf numFmtId="0" fontId="19" fillId="43" borderId="10" xfId="0" applyFont="1" applyFill="1" applyBorder="1" applyAlignment="1">
      <alignment horizontal="center" vertical="center" wrapText="1"/>
    </xf>
    <xf numFmtId="0" fontId="18" fillId="0" borderId="10" xfId="0" applyNumberFormat="1" applyFont="1" applyBorder="1" applyAlignment="1">
      <alignment horizontal="center"/>
    </xf>
    <xf numFmtId="0" fontId="19" fillId="41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top"/>
    </xf>
    <xf numFmtId="0" fontId="18" fillId="0" borderId="0" xfId="0" applyFont="1" applyAlignment="1">
      <alignment vertical="center"/>
    </xf>
    <xf numFmtId="0" fontId="19" fillId="41" borderId="10" xfId="0" applyFont="1" applyFill="1" applyBorder="1" applyAlignment="1">
      <alignment horizontal="center" vertical="center" wrapText="1"/>
    </xf>
    <xf numFmtId="0" fontId="19" fillId="42" borderId="10" xfId="0" applyFont="1" applyFill="1" applyBorder="1" applyAlignment="1">
      <alignment horizontal="center" vertical="center" wrapText="1"/>
    </xf>
    <xf numFmtId="164" fontId="29" fillId="0" borderId="10" xfId="0" quotePrefix="1" applyNumberFormat="1" applyFont="1" applyBorder="1" applyAlignment="1">
      <alignment horizontal="center" vertical="center"/>
    </xf>
    <xf numFmtId="0" fontId="27" fillId="35" borderId="10" xfId="0" quotePrefix="1" applyFont="1" applyFill="1" applyBorder="1" applyAlignment="1">
      <alignment horizontal="center" vertical="center"/>
    </xf>
    <xf numFmtId="0" fontId="20" fillId="44" borderId="10" xfId="0" applyFont="1" applyFill="1" applyBorder="1" applyAlignment="1">
      <alignment horizontal="center" vertical="center"/>
    </xf>
    <xf numFmtId="169" fontId="31" fillId="45" borderId="10" xfId="0" applyNumberFormat="1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169" fontId="20" fillId="47" borderId="18" xfId="0" applyNumberFormat="1" applyFont="1" applyFill="1" applyBorder="1" applyAlignment="1">
      <alignment horizontal="center" vertical="center" wrapText="1"/>
    </xf>
    <xf numFmtId="169" fontId="20" fillId="36" borderId="1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48" borderId="10" xfId="0" quotePrefix="1" applyFont="1" applyFill="1" applyBorder="1" applyAlignment="1">
      <alignment horizontal="center" vertical="center"/>
    </xf>
    <xf numFmtId="0" fontId="21" fillId="35" borderId="10" xfId="0" quotePrefix="1" applyFont="1" applyFill="1" applyBorder="1" applyAlignment="1">
      <alignment horizontal="center" vertical="center"/>
    </xf>
    <xf numFmtId="169" fontId="31" fillId="45" borderId="16" xfId="0" applyNumberFormat="1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169" fontId="31" fillId="45" borderId="16" xfId="0" applyNumberFormat="1" applyFont="1" applyFill="1" applyBorder="1" applyAlignment="1">
      <alignment horizontal="center" vertical="center"/>
    </xf>
    <xf numFmtId="0" fontId="21" fillId="0" borderId="11" xfId="0" quotePrefix="1" applyFont="1" applyFill="1" applyBorder="1" applyAlignment="1">
      <alignment horizontal="center" vertical="center"/>
    </xf>
    <xf numFmtId="0" fontId="27" fillId="0" borderId="10" xfId="0" quotePrefix="1" applyFont="1" applyFill="1" applyBorder="1" applyAlignment="1">
      <alignment horizontal="center" vertical="center"/>
    </xf>
    <xf numFmtId="0" fontId="27" fillId="49" borderId="10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vertical="center"/>
    </xf>
    <xf numFmtId="169" fontId="31" fillId="45" borderId="16" xfId="0" applyNumberFormat="1" applyFont="1" applyFill="1" applyBorder="1" applyAlignment="1">
      <alignment horizontal="center" vertical="center"/>
    </xf>
    <xf numFmtId="0" fontId="21" fillId="48" borderId="14" xfId="0" quotePrefix="1" applyFont="1" applyFill="1" applyBorder="1" applyAlignment="1">
      <alignment vertical="center"/>
    </xf>
    <xf numFmtId="0" fontId="21" fillId="48" borderId="11" xfId="0" quotePrefix="1" applyFont="1" applyFill="1" applyBorder="1" applyAlignment="1">
      <alignment horizontal="center" vertical="center"/>
    </xf>
    <xf numFmtId="0" fontId="21" fillId="0" borderId="18" xfId="0" quotePrefix="1" applyFont="1" applyFill="1" applyBorder="1" applyAlignment="1">
      <alignment horizontal="center" vertical="center"/>
    </xf>
    <xf numFmtId="0" fontId="21" fillId="0" borderId="14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169" fontId="31" fillId="45" borderId="16" xfId="0" applyNumberFormat="1" applyFont="1" applyFill="1" applyBorder="1" applyAlignment="1">
      <alignment horizontal="center" vertical="center"/>
    </xf>
    <xf numFmtId="0" fontId="29" fillId="50" borderId="10" xfId="0" quotePrefix="1" applyFont="1" applyFill="1" applyBorder="1" applyAlignment="1">
      <alignment horizontal="center" vertical="center"/>
    </xf>
    <xf numFmtId="0" fontId="29" fillId="51" borderId="10" xfId="0" quotePrefix="1" applyFont="1" applyFill="1" applyBorder="1" applyAlignment="1">
      <alignment horizontal="center" vertical="center"/>
    </xf>
    <xf numFmtId="2" fontId="25" fillId="52" borderId="10" xfId="0" applyNumberFormat="1" applyFont="1" applyFill="1" applyBorder="1" applyAlignment="1">
      <alignment horizontal="center" vertical="center"/>
    </xf>
    <xf numFmtId="0" fontId="27" fillId="52" borderId="10" xfId="0" quotePrefix="1" applyFont="1" applyFill="1" applyBorder="1" applyAlignment="1">
      <alignment horizontal="center" vertical="center"/>
    </xf>
    <xf numFmtId="169" fontId="31" fillId="45" borderId="16" xfId="0" applyNumberFormat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48" borderId="18" xfId="0" quotePrefix="1" applyFont="1" applyFill="1" applyBorder="1" applyAlignment="1">
      <alignment horizontal="center" vertical="center"/>
    </xf>
    <xf numFmtId="169" fontId="31" fillId="45" borderId="15" xfId="0" applyNumberFormat="1" applyFont="1" applyFill="1" applyBorder="1" applyAlignment="1">
      <alignment horizontal="center" vertical="center"/>
    </xf>
    <xf numFmtId="0" fontId="27" fillId="53" borderId="10" xfId="0" quotePrefix="1" applyFont="1" applyFill="1" applyBorder="1" applyAlignment="1">
      <alignment horizontal="center" vertical="center"/>
    </xf>
    <xf numFmtId="169" fontId="31" fillId="45" borderId="16" xfId="0" applyNumberFormat="1" applyFont="1" applyFill="1" applyBorder="1" applyAlignment="1">
      <alignment horizontal="center" vertical="center"/>
    </xf>
    <xf numFmtId="169" fontId="31" fillId="45" borderId="17" xfId="0" applyNumberFormat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vertical="center"/>
    </xf>
    <xf numFmtId="169" fontId="31" fillId="45" borderId="16" xfId="0" applyNumberFormat="1" applyFont="1" applyFill="1" applyBorder="1" applyAlignment="1">
      <alignment horizontal="center" vertical="center"/>
    </xf>
    <xf numFmtId="0" fontId="18" fillId="0" borderId="0" xfId="0" quotePrefix="1" applyFont="1" applyAlignment="1">
      <alignment horizontal="center" vertical="center"/>
    </xf>
    <xf numFmtId="169" fontId="31" fillId="45" borderId="16" xfId="0" applyNumberFormat="1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vertical="center" wrapText="1"/>
    </xf>
    <xf numFmtId="2" fontId="25" fillId="53" borderId="10" xfId="0" applyNumberFormat="1" applyFont="1" applyFill="1" applyBorder="1" applyAlignment="1">
      <alignment horizontal="center" vertical="center"/>
    </xf>
    <xf numFmtId="2" fontId="29" fillId="49" borderId="10" xfId="0" quotePrefix="1" applyNumberFormat="1" applyFont="1" applyFill="1" applyBorder="1" applyAlignment="1">
      <alignment horizontal="center" vertical="center"/>
    </xf>
    <xf numFmtId="0" fontId="19" fillId="40" borderId="16" xfId="0" applyFont="1" applyFill="1" applyBorder="1" applyAlignment="1">
      <alignment horizontal="center"/>
    </xf>
    <xf numFmtId="0" fontId="19" fillId="40" borderId="17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20" fillId="46" borderId="18" xfId="0" applyFont="1" applyFill="1" applyBorder="1" applyAlignment="1">
      <alignment horizontal="center" vertical="center" wrapText="1"/>
    </xf>
    <xf numFmtId="0" fontId="20" fillId="46" borderId="11" xfId="0" applyFont="1" applyFill="1" applyBorder="1" applyAlignment="1">
      <alignment horizontal="center" vertical="center" wrapText="1"/>
    </xf>
    <xf numFmtId="169" fontId="31" fillId="45" borderId="16" xfId="0" applyNumberFormat="1" applyFont="1" applyFill="1" applyBorder="1" applyAlignment="1">
      <alignment horizontal="center" vertical="center"/>
    </xf>
    <xf numFmtId="169" fontId="31" fillId="45" borderId="17" xfId="0" applyNumberFormat="1" applyFont="1" applyFill="1" applyBorder="1" applyAlignment="1">
      <alignment horizontal="center" vertical="center"/>
    </xf>
    <xf numFmtId="169" fontId="20" fillId="42" borderId="10" xfId="0" applyNumberFormat="1" applyFont="1" applyFill="1" applyBorder="1" applyAlignment="1">
      <alignment horizontal="center" vertical="center" wrapText="1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4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0" fontId="20" fillId="41" borderId="16" xfId="0" applyFont="1" applyFill="1" applyBorder="1" applyAlignment="1">
      <alignment horizontal="center" vertical="center" wrapText="1"/>
    </xf>
    <xf numFmtId="0" fontId="20" fillId="41" borderId="17" xfId="0" applyFont="1" applyFill="1" applyBorder="1" applyAlignment="1">
      <alignment horizontal="center" vertical="center" wrapText="1"/>
    </xf>
    <xf numFmtId="0" fontId="20" fillId="41" borderId="15" xfId="0" applyFont="1" applyFill="1" applyBorder="1" applyAlignment="1">
      <alignment horizontal="center" vertical="center" wrapText="1"/>
    </xf>
    <xf numFmtId="0" fontId="20" fillId="38" borderId="16" xfId="0" applyFont="1" applyFill="1" applyBorder="1" applyAlignment="1">
      <alignment horizontal="center" vertical="center" wrapText="1"/>
    </xf>
    <xf numFmtId="0" fontId="20" fillId="38" borderId="17" xfId="0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A3FCB389-F76D-4E3E-A605-BD046FCD5273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98"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99FF99"/>
      <color rgb="FFCCECFF"/>
      <color rgb="FF66FF66"/>
      <color rgb="FFFFCCCC"/>
      <color rgb="FFFF9966"/>
      <color rgb="FF339933"/>
      <color rgb="FF33CC33"/>
      <color rgb="FF00CC00"/>
      <color rgb="FFFFFF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20teamtabl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20teamtablefourGW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20teamtablesixG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teamtable"/>
    </sheetNames>
    <sheetDataSet>
      <sheetData sheetId="0">
        <row r="1">
          <cell r="A1" t="str">
            <v>Team</v>
          </cell>
          <cell r="B1" t="str">
            <v>OPP Big Chances</v>
          </cell>
          <cell r="C1" t="str">
            <v>OPP ShotsOnTarget</v>
          </cell>
          <cell r="D1" t="str">
            <v>OPP Goals</v>
          </cell>
          <cell r="E1" t="str">
            <v>OPP xG</v>
          </cell>
          <cell r="F1" t="str">
            <v>Big Chances</v>
          </cell>
          <cell r="G1" t="str">
            <v>ShotsOnTarget</v>
          </cell>
          <cell r="H1" t="str">
            <v>Goals</v>
          </cell>
          <cell r="I1" t="str">
            <v>xG</v>
          </cell>
          <cell r="J1" t="str">
            <v>Games Played</v>
          </cell>
          <cell r="K1" t="str">
            <v xml:space="preserve"> UStat xG</v>
          </cell>
          <cell r="L1" t="str">
            <v xml:space="preserve"> UStat OPP xG</v>
          </cell>
          <cell r="M1" t="str">
            <v xml:space="preserve"> FBRef xG</v>
          </cell>
          <cell r="N1" t="str">
            <v xml:space="preserve"> FBRef OPP xG</v>
          </cell>
        </row>
        <row r="2">
          <cell r="A2" t="str">
            <v>Tottenham Hotspur</v>
          </cell>
          <cell r="B2">
            <v>55</v>
          </cell>
          <cell r="C2">
            <v>155</v>
          </cell>
          <cell r="D2">
            <v>45</v>
          </cell>
          <cell r="E2">
            <v>50.03</v>
          </cell>
          <cell r="F2">
            <v>88</v>
          </cell>
          <cell r="G2">
            <v>172</v>
          </cell>
          <cell r="H2">
            <v>68</v>
          </cell>
          <cell r="I2">
            <v>53.77</v>
          </cell>
          <cell r="J2">
            <v>38</v>
          </cell>
          <cell r="K2">
            <v>56.676279999999998</v>
          </cell>
          <cell r="L2">
            <v>52.551453000000002</v>
          </cell>
          <cell r="M2">
            <v>54.5</v>
          </cell>
          <cell r="N2">
            <v>49.5</v>
          </cell>
        </row>
        <row r="3">
          <cell r="A3" t="str">
            <v>Fulham</v>
          </cell>
          <cell r="B3">
            <v>83</v>
          </cell>
          <cell r="C3">
            <v>170</v>
          </cell>
          <cell r="D3">
            <v>53</v>
          </cell>
          <cell r="E3">
            <v>53.35</v>
          </cell>
          <cell r="F3">
            <v>57</v>
          </cell>
          <cell r="G3">
            <v>129</v>
          </cell>
          <cell r="H3">
            <v>27</v>
          </cell>
          <cell r="I3">
            <v>40.98</v>
          </cell>
          <cell r="J3">
            <v>38</v>
          </cell>
          <cell r="K3">
            <v>41.055304999999997</v>
          </cell>
          <cell r="L3">
            <v>57.635838</v>
          </cell>
          <cell r="M3">
            <v>41.3</v>
          </cell>
          <cell r="N3">
            <v>53</v>
          </cell>
        </row>
        <row r="4">
          <cell r="A4" t="str">
            <v>Liverpool</v>
          </cell>
          <cell r="B4">
            <v>81</v>
          </cell>
          <cell r="C4">
            <v>140</v>
          </cell>
          <cell r="D4">
            <v>42</v>
          </cell>
          <cell r="E4">
            <v>43.63</v>
          </cell>
          <cell r="F4">
            <v>109</v>
          </cell>
          <cell r="G4">
            <v>210</v>
          </cell>
          <cell r="H4">
            <v>68</v>
          </cell>
          <cell r="I4">
            <v>68.36</v>
          </cell>
          <cell r="J4">
            <v>38</v>
          </cell>
          <cell r="K4">
            <v>72.207520000000002</v>
          </cell>
          <cell r="L4">
            <v>47.304585000000003</v>
          </cell>
          <cell r="M4">
            <v>72.599999999999994</v>
          </cell>
          <cell r="N4">
            <v>45.3</v>
          </cell>
        </row>
        <row r="5">
          <cell r="A5" t="str">
            <v>Wolverhampton Wanderers</v>
          </cell>
          <cell r="B5">
            <v>72</v>
          </cell>
          <cell r="C5">
            <v>152</v>
          </cell>
          <cell r="D5">
            <v>52</v>
          </cell>
          <cell r="E5">
            <v>49.81</v>
          </cell>
          <cell r="F5">
            <v>46</v>
          </cell>
          <cell r="G5">
            <v>153</v>
          </cell>
          <cell r="H5">
            <v>36</v>
          </cell>
          <cell r="I5">
            <v>36.869999999999997</v>
          </cell>
          <cell r="J5">
            <v>38</v>
          </cell>
          <cell r="K5">
            <v>38.619039999999998</v>
          </cell>
          <cell r="L5">
            <v>52.194144999999999</v>
          </cell>
          <cell r="M5">
            <v>39.9</v>
          </cell>
          <cell r="N5">
            <v>45.9</v>
          </cell>
        </row>
        <row r="6">
          <cell r="A6" t="str">
            <v>Sheffield United</v>
          </cell>
          <cell r="B6">
            <v>97</v>
          </cell>
          <cell r="C6">
            <v>206</v>
          </cell>
          <cell r="D6">
            <v>63</v>
          </cell>
          <cell r="E6">
            <v>62.86</v>
          </cell>
          <cell r="F6">
            <v>45</v>
          </cell>
          <cell r="G6">
            <v>96</v>
          </cell>
          <cell r="H6">
            <v>20</v>
          </cell>
          <cell r="I6">
            <v>33.229999999999997</v>
          </cell>
          <cell r="J6">
            <v>38</v>
          </cell>
          <cell r="K6">
            <v>33.159176000000002</v>
          </cell>
          <cell r="L6">
            <v>66.107830000000007</v>
          </cell>
          <cell r="M6">
            <v>31.4</v>
          </cell>
          <cell r="N6">
            <v>62.4</v>
          </cell>
        </row>
        <row r="7">
          <cell r="A7" t="str">
            <v>Manchester City</v>
          </cell>
          <cell r="B7">
            <v>36</v>
          </cell>
          <cell r="C7">
            <v>100</v>
          </cell>
          <cell r="D7">
            <v>32</v>
          </cell>
          <cell r="E7">
            <v>30.97</v>
          </cell>
          <cell r="F7">
            <v>107</v>
          </cell>
          <cell r="G7">
            <v>217</v>
          </cell>
          <cell r="H7">
            <v>83</v>
          </cell>
          <cell r="I7">
            <v>68.91</v>
          </cell>
          <cell r="J7">
            <v>38</v>
          </cell>
          <cell r="K7">
            <v>77.715220000000002</v>
          </cell>
          <cell r="L7">
            <v>30.61328</v>
          </cell>
          <cell r="M7">
            <v>73.3</v>
          </cell>
          <cell r="N7">
            <v>31.4</v>
          </cell>
        </row>
        <row r="8">
          <cell r="A8" t="str">
            <v>Aston Villa</v>
          </cell>
          <cell r="B8">
            <v>65</v>
          </cell>
          <cell r="C8">
            <v>186</v>
          </cell>
          <cell r="D8">
            <v>46</v>
          </cell>
          <cell r="E8">
            <v>51.83</v>
          </cell>
          <cell r="F8">
            <v>80</v>
          </cell>
          <cell r="G8">
            <v>183</v>
          </cell>
          <cell r="H8">
            <v>55</v>
          </cell>
          <cell r="I8">
            <v>53.75</v>
          </cell>
          <cell r="J8">
            <v>38</v>
          </cell>
          <cell r="K8">
            <v>56.715491999999998</v>
          </cell>
          <cell r="L8">
            <v>53.252563000000002</v>
          </cell>
          <cell r="M8">
            <v>52.9</v>
          </cell>
          <cell r="N8">
            <v>52.9</v>
          </cell>
        </row>
        <row r="9">
          <cell r="A9" t="str">
            <v>Newcastle United</v>
          </cell>
          <cell r="B9">
            <v>73</v>
          </cell>
          <cell r="C9">
            <v>188</v>
          </cell>
          <cell r="D9">
            <v>62</v>
          </cell>
          <cell r="E9">
            <v>58.73</v>
          </cell>
          <cell r="F9">
            <v>59</v>
          </cell>
          <cell r="G9">
            <v>137</v>
          </cell>
          <cell r="H9">
            <v>46</v>
          </cell>
          <cell r="I9">
            <v>44.35</v>
          </cell>
          <cell r="J9">
            <v>38</v>
          </cell>
          <cell r="K9">
            <v>43.95919</v>
          </cell>
          <cell r="L9">
            <v>60.023643</v>
          </cell>
          <cell r="M9">
            <v>41</v>
          </cell>
          <cell r="N9">
            <v>54</v>
          </cell>
        </row>
        <row r="10">
          <cell r="A10" t="str">
            <v>West Ham United</v>
          </cell>
          <cell r="B10">
            <v>67</v>
          </cell>
          <cell r="C10">
            <v>147</v>
          </cell>
          <cell r="D10">
            <v>47</v>
          </cell>
          <cell r="E10">
            <v>49.28</v>
          </cell>
          <cell r="F10">
            <v>82</v>
          </cell>
          <cell r="G10">
            <v>161</v>
          </cell>
          <cell r="H10">
            <v>62</v>
          </cell>
          <cell r="I10">
            <v>56.72</v>
          </cell>
          <cell r="J10">
            <v>38</v>
          </cell>
          <cell r="K10">
            <v>60.338270000000001</v>
          </cell>
          <cell r="L10">
            <v>49.862082999999998</v>
          </cell>
          <cell r="M10">
            <v>53.9</v>
          </cell>
          <cell r="N10">
            <v>48.3</v>
          </cell>
        </row>
        <row r="11">
          <cell r="A11" t="str">
            <v>Brighton and Hove Albion</v>
          </cell>
          <cell r="B11">
            <v>51</v>
          </cell>
          <cell r="C11">
            <v>125</v>
          </cell>
          <cell r="D11">
            <v>46</v>
          </cell>
          <cell r="E11">
            <v>35.86</v>
          </cell>
          <cell r="F11">
            <v>65</v>
          </cell>
          <cell r="G11">
            <v>140</v>
          </cell>
          <cell r="H11">
            <v>40</v>
          </cell>
          <cell r="I11">
            <v>51.46</v>
          </cell>
          <cell r="J11">
            <v>38</v>
          </cell>
          <cell r="K11">
            <v>53.819035</v>
          </cell>
          <cell r="L11">
            <v>39.906685000000003</v>
          </cell>
          <cell r="M11">
            <v>51.6</v>
          </cell>
          <cell r="N11">
            <v>37.700000000000003</v>
          </cell>
        </row>
        <row r="12">
          <cell r="A12" t="str">
            <v>Burnley</v>
          </cell>
          <cell r="B12">
            <v>73</v>
          </cell>
          <cell r="C12">
            <v>179</v>
          </cell>
          <cell r="D12">
            <v>55</v>
          </cell>
          <cell r="E12">
            <v>55.56</v>
          </cell>
          <cell r="F12">
            <v>56</v>
          </cell>
          <cell r="G12">
            <v>127</v>
          </cell>
          <cell r="H12">
            <v>33</v>
          </cell>
          <cell r="I12">
            <v>39.97</v>
          </cell>
          <cell r="J12">
            <v>38</v>
          </cell>
          <cell r="K12">
            <v>38.127934000000003</v>
          </cell>
          <cell r="L12">
            <v>59.056710000000002</v>
          </cell>
          <cell r="M12">
            <v>39.9</v>
          </cell>
          <cell r="N12">
            <v>57.6</v>
          </cell>
        </row>
        <row r="13">
          <cell r="A13" t="str">
            <v>Leeds United</v>
          </cell>
          <cell r="B13">
            <v>83</v>
          </cell>
          <cell r="C13">
            <v>198</v>
          </cell>
          <cell r="D13">
            <v>54</v>
          </cell>
          <cell r="E13">
            <v>58.71</v>
          </cell>
          <cell r="F13">
            <v>76</v>
          </cell>
          <cell r="G13">
            <v>197</v>
          </cell>
          <cell r="H13">
            <v>62</v>
          </cell>
          <cell r="I13">
            <v>56.36</v>
          </cell>
          <cell r="J13">
            <v>38</v>
          </cell>
          <cell r="K13">
            <v>59.25864</v>
          </cell>
          <cell r="L13">
            <v>63.021957</v>
          </cell>
          <cell r="M13">
            <v>57.5</v>
          </cell>
          <cell r="N13">
            <v>62.9</v>
          </cell>
        </row>
        <row r="14">
          <cell r="A14" t="str">
            <v>Crystal Palace</v>
          </cell>
          <cell r="B14">
            <v>86</v>
          </cell>
          <cell r="C14">
            <v>174</v>
          </cell>
          <cell r="D14">
            <v>66</v>
          </cell>
          <cell r="E14">
            <v>59.4</v>
          </cell>
          <cell r="F14">
            <v>46</v>
          </cell>
          <cell r="G14">
            <v>131</v>
          </cell>
          <cell r="H14">
            <v>41</v>
          </cell>
          <cell r="I14">
            <v>34.49</v>
          </cell>
          <cell r="J14">
            <v>38</v>
          </cell>
          <cell r="K14">
            <v>35.286613000000003</v>
          </cell>
          <cell r="L14">
            <v>61.903942000000001</v>
          </cell>
          <cell r="M14">
            <v>32.4</v>
          </cell>
          <cell r="N14">
            <v>57.5</v>
          </cell>
        </row>
        <row r="15">
          <cell r="A15" t="str">
            <v>Southampton</v>
          </cell>
          <cell r="B15">
            <v>85</v>
          </cell>
          <cell r="C15">
            <v>178</v>
          </cell>
          <cell r="D15">
            <v>68</v>
          </cell>
          <cell r="E15">
            <v>53.4</v>
          </cell>
          <cell r="F15">
            <v>65</v>
          </cell>
          <cell r="G15">
            <v>163</v>
          </cell>
          <cell r="H15">
            <v>47</v>
          </cell>
          <cell r="I15">
            <v>41.79</v>
          </cell>
          <cell r="J15">
            <v>38</v>
          </cell>
          <cell r="K15">
            <v>45.284565000000001</v>
          </cell>
          <cell r="L15">
            <v>58.548454</v>
          </cell>
          <cell r="M15">
            <v>42.4</v>
          </cell>
          <cell r="N15">
            <v>54.2</v>
          </cell>
        </row>
        <row r="16">
          <cell r="A16" t="str">
            <v>Leicester City</v>
          </cell>
          <cell r="B16">
            <v>69</v>
          </cell>
          <cell r="C16">
            <v>136</v>
          </cell>
          <cell r="D16">
            <v>50</v>
          </cell>
          <cell r="E16">
            <v>46.65</v>
          </cell>
          <cell r="F16">
            <v>86</v>
          </cell>
          <cell r="G16">
            <v>182</v>
          </cell>
          <cell r="H16">
            <v>68</v>
          </cell>
          <cell r="I16">
            <v>56.14</v>
          </cell>
          <cell r="J16">
            <v>38</v>
          </cell>
          <cell r="K16">
            <v>58.800117</v>
          </cell>
          <cell r="L16">
            <v>47.065036999999997</v>
          </cell>
          <cell r="M16">
            <v>56</v>
          </cell>
          <cell r="N16">
            <v>47.7</v>
          </cell>
        </row>
        <row r="17">
          <cell r="A17" t="str">
            <v>West Bromwich Albion</v>
          </cell>
          <cell r="B17">
            <v>94</v>
          </cell>
          <cell r="C17">
            <v>240</v>
          </cell>
          <cell r="D17">
            <v>76</v>
          </cell>
          <cell r="E17">
            <v>69.05</v>
          </cell>
          <cell r="F17">
            <v>53</v>
          </cell>
          <cell r="G17">
            <v>110</v>
          </cell>
          <cell r="H17">
            <v>35</v>
          </cell>
          <cell r="I17">
            <v>36.119999999999997</v>
          </cell>
          <cell r="J17">
            <v>38</v>
          </cell>
          <cell r="K17">
            <v>34.971294</v>
          </cell>
          <cell r="L17">
            <v>74.03886</v>
          </cell>
          <cell r="M17">
            <v>33.799999999999997</v>
          </cell>
          <cell r="N17">
            <v>67.7</v>
          </cell>
        </row>
        <row r="18">
          <cell r="A18" t="str">
            <v>Arsenal</v>
          </cell>
          <cell r="B18">
            <v>58</v>
          </cell>
          <cell r="C18">
            <v>129</v>
          </cell>
          <cell r="D18">
            <v>39</v>
          </cell>
          <cell r="E18">
            <v>43.34</v>
          </cell>
          <cell r="F18">
            <v>65</v>
          </cell>
          <cell r="G18">
            <v>146</v>
          </cell>
          <cell r="H18">
            <v>55</v>
          </cell>
          <cell r="I18">
            <v>52.22</v>
          </cell>
          <cell r="J18">
            <v>38</v>
          </cell>
          <cell r="K18">
            <v>52.247374999999998</v>
          </cell>
          <cell r="L18">
            <v>43.232292000000001</v>
          </cell>
          <cell r="M18">
            <v>53.5</v>
          </cell>
          <cell r="N18">
            <v>44.3</v>
          </cell>
        </row>
        <row r="19">
          <cell r="A19" t="str">
            <v>Chelsea</v>
          </cell>
          <cell r="B19">
            <v>42</v>
          </cell>
          <cell r="C19">
            <v>107</v>
          </cell>
          <cell r="D19">
            <v>36</v>
          </cell>
          <cell r="E19">
            <v>30.41</v>
          </cell>
          <cell r="F19">
            <v>94</v>
          </cell>
          <cell r="G19">
            <v>203</v>
          </cell>
          <cell r="H19">
            <v>58</v>
          </cell>
          <cell r="I19">
            <v>62.95</v>
          </cell>
          <cell r="J19">
            <v>38</v>
          </cell>
          <cell r="K19">
            <v>68.655593999999994</v>
          </cell>
          <cell r="L19">
            <v>30.904464999999998</v>
          </cell>
          <cell r="M19">
            <v>64</v>
          </cell>
          <cell r="N19">
            <v>32.799999999999997</v>
          </cell>
        </row>
        <row r="20">
          <cell r="A20" t="str">
            <v>Manchester United</v>
          </cell>
          <cell r="B20">
            <v>61</v>
          </cell>
          <cell r="C20">
            <v>141</v>
          </cell>
          <cell r="D20">
            <v>44</v>
          </cell>
          <cell r="E20">
            <v>41.96</v>
          </cell>
          <cell r="F20">
            <v>95</v>
          </cell>
          <cell r="G20">
            <v>207</v>
          </cell>
          <cell r="H20">
            <v>73</v>
          </cell>
          <cell r="I20">
            <v>60.9</v>
          </cell>
          <cell r="J20">
            <v>38</v>
          </cell>
          <cell r="K20">
            <v>63.172234000000003</v>
          </cell>
          <cell r="L20">
            <v>41.918002999999999</v>
          </cell>
          <cell r="M20">
            <v>60.2</v>
          </cell>
          <cell r="N20">
            <v>42.2</v>
          </cell>
        </row>
        <row r="21">
          <cell r="A21" t="str">
            <v>Everton</v>
          </cell>
          <cell r="B21">
            <v>72</v>
          </cell>
          <cell r="C21">
            <v>161</v>
          </cell>
          <cell r="D21">
            <v>48</v>
          </cell>
          <cell r="E21">
            <v>50.7</v>
          </cell>
          <cell r="F21">
            <v>68</v>
          </cell>
          <cell r="G21">
            <v>148</v>
          </cell>
          <cell r="H21">
            <v>47</v>
          </cell>
          <cell r="I21">
            <v>46.2</v>
          </cell>
          <cell r="J21">
            <v>38</v>
          </cell>
          <cell r="K21">
            <v>49.237110000000001</v>
          </cell>
          <cell r="L21">
            <v>50.164158</v>
          </cell>
          <cell r="M21">
            <v>47.2</v>
          </cell>
          <cell r="N21">
            <v>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teamtablefourGW"/>
    </sheetNames>
    <sheetDataSet>
      <sheetData sheetId="0">
        <row r="1">
          <cell r="A1" t="str">
            <v>Team</v>
          </cell>
          <cell r="B1" t="str">
            <v>OPP Big Chances</v>
          </cell>
          <cell r="C1" t="str">
            <v>OPP ShotsOnTarget</v>
          </cell>
          <cell r="D1" t="str">
            <v>OPP Goals</v>
          </cell>
          <cell r="E1" t="str">
            <v>OPP xG</v>
          </cell>
          <cell r="F1" t="str">
            <v>Big Chances</v>
          </cell>
          <cell r="G1" t="str">
            <v>ShotsOnTarget</v>
          </cell>
          <cell r="H1" t="str">
            <v>Goals</v>
          </cell>
          <cell r="I1" t="str">
            <v>xG</v>
          </cell>
          <cell r="J1" t="str">
            <v>Games Played</v>
          </cell>
          <cell r="K1" t="str">
            <v xml:space="preserve"> UStat xG</v>
          </cell>
          <cell r="L1" t="str">
            <v xml:space="preserve"> UStat OPP xG</v>
          </cell>
        </row>
        <row r="2">
          <cell r="A2" t="str">
            <v>Tottenham Hotspur</v>
          </cell>
          <cell r="B2">
            <v>4</v>
          </cell>
          <cell r="C2">
            <v>11</v>
          </cell>
          <cell r="D2">
            <v>3</v>
          </cell>
          <cell r="E2">
            <v>3.92</v>
          </cell>
          <cell r="F2">
            <v>10</v>
          </cell>
          <cell r="G2">
            <v>24</v>
          </cell>
          <cell r="H2">
            <v>7</v>
          </cell>
          <cell r="I2">
            <v>6.33</v>
          </cell>
          <cell r="J2">
            <v>3</v>
          </cell>
          <cell r="K2">
            <v>53.931199999999997</v>
          </cell>
          <cell r="L2">
            <v>49.089225999999996</v>
          </cell>
        </row>
        <row r="3">
          <cell r="A3" t="str">
            <v>Fulham</v>
          </cell>
          <cell r="B3">
            <v>8</v>
          </cell>
          <cell r="C3">
            <v>16</v>
          </cell>
          <cell r="D3">
            <v>7</v>
          </cell>
          <cell r="E3">
            <v>5.07</v>
          </cell>
          <cell r="F3">
            <v>1</v>
          </cell>
          <cell r="G3">
            <v>9</v>
          </cell>
          <cell r="H3">
            <v>1</v>
          </cell>
          <cell r="I3">
            <v>2.2200000000000002</v>
          </cell>
          <cell r="J3">
            <v>3</v>
          </cell>
          <cell r="K3">
            <v>39.193640000000002</v>
          </cell>
          <cell r="L3">
            <v>55.111840000000001</v>
          </cell>
        </row>
        <row r="4">
          <cell r="A4" t="str">
            <v>Liverpool</v>
          </cell>
          <cell r="B4">
            <v>11</v>
          </cell>
          <cell r="C4">
            <v>15</v>
          </cell>
          <cell r="D4">
            <v>4</v>
          </cell>
          <cell r="E4">
            <v>5.21</v>
          </cell>
          <cell r="F4">
            <v>17</v>
          </cell>
          <cell r="G4">
            <v>29</v>
          </cell>
          <cell r="H4">
            <v>9</v>
          </cell>
          <cell r="I4">
            <v>8.8800000000000008</v>
          </cell>
          <cell r="J4">
            <v>4</v>
          </cell>
          <cell r="K4">
            <v>67.270874000000006</v>
          </cell>
          <cell r="L4">
            <v>45.695219999999999</v>
          </cell>
        </row>
        <row r="5">
          <cell r="A5" t="str">
            <v>Wolverhampton Wanderers</v>
          </cell>
          <cell r="B5">
            <v>10</v>
          </cell>
          <cell r="C5">
            <v>24</v>
          </cell>
          <cell r="D5">
            <v>8</v>
          </cell>
          <cell r="E5">
            <v>6.72</v>
          </cell>
          <cell r="F5">
            <v>2</v>
          </cell>
          <cell r="G5">
            <v>21</v>
          </cell>
          <cell r="H5">
            <v>3</v>
          </cell>
          <cell r="I5">
            <v>3.43</v>
          </cell>
          <cell r="J5">
            <v>4</v>
          </cell>
          <cell r="K5">
            <v>37.652259999999998</v>
          </cell>
          <cell r="L5">
            <v>49.470855999999998</v>
          </cell>
        </row>
        <row r="6">
          <cell r="A6" t="str">
            <v>Sheffield United</v>
          </cell>
          <cell r="B6">
            <v>11</v>
          </cell>
          <cell r="C6">
            <v>28</v>
          </cell>
          <cell r="D6">
            <v>6</v>
          </cell>
          <cell r="E6">
            <v>7.68</v>
          </cell>
          <cell r="F6">
            <v>4</v>
          </cell>
          <cell r="G6">
            <v>7</v>
          </cell>
          <cell r="H6">
            <v>2</v>
          </cell>
          <cell r="I6">
            <v>3.09</v>
          </cell>
          <cell r="J6">
            <v>4</v>
          </cell>
          <cell r="K6">
            <v>31.856929999999998</v>
          </cell>
          <cell r="L6">
            <v>63.724235999999998</v>
          </cell>
        </row>
        <row r="7">
          <cell r="A7" t="str">
            <v>Manchester City</v>
          </cell>
          <cell r="B7">
            <v>4</v>
          </cell>
          <cell r="C7">
            <v>14</v>
          </cell>
          <cell r="D7">
            <v>5</v>
          </cell>
          <cell r="E7">
            <v>3.82</v>
          </cell>
          <cell r="F7">
            <v>5</v>
          </cell>
          <cell r="G7">
            <v>13</v>
          </cell>
          <cell r="H7">
            <v>7</v>
          </cell>
          <cell r="I7">
            <v>5.09</v>
          </cell>
          <cell r="J7">
            <v>3</v>
          </cell>
          <cell r="K7">
            <v>73.760279999999995</v>
          </cell>
          <cell r="L7">
            <v>28.312457999999999</v>
          </cell>
        </row>
        <row r="8">
          <cell r="A8" t="str">
            <v>Aston Villa</v>
          </cell>
          <cell r="B8">
            <v>8</v>
          </cell>
          <cell r="C8">
            <v>27</v>
          </cell>
          <cell r="D8">
            <v>9</v>
          </cell>
          <cell r="E8">
            <v>7.2</v>
          </cell>
          <cell r="F8">
            <v>9</v>
          </cell>
          <cell r="G8">
            <v>28</v>
          </cell>
          <cell r="H8">
            <v>7</v>
          </cell>
          <cell r="I8">
            <v>7.35</v>
          </cell>
          <cell r="J8">
            <v>5</v>
          </cell>
          <cell r="K8">
            <v>54.098391999999997</v>
          </cell>
          <cell r="L8">
            <v>48.925632</v>
          </cell>
        </row>
        <row r="9">
          <cell r="A9" t="str">
            <v>Newcastle United</v>
          </cell>
          <cell r="B9">
            <v>10</v>
          </cell>
          <cell r="C9">
            <v>28</v>
          </cell>
          <cell r="D9">
            <v>9</v>
          </cell>
          <cell r="E9">
            <v>8.1</v>
          </cell>
          <cell r="F9">
            <v>11</v>
          </cell>
          <cell r="G9">
            <v>16</v>
          </cell>
          <cell r="H9">
            <v>8</v>
          </cell>
          <cell r="I9">
            <v>6.21</v>
          </cell>
          <cell r="J9">
            <v>4</v>
          </cell>
          <cell r="K9">
            <v>40.532539999999997</v>
          </cell>
          <cell r="L9">
            <v>58.152380000000001</v>
          </cell>
        </row>
        <row r="10">
          <cell r="A10" t="str">
            <v>West Ham United</v>
          </cell>
          <cell r="B10">
            <v>9</v>
          </cell>
          <cell r="C10">
            <v>13</v>
          </cell>
          <cell r="D10">
            <v>4</v>
          </cell>
          <cell r="E10">
            <v>7.14</v>
          </cell>
          <cell r="F10">
            <v>7</v>
          </cell>
          <cell r="G10">
            <v>8</v>
          </cell>
          <cell r="H10">
            <v>3</v>
          </cell>
          <cell r="I10">
            <v>5.74</v>
          </cell>
          <cell r="J10">
            <v>4</v>
          </cell>
          <cell r="K10">
            <v>54.784916000000003</v>
          </cell>
          <cell r="L10">
            <v>47.402880000000003</v>
          </cell>
        </row>
        <row r="11">
          <cell r="A11" t="str">
            <v>Brighton and Hove Albion</v>
          </cell>
          <cell r="B11">
            <v>5</v>
          </cell>
          <cell r="C11">
            <v>13</v>
          </cell>
          <cell r="D11">
            <v>4</v>
          </cell>
          <cell r="E11">
            <v>4.21</v>
          </cell>
          <cell r="F11">
            <v>9</v>
          </cell>
          <cell r="G11">
            <v>14</v>
          </cell>
          <cell r="H11">
            <v>4</v>
          </cell>
          <cell r="I11">
            <v>5.45</v>
          </cell>
          <cell r="J11">
            <v>4</v>
          </cell>
          <cell r="K11">
            <v>52.396824000000002</v>
          </cell>
          <cell r="L11">
            <v>38.062393</v>
          </cell>
        </row>
        <row r="12">
          <cell r="A12" t="str">
            <v>Burnley</v>
          </cell>
          <cell r="B12">
            <v>5</v>
          </cell>
          <cell r="C12">
            <v>15</v>
          </cell>
          <cell r="D12">
            <v>6</v>
          </cell>
          <cell r="E12">
            <v>5.34</v>
          </cell>
          <cell r="F12">
            <v>11</v>
          </cell>
          <cell r="G12">
            <v>18</v>
          </cell>
          <cell r="H12">
            <v>7</v>
          </cell>
          <cell r="I12">
            <v>7.23</v>
          </cell>
          <cell r="J12">
            <v>4</v>
          </cell>
          <cell r="K12">
            <v>36.732376000000002</v>
          </cell>
          <cell r="L12">
            <v>55.90354</v>
          </cell>
        </row>
        <row r="13">
          <cell r="A13" t="str">
            <v>Leeds United</v>
          </cell>
          <cell r="B13">
            <v>8</v>
          </cell>
          <cell r="C13">
            <v>16</v>
          </cell>
          <cell r="D13">
            <v>3</v>
          </cell>
          <cell r="E13">
            <v>5.63</v>
          </cell>
          <cell r="F13">
            <v>6</v>
          </cell>
          <cell r="G13">
            <v>18</v>
          </cell>
          <cell r="H13">
            <v>7</v>
          </cell>
          <cell r="I13">
            <v>4.97</v>
          </cell>
          <cell r="J13">
            <v>4</v>
          </cell>
          <cell r="K13">
            <v>55.18723</v>
          </cell>
          <cell r="L13">
            <v>60.691467000000003</v>
          </cell>
        </row>
        <row r="14">
          <cell r="A14" t="str">
            <v>Crystal Palace</v>
          </cell>
          <cell r="B14">
            <v>7</v>
          </cell>
          <cell r="C14">
            <v>19</v>
          </cell>
          <cell r="D14">
            <v>9</v>
          </cell>
          <cell r="E14">
            <v>6.63</v>
          </cell>
          <cell r="F14">
            <v>8</v>
          </cell>
          <cell r="G14">
            <v>26</v>
          </cell>
          <cell r="H14">
            <v>7</v>
          </cell>
          <cell r="I14">
            <v>7.12</v>
          </cell>
          <cell r="J14">
            <v>5</v>
          </cell>
          <cell r="K14">
            <v>33.515920000000001</v>
          </cell>
          <cell r="L14">
            <v>57.905963999999997</v>
          </cell>
        </row>
        <row r="15">
          <cell r="A15" t="str">
            <v>Southampton</v>
          </cell>
          <cell r="B15">
            <v>9</v>
          </cell>
          <cell r="C15">
            <v>22</v>
          </cell>
          <cell r="D15">
            <v>5</v>
          </cell>
          <cell r="E15">
            <v>6.01</v>
          </cell>
          <cell r="F15">
            <v>9</v>
          </cell>
          <cell r="G15">
            <v>21</v>
          </cell>
          <cell r="H15">
            <v>7</v>
          </cell>
          <cell r="I15">
            <v>4.9400000000000004</v>
          </cell>
          <cell r="J15">
            <v>4</v>
          </cell>
          <cell r="K15">
            <v>42.624374000000003</v>
          </cell>
          <cell r="L15">
            <v>54.983691999999998</v>
          </cell>
        </row>
        <row r="16">
          <cell r="A16" t="str">
            <v>Leicester City</v>
          </cell>
          <cell r="B16">
            <v>8</v>
          </cell>
          <cell r="C16">
            <v>12</v>
          </cell>
          <cell r="D16">
            <v>7</v>
          </cell>
          <cell r="E16">
            <v>4.63</v>
          </cell>
          <cell r="F16">
            <v>10</v>
          </cell>
          <cell r="G16">
            <v>26</v>
          </cell>
          <cell r="H16">
            <v>7</v>
          </cell>
          <cell r="I16">
            <v>6.62</v>
          </cell>
          <cell r="J16">
            <v>4</v>
          </cell>
          <cell r="K16">
            <v>56.141983000000003</v>
          </cell>
          <cell r="L16">
            <v>42.351256999999997</v>
          </cell>
        </row>
        <row r="17">
          <cell r="A17" t="str">
            <v>West Bromwich Albion</v>
          </cell>
          <cell r="B17">
            <v>6</v>
          </cell>
          <cell r="C17">
            <v>34</v>
          </cell>
          <cell r="D17">
            <v>8</v>
          </cell>
          <cell r="E17">
            <v>7.15</v>
          </cell>
          <cell r="F17">
            <v>11</v>
          </cell>
          <cell r="G17">
            <v>11</v>
          </cell>
          <cell r="H17">
            <v>5</v>
          </cell>
          <cell r="I17">
            <v>5.38</v>
          </cell>
          <cell r="J17">
            <v>4</v>
          </cell>
          <cell r="K17">
            <v>32.841793000000003</v>
          </cell>
          <cell r="L17">
            <v>67.978859999999997</v>
          </cell>
        </row>
        <row r="18">
          <cell r="A18" t="str">
            <v>Arsenal</v>
          </cell>
          <cell r="B18">
            <v>5</v>
          </cell>
          <cell r="C18">
            <v>7</v>
          </cell>
          <cell r="D18">
            <v>2</v>
          </cell>
          <cell r="E18">
            <v>4.38</v>
          </cell>
          <cell r="F18">
            <v>4</v>
          </cell>
          <cell r="G18">
            <v>16</v>
          </cell>
          <cell r="H18">
            <v>6</v>
          </cell>
          <cell r="I18">
            <v>4.3499999999999996</v>
          </cell>
          <cell r="J18">
            <v>4</v>
          </cell>
          <cell r="K18">
            <v>49.679974000000001</v>
          </cell>
          <cell r="L18">
            <v>42.039943999999998</v>
          </cell>
        </row>
        <row r="19">
          <cell r="A19" t="str">
            <v>Chelsea</v>
          </cell>
          <cell r="B19">
            <v>3</v>
          </cell>
          <cell r="C19">
            <v>11</v>
          </cell>
          <cell r="D19">
            <v>2</v>
          </cell>
          <cell r="E19">
            <v>3.16</v>
          </cell>
          <cell r="F19">
            <v>9</v>
          </cell>
          <cell r="G19">
            <v>20</v>
          </cell>
          <cell r="H19">
            <v>5</v>
          </cell>
          <cell r="I19">
            <v>6.78</v>
          </cell>
          <cell r="J19">
            <v>4</v>
          </cell>
          <cell r="K19">
            <v>62.359962000000003</v>
          </cell>
          <cell r="L19">
            <v>29.091455</v>
          </cell>
        </row>
        <row r="20">
          <cell r="A20" t="str">
            <v>Manchester United</v>
          </cell>
          <cell r="B20">
            <v>8</v>
          </cell>
          <cell r="C20">
            <v>19</v>
          </cell>
          <cell r="D20">
            <v>7</v>
          </cell>
          <cell r="E20">
            <v>4.43</v>
          </cell>
          <cell r="F20">
            <v>5</v>
          </cell>
          <cell r="G20">
            <v>14</v>
          </cell>
          <cell r="H20">
            <v>6</v>
          </cell>
          <cell r="I20">
            <v>5.21</v>
          </cell>
          <cell r="J20">
            <v>4</v>
          </cell>
          <cell r="K20">
            <v>60.197516999999998</v>
          </cell>
          <cell r="L20">
            <v>40.344104999999999</v>
          </cell>
        </row>
        <row r="21">
          <cell r="A21" t="str">
            <v>Everton</v>
          </cell>
          <cell r="B21">
            <v>9</v>
          </cell>
          <cell r="C21">
            <v>13</v>
          </cell>
          <cell r="D21">
            <v>3</v>
          </cell>
          <cell r="E21">
            <v>5.51</v>
          </cell>
          <cell r="F21">
            <v>6</v>
          </cell>
          <cell r="G21">
            <v>18</v>
          </cell>
          <cell r="H21">
            <v>3</v>
          </cell>
          <cell r="I21">
            <v>5.56</v>
          </cell>
          <cell r="J21">
            <v>5</v>
          </cell>
          <cell r="K21">
            <v>47.493533999999997</v>
          </cell>
          <cell r="L21">
            <v>47.015082999999997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teamtablesixGW"/>
    </sheetNames>
    <sheetDataSet>
      <sheetData sheetId="0">
        <row r="1">
          <cell r="A1" t="str">
            <v>Team</v>
          </cell>
          <cell r="B1" t="str">
            <v>OPP Big Chances</v>
          </cell>
          <cell r="C1" t="str">
            <v>OPP ShotsOnTarget</v>
          </cell>
          <cell r="D1" t="str">
            <v>OPP Goals</v>
          </cell>
          <cell r="E1" t="str">
            <v>OPP xG</v>
          </cell>
          <cell r="F1" t="str">
            <v>Big Chances</v>
          </cell>
          <cell r="G1" t="str">
            <v>ShotsOnTarget</v>
          </cell>
          <cell r="H1" t="str">
            <v>Goals</v>
          </cell>
          <cell r="I1" t="str">
            <v>xG</v>
          </cell>
          <cell r="J1" t="str">
            <v>Games Played</v>
          </cell>
          <cell r="K1" t="str">
            <v xml:space="preserve"> UStat xG</v>
          </cell>
          <cell r="L1" t="str">
            <v xml:space="preserve"> UStat OPP xG</v>
          </cell>
        </row>
        <row r="2">
          <cell r="A2" t="str">
            <v>Tottenham Hotspur</v>
          </cell>
          <cell r="B2">
            <v>10</v>
          </cell>
          <cell r="C2">
            <v>30</v>
          </cell>
          <cell r="D2">
            <v>9</v>
          </cell>
          <cell r="E2">
            <v>8.6199999999999992</v>
          </cell>
          <cell r="F2">
            <v>14</v>
          </cell>
          <cell r="G2">
            <v>33</v>
          </cell>
          <cell r="H2">
            <v>12</v>
          </cell>
          <cell r="I2">
            <v>10.029999999999999</v>
          </cell>
          <cell r="J2">
            <v>6</v>
          </cell>
          <cell r="K2">
            <v>53.931199999999997</v>
          </cell>
          <cell r="L2">
            <v>49.089225999999996</v>
          </cell>
        </row>
        <row r="3">
          <cell r="A3" t="str">
            <v>Fulham</v>
          </cell>
          <cell r="B3">
            <v>13</v>
          </cell>
          <cell r="C3">
            <v>24</v>
          </cell>
          <cell r="D3">
            <v>9</v>
          </cell>
          <cell r="E3">
            <v>8.23</v>
          </cell>
          <cell r="F3">
            <v>3</v>
          </cell>
          <cell r="G3">
            <v>13</v>
          </cell>
          <cell r="H3">
            <v>2</v>
          </cell>
          <cell r="I3">
            <v>3.95</v>
          </cell>
          <cell r="J3">
            <v>5</v>
          </cell>
          <cell r="K3">
            <v>39.193640000000002</v>
          </cell>
          <cell r="L3">
            <v>55.111840000000001</v>
          </cell>
        </row>
        <row r="4">
          <cell r="A4" t="str">
            <v>Liverpool</v>
          </cell>
          <cell r="B4">
            <v>18</v>
          </cell>
          <cell r="C4">
            <v>25</v>
          </cell>
          <cell r="D4">
            <v>6</v>
          </cell>
          <cell r="E4">
            <v>8.07</v>
          </cell>
          <cell r="F4">
            <v>22</v>
          </cell>
          <cell r="G4">
            <v>46</v>
          </cell>
          <cell r="H4">
            <v>12</v>
          </cell>
          <cell r="I4">
            <v>12.62</v>
          </cell>
          <cell r="J4">
            <v>6</v>
          </cell>
          <cell r="K4">
            <v>67.270874000000006</v>
          </cell>
          <cell r="L4">
            <v>45.695219999999999</v>
          </cell>
        </row>
        <row r="5">
          <cell r="A5" t="str">
            <v>Wolverhampton Wanderers</v>
          </cell>
          <cell r="B5">
            <v>12</v>
          </cell>
          <cell r="C5">
            <v>29</v>
          </cell>
          <cell r="D5">
            <v>8</v>
          </cell>
          <cell r="E5">
            <v>8.0399999999999991</v>
          </cell>
          <cell r="F5">
            <v>3</v>
          </cell>
          <cell r="G5">
            <v>28</v>
          </cell>
          <cell r="H5">
            <v>5</v>
          </cell>
          <cell r="I5">
            <v>5.0599999999999996</v>
          </cell>
          <cell r="J5">
            <v>6</v>
          </cell>
          <cell r="K5">
            <v>37.652259999999998</v>
          </cell>
          <cell r="L5">
            <v>49.470855999999998</v>
          </cell>
        </row>
        <row r="6">
          <cell r="A6" t="str">
            <v>Sheffield United</v>
          </cell>
          <cell r="B6">
            <v>15</v>
          </cell>
          <cell r="C6">
            <v>37</v>
          </cell>
          <cell r="D6">
            <v>10</v>
          </cell>
          <cell r="E6">
            <v>10.55</v>
          </cell>
          <cell r="F6">
            <v>5</v>
          </cell>
          <cell r="G6">
            <v>11</v>
          </cell>
          <cell r="H6">
            <v>2</v>
          </cell>
          <cell r="I6">
            <v>3.87</v>
          </cell>
          <cell r="J6">
            <v>6</v>
          </cell>
          <cell r="K6">
            <v>31.856929999999998</v>
          </cell>
          <cell r="L6">
            <v>63.724235999999998</v>
          </cell>
        </row>
        <row r="7">
          <cell r="A7" t="str">
            <v>Manchester City</v>
          </cell>
          <cell r="B7">
            <v>5</v>
          </cell>
          <cell r="C7">
            <v>19</v>
          </cell>
          <cell r="D7">
            <v>8</v>
          </cell>
          <cell r="E7">
            <v>4.67</v>
          </cell>
          <cell r="F7">
            <v>9</v>
          </cell>
          <cell r="G7">
            <v>23</v>
          </cell>
          <cell r="H7">
            <v>10</v>
          </cell>
          <cell r="I7">
            <v>8.4600000000000009</v>
          </cell>
          <cell r="J7">
            <v>5</v>
          </cell>
          <cell r="K7">
            <v>73.760279999999995</v>
          </cell>
          <cell r="L7">
            <v>28.312457999999999</v>
          </cell>
        </row>
        <row r="8">
          <cell r="A8" t="str">
            <v>Aston Villa</v>
          </cell>
          <cell r="B8">
            <v>13</v>
          </cell>
          <cell r="C8">
            <v>40</v>
          </cell>
          <cell r="D8">
            <v>13</v>
          </cell>
          <cell r="E8">
            <v>10.69</v>
          </cell>
          <cell r="F8">
            <v>11</v>
          </cell>
          <cell r="G8">
            <v>36</v>
          </cell>
          <cell r="H8">
            <v>9</v>
          </cell>
          <cell r="I8">
            <v>8.61</v>
          </cell>
          <cell r="J8">
            <v>7</v>
          </cell>
          <cell r="K8">
            <v>54.098391999999997</v>
          </cell>
          <cell r="L8">
            <v>48.925632</v>
          </cell>
        </row>
        <row r="9">
          <cell r="A9" t="str">
            <v>Newcastle United</v>
          </cell>
          <cell r="B9">
            <v>15</v>
          </cell>
          <cell r="C9">
            <v>38</v>
          </cell>
          <cell r="D9">
            <v>12</v>
          </cell>
          <cell r="E9">
            <v>12.08</v>
          </cell>
          <cell r="F9">
            <v>16</v>
          </cell>
          <cell r="G9">
            <v>26</v>
          </cell>
          <cell r="H9">
            <v>13</v>
          </cell>
          <cell r="I9">
            <v>9.73</v>
          </cell>
          <cell r="J9">
            <v>6</v>
          </cell>
          <cell r="K9">
            <v>40.532539999999997</v>
          </cell>
          <cell r="L9">
            <v>58.152380000000001</v>
          </cell>
        </row>
        <row r="10">
          <cell r="A10" t="str">
            <v>West Ham United</v>
          </cell>
          <cell r="B10">
            <v>13</v>
          </cell>
          <cell r="C10">
            <v>23</v>
          </cell>
          <cell r="D10">
            <v>9</v>
          </cell>
          <cell r="E10">
            <v>10.31</v>
          </cell>
          <cell r="F10">
            <v>13</v>
          </cell>
          <cell r="G10">
            <v>18</v>
          </cell>
          <cell r="H10">
            <v>8</v>
          </cell>
          <cell r="I10">
            <v>8.52</v>
          </cell>
          <cell r="J10">
            <v>6</v>
          </cell>
          <cell r="K10">
            <v>54.784916000000003</v>
          </cell>
          <cell r="L10">
            <v>47.402880000000003</v>
          </cell>
        </row>
        <row r="11">
          <cell r="A11" t="str">
            <v>Brighton and Hove Albion</v>
          </cell>
          <cell r="B11">
            <v>6</v>
          </cell>
          <cell r="C11">
            <v>18</v>
          </cell>
          <cell r="D11">
            <v>4</v>
          </cell>
          <cell r="E11">
            <v>5.32</v>
          </cell>
          <cell r="F11">
            <v>9</v>
          </cell>
          <cell r="G11">
            <v>19</v>
          </cell>
          <cell r="H11">
            <v>4</v>
          </cell>
          <cell r="I11">
            <v>7.09</v>
          </cell>
          <cell r="J11">
            <v>6</v>
          </cell>
          <cell r="K11">
            <v>52.396824000000002</v>
          </cell>
          <cell r="L11">
            <v>38.062393</v>
          </cell>
        </row>
        <row r="12">
          <cell r="A12" t="str">
            <v>Burnley</v>
          </cell>
          <cell r="B12">
            <v>12</v>
          </cell>
          <cell r="C12">
            <v>27</v>
          </cell>
          <cell r="D12">
            <v>11</v>
          </cell>
          <cell r="E12">
            <v>9.31</v>
          </cell>
          <cell r="F12">
            <v>14</v>
          </cell>
          <cell r="G12">
            <v>25</v>
          </cell>
          <cell r="H12">
            <v>9</v>
          </cell>
          <cell r="I12">
            <v>10.11</v>
          </cell>
          <cell r="J12">
            <v>6</v>
          </cell>
          <cell r="K12">
            <v>36.732376000000002</v>
          </cell>
          <cell r="L12">
            <v>55.90354</v>
          </cell>
        </row>
        <row r="13">
          <cell r="A13" t="str">
            <v>Leeds United</v>
          </cell>
          <cell r="B13">
            <v>12</v>
          </cell>
          <cell r="C13">
            <v>30</v>
          </cell>
          <cell r="D13">
            <v>5</v>
          </cell>
          <cell r="E13">
            <v>9.25</v>
          </cell>
          <cell r="F13">
            <v>12</v>
          </cell>
          <cell r="G13">
            <v>25</v>
          </cell>
          <cell r="H13">
            <v>10</v>
          </cell>
          <cell r="I13">
            <v>7.41</v>
          </cell>
          <cell r="J13">
            <v>6</v>
          </cell>
          <cell r="K13">
            <v>55.18723</v>
          </cell>
          <cell r="L13">
            <v>60.691467000000003</v>
          </cell>
        </row>
        <row r="14">
          <cell r="A14" t="str">
            <v>Crystal Palace</v>
          </cell>
          <cell r="B14">
            <v>13</v>
          </cell>
          <cell r="C14">
            <v>28</v>
          </cell>
          <cell r="D14">
            <v>13</v>
          </cell>
          <cell r="E14">
            <v>9.76</v>
          </cell>
          <cell r="F14">
            <v>9</v>
          </cell>
          <cell r="G14">
            <v>27</v>
          </cell>
          <cell r="H14">
            <v>8</v>
          </cell>
          <cell r="I14">
            <v>7.51</v>
          </cell>
          <cell r="J14">
            <v>6</v>
          </cell>
          <cell r="K14">
            <v>33.515920000000001</v>
          </cell>
          <cell r="L14">
            <v>57.905963999999997</v>
          </cell>
        </row>
        <row r="15">
          <cell r="A15" t="str">
            <v>Southampton</v>
          </cell>
          <cell r="B15">
            <v>16</v>
          </cell>
          <cell r="C15">
            <v>31</v>
          </cell>
          <cell r="D15">
            <v>10</v>
          </cell>
          <cell r="E15">
            <v>10.42</v>
          </cell>
          <cell r="F15">
            <v>12</v>
          </cell>
          <cell r="G15">
            <v>30</v>
          </cell>
          <cell r="H15">
            <v>8</v>
          </cell>
          <cell r="I15">
            <v>7.34</v>
          </cell>
          <cell r="J15">
            <v>6</v>
          </cell>
          <cell r="K15">
            <v>42.624374000000003</v>
          </cell>
          <cell r="L15">
            <v>54.983691999999998</v>
          </cell>
        </row>
        <row r="16">
          <cell r="A16" t="str">
            <v>Leicester City</v>
          </cell>
          <cell r="B16">
            <v>10</v>
          </cell>
          <cell r="C16">
            <v>17</v>
          </cell>
          <cell r="D16">
            <v>10</v>
          </cell>
          <cell r="E16">
            <v>6</v>
          </cell>
          <cell r="F16">
            <v>16</v>
          </cell>
          <cell r="G16">
            <v>37</v>
          </cell>
          <cell r="H16">
            <v>12</v>
          </cell>
          <cell r="I16">
            <v>9.59</v>
          </cell>
          <cell r="J16">
            <v>6</v>
          </cell>
          <cell r="K16">
            <v>56.141983000000003</v>
          </cell>
          <cell r="L16">
            <v>42.351256999999997</v>
          </cell>
        </row>
        <row r="17">
          <cell r="A17" t="str">
            <v>West Bromwich Albion</v>
          </cell>
          <cell r="B17">
            <v>12</v>
          </cell>
          <cell r="C17">
            <v>45</v>
          </cell>
          <cell r="D17">
            <v>11</v>
          </cell>
          <cell r="E17">
            <v>10.82</v>
          </cell>
          <cell r="F17">
            <v>17</v>
          </cell>
          <cell r="G17">
            <v>18</v>
          </cell>
          <cell r="H17">
            <v>8</v>
          </cell>
          <cell r="I17">
            <v>8.89</v>
          </cell>
          <cell r="J17">
            <v>6</v>
          </cell>
          <cell r="K17">
            <v>32.841793000000003</v>
          </cell>
          <cell r="L17">
            <v>67.978859999999997</v>
          </cell>
        </row>
        <row r="18">
          <cell r="A18" t="str">
            <v>Arsenal</v>
          </cell>
          <cell r="B18">
            <v>6</v>
          </cell>
          <cell r="C18">
            <v>10</v>
          </cell>
          <cell r="D18">
            <v>3</v>
          </cell>
          <cell r="E18">
            <v>5.58</v>
          </cell>
          <cell r="F18">
            <v>12</v>
          </cell>
          <cell r="G18">
            <v>26</v>
          </cell>
          <cell r="H18">
            <v>10</v>
          </cell>
          <cell r="I18">
            <v>8.76</v>
          </cell>
          <cell r="J18">
            <v>6</v>
          </cell>
          <cell r="K18">
            <v>49.679974000000001</v>
          </cell>
          <cell r="L18">
            <v>42.039943999999998</v>
          </cell>
        </row>
        <row r="19">
          <cell r="A19" t="str">
            <v>Chelsea</v>
          </cell>
          <cell r="B19">
            <v>4</v>
          </cell>
          <cell r="C19">
            <v>14</v>
          </cell>
          <cell r="D19">
            <v>3</v>
          </cell>
          <cell r="E19">
            <v>4.01</v>
          </cell>
          <cell r="F19">
            <v>16</v>
          </cell>
          <cell r="G19">
            <v>33</v>
          </cell>
          <cell r="H19">
            <v>9</v>
          </cell>
          <cell r="I19">
            <v>10.63</v>
          </cell>
          <cell r="J19">
            <v>6</v>
          </cell>
          <cell r="K19">
            <v>62.359962000000003</v>
          </cell>
          <cell r="L19">
            <v>29.091455</v>
          </cell>
        </row>
        <row r="20">
          <cell r="A20" t="str">
            <v>Manchester United</v>
          </cell>
          <cell r="B20">
            <v>11</v>
          </cell>
          <cell r="C20">
            <v>25</v>
          </cell>
          <cell r="D20">
            <v>9</v>
          </cell>
          <cell r="E20">
            <v>6.16</v>
          </cell>
          <cell r="F20">
            <v>14</v>
          </cell>
          <cell r="G20">
            <v>29</v>
          </cell>
          <cell r="H20">
            <v>12</v>
          </cell>
          <cell r="I20">
            <v>10.029999999999999</v>
          </cell>
          <cell r="J20">
            <v>6</v>
          </cell>
          <cell r="K20">
            <v>60.197516999999998</v>
          </cell>
          <cell r="L20">
            <v>40.344104999999999</v>
          </cell>
        </row>
        <row r="21">
          <cell r="A21" t="str">
            <v>Everton</v>
          </cell>
          <cell r="B21">
            <v>11</v>
          </cell>
          <cell r="C21">
            <v>19</v>
          </cell>
          <cell r="D21">
            <v>5</v>
          </cell>
          <cell r="E21">
            <v>8.08</v>
          </cell>
          <cell r="F21">
            <v>9</v>
          </cell>
          <cell r="G21">
            <v>26</v>
          </cell>
          <cell r="H21">
            <v>5</v>
          </cell>
          <cell r="I21">
            <v>7.74</v>
          </cell>
          <cell r="J21">
            <v>7</v>
          </cell>
          <cell r="K21">
            <v>47.493533999999997</v>
          </cell>
          <cell r="L21">
            <v>47.015082999999997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27"/>
  <sheetViews>
    <sheetView topLeftCell="D1" zoomScaleNormal="100" workbookViewId="0">
      <selection activeCell="D2" sqref="D2:O21"/>
    </sheetView>
  </sheetViews>
  <sheetFormatPr defaultColWidth="20.109375" defaultRowHeight="12" x14ac:dyDescent="0.25"/>
  <cols>
    <col min="1" max="1" width="50.77734375" style="1" hidden="1" customWidth="1"/>
    <col min="2" max="2" width="3.88671875" style="1" hidden="1" customWidth="1"/>
    <col min="3" max="3" width="5.88671875" style="1" hidden="1" customWidth="1"/>
    <col min="4" max="4" width="4.5546875" style="1" bestFit="1" customWidth="1"/>
    <col min="5" max="5" width="12.109375" style="1" bestFit="1" customWidth="1"/>
    <col min="6" max="6" width="14.88671875" style="1" bestFit="1" customWidth="1"/>
    <col min="7" max="7" width="8.77734375" style="1" bestFit="1" customWidth="1"/>
    <col min="8" max="8" width="10.109375" style="1" bestFit="1" customWidth="1"/>
    <col min="9" max="9" width="7.88671875" style="1" bestFit="1" customWidth="1"/>
    <col min="10" max="10" width="8.88671875" style="1" bestFit="1" customWidth="1"/>
    <col min="11" max="11" width="11.5546875" style="1" bestFit="1" customWidth="1"/>
    <col min="12" max="12" width="5.5546875" style="1" bestFit="1" customWidth="1"/>
    <col min="13" max="13" width="6.88671875" style="1" bestFit="1" customWidth="1"/>
    <col min="14" max="14" width="4.6640625" style="1" bestFit="1" customWidth="1"/>
    <col min="15" max="15" width="10.5546875" style="1" bestFit="1" customWidth="1"/>
    <col min="16" max="16" width="5.109375" style="1" bestFit="1" customWidth="1"/>
    <col min="17" max="17" width="5.33203125" style="1" bestFit="1" customWidth="1"/>
    <col min="18" max="18" width="4.109375" style="1" bestFit="1" customWidth="1"/>
    <col min="19" max="19" width="4.6640625" style="1" bestFit="1" customWidth="1"/>
    <col min="20" max="20" width="4.109375" style="1" bestFit="1" customWidth="1"/>
    <col min="21" max="21" width="4.6640625" style="1" bestFit="1" customWidth="1"/>
    <col min="22" max="22" width="9.44140625" style="1" bestFit="1" customWidth="1"/>
    <col min="23" max="23" width="6.5546875" style="1" bestFit="1" customWidth="1"/>
    <col min="24" max="24" width="4.6640625" style="1" bestFit="1" customWidth="1"/>
    <col min="25" max="25" width="9.6640625" style="1" bestFit="1" customWidth="1"/>
    <col min="26" max="26" width="6.77734375" style="1" bestFit="1" customWidth="1"/>
    <col min="27" max="27" width="4.6640625" style="1" bestFit="1" customWidth="1"/>
    <col min="28" max="28" width="10.5546875" style="1" bestFit="1" customWidth="1"/>
    <col min="29" max="29" width="10.33203125" style="1" bestFit="1" customWidth="1"/>
    <col min="30" max="30" width="7" style="1" customWidth="1"/>
    <col min="31" max="31" width="3.44140625" style="1" bestFit="1" customWidth="1"/>
    <col min="32" max="32" width="4.33203125" style="1" bestFit="1" customWidth="1"/>
    <col min="33" max="33" width="3.44140625" style="1" bestFit="1" customWidth="1"/>
    <col min="34" max="34" width="4.33203125" style="1" bestFit="1" customWidth="1"/>
    <col min="35" max="16384" width="20.109375" style="1"/>
  </cols>
  <sheetData>
    <row r="1" spans="1:35" x14ac:dyDescent="0.25">
      <c r="B1" s="1" t="s">
        <v>102</v>
      </c>
      <c r="C1" s="1" t="s">
        <v>103</v>
      </c>
      <c r="D1" s="4" t="s">
        <v>0</v>
      </c>
      <c r="E1" s="4" t="s">
        <v>44</v>
      </c>
      <c r="F1" s="4" t="s">
        <v>38</v>
      </c>
      <c r="G1" s="4" t="s">
        <v>64</v>
      </c>
      <c r="H1" s="4" t="s">
        <v>65</v>
      </c>
      <c r="I1" s="4" t="s">
        <v>39</v>
      </c>
      <c r="J1" s="4" t="s">
        <v>14</v>
      </c>
      <c r="K1" s="4" t="s">
        <v>40</v>
      </c>
      <c r="L1" s="4" t="s">
        <v>66</v>
      </c>
      <c r="M1" s="4" t="s">
        <v>67</v>
      </c>
      <c r="N1" s="4" t="s">
        <v>41</v>
      </c>
      <c r="O1" s="4" t="s">
        <v>42</v>
      </c>
      <c r="P1" s="4" t="s">
        <v>16</v>
      </c>
      <c r="Q1" s="4" t="s">
        <v>43</v>
      </c>
      <c r="R1" s="10" t="s">
        <v>73</v>
      </c>
      <c r="S1" s="10" t="s">
        <v>47</v>
      </c>
      <c r="T1" s="10" t="s">
        <v>75</v>
      </c>
      <c r="U1" s="10" t="s">
        <v>47</v>
      </c>
      <c r="V1" s="14" t="s">
        <v>49</v>
      </c>
      <c r="W1" s="14" t="s">
        <v>48</v>
      </c>
      <c r="X1" s="14" t="s">
        <v>47</v>
      </c>
      <c r="Y1" s="14" t="s">
        <v>50</v>
      </c>
      <c r="Z1" s="14" t="s">
        <v>51</v>
      </c>
      <c r="AA1" s="14" t="s">
        <v>47</v>
      </c>
      <c r="AB1" s="13" t="s">
        <v>45</v>
      </c>
      <c r="AC1" s="13" t="s">
        <v>46</v>
      </c>
      <c r="AI1" s="13" t="s">
        <v>104</v>
      </c>
    </row>
    <row r="2" spans="1:35" x14ac:dyDescent="0.25">
      <c r="A2" s="1" t="s">
        <v>98</v>
      </c>
      <c r="B2" s="1">
        <f>'Team Ratings'!D27*'Formula Data'!B$22/100</f>
        <v>1.0950616417099233</v>
      </c>
      <c r="C2" s="1">
        <f>'Team Ratings'!G27*'Formula Data'!C$22/100</f>
        <v>1.0331347771675363</v>
      </c>
      <c r="D2" s="32" t="str">
        <f>Schedule!A2</f>
        <v>ARS</v>
      </c>
      <c r="E2" s="11">
        <f>VLOOKUP($A2,'[1]2020teamtable'!$A$1:$L$21,2,FALSE)</f>
        <v>58</v>
      </c>
      <c r="F2" s="11">
        <f>VLOOKUP($A2,'[1]2020teamtable'!$A$1:$L$21,3,FALSE)</f>
        <v>129</v>
      </c>
      <c r="G2" s="85">
        <f t="shared" ref="G2:G21" si="0">0.5304*(0.3748*E2+1.1738)</f>
        <v>12.15263088</v>
      </c>
      <c r="H2" s="85">
        <f t="shared" ref="H2:H21" si="1">E2-G2</f>
        <v>45.847369119999996</v>
      </c>
      <c r="I2" s="11">
        <f>VLOOKUP($A2,'[1]2020teamtable'!$A$1:$L$21,4,FALSE)</f>
        <v>39</v>
      </c>
      <c r="J2" s="11">
        <f>VLOOKUP($A2,'[1]2020teamtable'!$A$1:$L$21,6,FALSE)</f>
        <v>65</v>
      </c>
      <c r="K2" s="11">
        <f>VLOOKUP($A2,'[1]2020teamtable'!$A$1:$L$21,7,FALSE)</f>
        <v>146</v>
      </c>
      <c r="L2" s="27">
        <f t="shared" ref="L2:L21" si="2">0.6847*(0.4555*J2-12.437)</f>
        <v>11.756641350000002</v>
      </c>
      <c r="M2" s="27">
        <f t="shared" ref="M2:M21" si="3">J2-L2</f>
        <v>53.243358649999998</v>
      </c>
      <c r="N2" s="11">
        <f>VLOOKUP($A2,'[1]2020teamtable'!$A$1:$L$21,8,FALSE)</f>
        <v>55</v>
      </c>
      <c r="O2" s="11">
        <f>VLOOKUP($A2,'[1]2020teamtable'!$A$1:$L$21,10,FALSE)</f>
        <v>38</v>
      </c>
      <c r="P2" s="12">
        <f>N2/O2</f>
        <v>1.4473684210526316</v>
      </c>
      <c r="Q2" s="12">
        <f>I2/O2</f>
        <v>1.0263157894736843</v>
      </c>
      <c r="R2" s="12">
        <f>VLOOKUP(D2,xG!$B$2:$I$21,8,FALSE)</f>
        <v>1.4078947368421053</v>
      </c>
      <c r="S2" s="12">
        <f>P2-R2</f>
        <v>3.9473684210526327E-2</v>
      </c>
      <c r="T2" s="12">
        <f>VLOOKUP(D2,xG!$B$24:$I$43,8,FALSE)</f>
        <v>1.1657894736842105</v>
      </c>
      <c r="U2" s="12">
        <f>T2-Q2</f>
        <v>0.13947368421052619</v>
      </c>
      <c r="V2" s="12">
        <f>($AF$3*K2+$AF$4*J2)/O2</f>
        <v>6.7052631578947368</v>
      </c>
      <c r="W2" s="12">
        <f t="shared" ref="W2:W22" si="4">(V2/$V$22)*$P$22</f>
        <v>1.2222638624473459</v>
      </c>
      <c r="X2" s="12">
        <f>P2-W2</f>
        <v>0.22510455860528578</v>
      </c>
      <c r="Y2" s="12">
        <f>($AH$3*F2+$AH$4*E2)/O2</f>
        <v>3.9535526315789475</v>
      </c>
      <c r="Z2" s="12">
        <f t="shared" ref="Z2:Z22" si="5">(Y2/$Y$22)*$P$22</f>
        <v>1.0942966214372556</v>
      </c>
      <c r="AA2" s="12">
        <f>Z2-Q2</f>
        <v>6.7980831963571298E-2</v>
      </c>
      <c r="AB2" s="12">
        <f>IF(X$25="Y",AVERAGE(T2,Z2),IF(X$25="N",Z2,IF(X$25="Only",T2,B2)))</f>
        <v>1.130043047560733</v>
      </c>
      <c r="AC2" s="12">
        <f>IF(X$25="Y",AVERAGE(R2,W2),IF(X$25="N",W2,IF(X$25="Only",R2,C2)))</f>
        <v>1.3150792996447256</v>
      </c>
      <c r="AD2" s="26"/>
      <c r="AE2" s="135" t="s">
        <v>68</v>
      </c>
      <c r="AF2" s="136"/>
      <c r="AG2" s="137" t="s">
        <v>69</v>
      </c>
      <c r="AH2" s="138"/>
      <c r="AI2" s="7">
        <f>AC2-AB2</f>
        <v>0.18503625208399255</v>
      </c>
    </row>
    <row r="3" spans="1:35" x14ac:dyDescent="0.25">
      <c r="A3" s="1" t="s">
        <v>109</v>
      </c>
      <c r="B3" s="1">
        <f>'Team Ratings'!D28*'Formula Data'!B$22/100</f>
        <v>1.2347208776677743</v>
      </c>
      <c r="C3" s="1">
        <f>'Team Ratings'!G28*'Formula Data'!C$22/100</f>
        <v>1.7243475621309272</v>
      </c>
      <c r="D3" s="32" t="str">
        <f>Schedule!A3</f>
        <v>AVL</v>
      </c>
      <c r="E3" s="11">
        <f>VLOOKUP($A3,'[1]2020teamtable'!$A$1:$L$21,2,FALSE)</f>
        <v>65</v>
      </c>
      <c r="F3" s="11">
        <f>VLOOKUP($A3,'[1]2020teamtable'!$A$1:$L$21,3,FALSE)</f>
        <v>186</v>
      </c>
      <c r="G3" s="85">
        <f t="shared" si="0"/>
        <v>13.54418832</v>
      </c>
      <c r="H3" s="85">
        <f t="shared" si="1"/>
        <v>51.455811679999996</v>
      </c>
      <c r="I3" s="11">
        <f>VLOOKUP($A3,'[1]2020teamtable'!$A$1:$L$21,4,FALSE)</f>
        <v>46</v>
      </c>
      <c r="J3" s="11">
        <f>VLOOKUP($A3,'[1]2020teamtable'!$A$1:$L$21,6,FALSE)</f>
        <v>80</v>
      </c>
      <c r="K3" s="11">
        <f>VLOOKUP($A3,'[1]2020teamtable'!$A$1:$L$21,7,FALSE)</f>
        <v>183</v>
      </c>
      <c r="L3" s="27">
        <f t="shared" si="2"/>
        <v>16.434854099999999</v>
      </c>
      <c r="M3" s="27">
        <f t="shared" si="3"/>
        <v>63.565145900000005</v>
      </c>
      <c r="N3" s="11">
        <f>VLOOKUP($A3,'[1]2020teamtable'!$A$1:$L$21,8,FALSE)</f>
        <v>55</v>
      </c>
      <c r="O3" s="11">
        <f>VLOOKUP($A3,'[1]2020teamtable'!$A$1:$L$21,10,FALSE)</f>
        <v>38</v>
      </c>
      <c r="P3" s="12">
        <f t="shared" ref="P3:P21" si="6">N3/O3</f>
        <v>1.4473684210526316</v>
      </c>
      <c r="Q3" s="12">
        <f t="shared" ref="Q3:Q21" si="7">I3/O3</f>
        <v>1.2105263157894737</v>
      </c>
      <c r="R3" s="12">
        <f>VLOOKUP(D3,xG!$B$2:$I$21,8,FALSE)</f>
        <v>1.3921052631578947</v>
      </c>
      <c r="S3" s="12">
        <f t="shared" ref="S3:S22" si="8">P3-R3</f>
        <v>5.5263157894736903E-2</v>
      </c>
      <c r="T3" s="12">
        <f>VLOOKUP(D3,xG!$B$24:$I$43,8,FALSE)</f>
        <v>1.3921052631578947</v>
      </c>
      <c r="U3" s="12">
        <f t="shared" ref="U3:U22" si="9">T3-Q3</f>
        <v>0.18157894736842106</v>
      </c>
      <c r="V3" s="12">
        <f t="shared" ref="V3:V22" si="10">($AF$3*K3+$AF$4*J3)/O3</f>
        <v>8.3657894736842096</v>
      </c>
      <c r="W3" s="12">
        <f t="shared" si="4"/>
        <v>1.5249516556986311</v>
      </c>
      <c r="X3" s="12">
        <f t="shared" ref="X3:X22" si="11">P3-W3</f>
        <v>-7.7583234645999477E-2</v>
      </c>
      <c r="Y3" s="12">
        <f t="shared" ref="Y3:Y22" si="12">($AH$3*F3+$AH$4*E3)/O3</f>
        <v>5.2102631578947367</v>
      </c>
      <c r="Z3" s="12">
        <f t="shared" si="5"/>
        <v>1.4421392357197871</v>
      </c>
      <c r="AA3" s="12">
        <f t="shared" ref="AA3:AA22" si="13">Z3-Q3</f>
        <v>0.23161291993031341</v>
      </c>
      <c r="AB3" s="12">
        <f t="shared" ref="AB3:AB21" si="14">IF(X$25="Y",AVERAGE(T3,Z3),IF(X$25="N",Z3,IF(X$25="Only",T3,B3)))</f>
        <v>1.4171222494388409</v>
      </c>
      <c r="AC3" s="12">
        <f t="shared" ref="AC3:AC21" si="15">IF(X$25="Y",AVERAGE(R3,W3),IF(X$25="N",W3,IF(X$25="Only",R3,C3)))</f>
        <v>1.4585284594282628</v>
      </c>
      <c r="AD3" s="26"/>
      <c r="AE3" s="28" t="s">
        <v>11</v>
      </c>
      <c r="AF3" s="29">
        <v>1.3</v>
      </c>
      <c r="AG3" s="28" t="s">
        <v>11</v>
      </c>
      <c r="AH3" s="29">
        <v>0.71499999999999997</v>
      </c>
      <c r="AI3" s="7">
        <f t="shared" ref="AI3:AI22" si="16">AC3-AB3</f>
        <v>4.1406209989421905E-2</v>
      </c>
    </row>
    <row r="4" spans="1:35" x14ac:dyDescent="0.25">
      <c r="A4" s="1" t="s">
        <v>93</v>
      </c>
      <c r="B4" s="1">
        <f>'Team Ratings'!D29*'Formula Data'!B$22/100</f>
        <v>0.99269937060853308</v>
      </c>
      <c r="C4" s="1">
        <f>'Team Ratings'!G29*'Formula Data'!C$22/100</f>
        <v>1.2979658690547871</v>
      </c>
      <c r="D4" s="32" t="str">
        <f>Schedule!A4</f>
        <v>BHA</v>
      </c>
      <c r="E4" s="11">
        <f>VLOOKUP($A4,'[1]2020teamtable'!$A$1:$L$21,2,FALSE)</f>
        <v>51</v>
      </c>
      <c r="F4" s="11">
        <f>VLOOKUP($A4,'[1]2020teamtable'!$A$1:$L$21,3,FALSE)</f>
        <v>125</v>
      </c>
      <c r="G4" s="85">
        <f t="shared" si="0"/>
        <v>10.761073440000001</v>
      </c>
      <c r="H4" s="85">
        <f t="shared" si="1"/>
        <v>40.238926559999996</v>
      </c>
      <c r="I4" s="11">
        <f>VLOOKUP($A4,'[1]2020teamtable'!$A$1:$L$21,4,FALSE)</f>
        <v>46</v>
      </c>
      <c r="J4" s="11">
        <f>VLOOKUP($A4,'[1]2020teamtable'!$A$1:$L$21,6,FALSE)</f>
        <v>65</v>
      </c>
      <c r="K4" s="11">
        <f>VLOOKUP($A4,'[1]2020teamtable'!$A$1:$L$21,7,FALSE)</f>
        <v>140</v>
      </c>
      <c r="L4" s="27">
        <f t="shared" si="2"/>
        <v>11.756641350000002</v>
      </c>
      <c r="M4" s="27">
        <f t="shared" si="3"/>
        <v>53.243358649999998</v>
      </c>
      <c r="N4" s="11">
        <f>VLOOKUP($A4,'[1]2020teamtable'!$A$1:$L$21,8,FALSE)</f>
        <v>40</v>
      </c>
      <c r="O4" s="11">
        <f>VLOOKUP($A4,'[1]2020teamtable'!$A$1:$L$21,10,FALSE)</f>
        <v>38</v>
      </c>
      <c r="P4" s="12">
        <f t="shared" si="6"/>
        <v>1.0526315789473684</v>
      </c>
      <c r="Q4" s="12">
        <f t="shared" si="7"/>
        <v>1.2105263157894737</v>
      </c>
      <c r="R4" s="12">
        <f>VLOOKUP(D4,xG!$B$2:$I$21,8,FALSE)</f>
        <v>1.3578947368421053</v>
      </c>
      <c r="S4" s="12">
        <f t="shared" si="8"/>
        <v>-0.3052631578947369</v>
      </c>
      <c r="T4" s="12">
        <f>VLOOKUP(D4,xG!$B$24:$I$43,8,FALSE)</f>
        <v>0.99210526315789482</v>
      </c>
      <c r="U4" s="12">
        <f t="shared" si="9"/>
        <v>-0.21842105263157885</v>
      </c>
      <c r="V4" s="12">
        <f t="shared" si="10"/>
        <v>6.5</v>
      </c>
      <c r="W4" s="12">
        <f t="shared" si="4"/>
        <v>1.184847621760182</v>
      </c>
      <c r="X4" s="12">
        <f t="shared" si="11"/>
        <v>-0.13221604281281363</v>
      </c>
      <c r="Y4" s="12">
        <f t="shared" si="12"/>
        <v>3.6940789473684212</v>
      </c>
      <c r="Z4" s="12">
        <f t="shared" si="5"/>
        <v>1.0224773736762722</v>
      </c>
      <c r="AA4" s="12">
        <f t="shared" si="13"/>
        <v>-0.18804894211320144</v>
      </c>
      <c r="AB4" s="12">
        <f t="shared" si="14"/>
        <v>1.0072913184170835</v>
      </c>
      <c r="AC4" s="12">
        <f t="shared" si="15"/>
        <v>1.2713711793011435</v>
      </c>
      <c r="AD4" s="26"/>
      <c r="AE4" s="28" t="s">
        <v>15</v>
      </c>
      <c r="AF4" s="29">
        <v>1</v>
      </c>
      <c r="AG4" s="28" t="s">
        <v>15</v>
      </c>
      <c r="AH4" s="29">
        <v>1</v>
      </c>
      <c r="AI4" s="7">
        <f t="shared" si="16"/>
        <v>0.26407986088405999</v>
      </c>
    </row>
    <row r="5" spans="1:35" x14ac:dyDescent="0.25">
      <c r="A5" s="1" t="s">
        <v>94</v>
      </c>
      <c r="B5" s="1">
        <f>'Team Ratings'!D30*'Formula Data'!B$22/100</f>
        <v>1.429241582995435</v>
      </c>
      <c r="C5" s="1">
        <f>'Team Ratings'!G30*'Formula Data'!C$22/100</f>
        <v>0.86169279629492579</v>
      </c>
      <c r="D5" s="32" t="str">
        <f>Schedule!A5</f>
        <v>BUR</v>
      </c>
      <c r="E5" s="11">
        <f>VLOOKUP($A5,'[1]2020teamtable'!$A$1:$L$21,2,FALSE)</f>
        <v>73</v>
      </c>
      <c r="F5" s="11">
        <f>VLOOKUP($A5,'[1]2020teamtable'!$A$1:$L$21,3,FALSE)</f>
        <v>179</v>
      </c>
      <c r="G5" s="85">
        <f t="shared" si="0"/>
        <v>15.134539680000001</v>
      </c>
      <c r="H5" s="85">
        <f t="shared" si="1"/>
        <v>57.865460319999997</v>
      </c>
      <c r="I5" s="11">
        <f>VLOOKUP($A5,'[1]2020teamtable'!$A$1:$L$21,4,FALSE)</f>
        <v>55</v>
      </c>
      <c r="J5" s="11">
        <f>VLOOKUP($A5,'[1]2020teamtable'!$A$1:$L$21,6,FALSE)</f>
        <v>56</v>
      </c>
      <c r="K5" s="11">
        <f>VLOOKUP($A5,'[1]2020teamtable'!$A$1:$L$21,7,FALSE)</f>
        <v>127</v>
      </c>
      <c r="L5" s="27">
        <f t="shared" si="2"/>
        <v>8.949713700000002</v>
      </c>
      <c r="M5" s="27">
        <f t="shared" si="3"/>
        <v>47.050286299999996</v>
      </c>
      <c r="N5" s="11">
        <f>VLOOKUP($A5,'[1]2020teamtable'!$A$1:$L$21,8,FALSE)</f>
        <v>33</v>
      </c>
      <c r="O5" s="11">
        <f>VLOOKUP($A5,'[1]2020teamtable'!$A$1:$L$21,10,FALSE)</f>
        <v>38</v>
      </c>
      <c r="P5" s="12">
        <f t="shared" si="6"/>
        <v>0.86842105263157898</v>
      </c>
      <c r="Q5" s="12">
        <f t="shared" si="7"/>
        <v>1.4473684210526316</v>
      </c>
      <c r="R5" s="12">
        <f>VLOOKUP(D5,xG!$B$2:$I$21,8,FALSE)</f>
        <v>1.05</v>
      </c>
      <c r="S5" s="12">
        <f t="shared" si="8"/>
        <v>-0.18157894736842106</v>
      </c>
      <c r="T5" s="12">
        <f>VLOOKUP(D5,xG!$B$24:$I$43,8,FALSE)</f>
        <v>1.5157894736842106</v>
      </c>
      <c r="U5" s="12">
        <f t="shared" si="9"/>
        <v>6.8421052631578938E-2</v>
      </c>
      <c r="V5" s="12">
        <f t="shared" si="10"/>
        <v>5.8184210526315789</v>
      </c>
      <c r="W5" s="12">
        <f t="shared" si="4"/>
        <v>1.0606065148630619</v>
      </c>
      <c r="X5" s="12">
        <f t="shared" si="11"/>
        <v>-0.19218546223148292</v>
      </c>
      <c r="Y5" s="12">
        <f t="shared" si="12"/>
        <v>5.289078947368421</v>
      </c>
      <c r="Z5" s="12">
        <f t="shared" si="5"/>
        <v>1.4639545143246699</v>
      </c>
      <c r="AA5" s="12">
        <f t="shared" si="13"/>
        <v>1.6586093272038305E-2</v>
      </c>
      <c r="AB5" s="12">
        <f t="shared" si="14"/>
        <v>1.4898719940044403</v>
      </c>
      <c r="AC5" s="12">
        <f t="shared" si="15"/>
        <v>1.0553032574315311</v>
      </c>
      <c r="AD5" s="26"/>
      <c r="AI5" s="7">
        <f t="shared" si="16"/>
        <v>-0.43456873657290918</v>
      </c>
    </row>
    <row r="6" spans="1:35" x14ac:dyDescent="0.25">
      <c r="A6" s="1" t="s">
        <v>99</v>
      </c>
      <c r="B6" s="1">
        <f>'Team Ratings'!D31*'Formula Data'!B$22/100</f>
        <v>0.90584772913342293</v>
      </c>
      <c r="C6" s="1">
        <f>'Team Ratings'!G31*'Formula Data'!C$22/100</f>
        <v>1.713422382133563</v>
      </c>
      <c r="D6" s="32" t="str">
        <f>Schedule!A6</f>
        <v>CHE</v>
      </c>
      <c r="E6" s="11">
        <f>VLOOKUP($A6,'[1]2020teamtable'!$A$1:$L$21,2,FALSE)</f>
        <v>42</v>
      </c>
      <c r="F6" s="11">
        <f>VLOOKUP($A6,'[1]2020teamtable'!$A$1:$L$21,3,FALSE)</f>
        <v>107</v>
      </c>
      <c r="G6" s="85">
        <f t="shared" si="0"/>
        <v>8.9719281600000009</v>
      </c>
      <c r="H6" s="85">
        <f t="shared" si="1"/>
        <v>33.028071839999996</v>
      </c>
      <c r="I6" s="11">
        <f>VLOOKUP($A6,'[1]2020teamtable'!$A$1:$L$21,4,FALSE)</f>
        <v>36</v>
      </c>
      <c r="J6" s="11">
        <f>VLOOKUP($A6,'[1]2020teamtable'!$A$1:$L$21,6,FALSE)</f>
        <v>94</v>
      </c>
      <c r="K6" s="11">
        <f>VLOOKUP($A6,'[1]2020teamtable'!$A$1:$L$21,7,FALSE)</f>
        <v>203</v>
      </c>
      <c r="L6" s="27">
        <f t="shared" si="2"/>
        <v>20.801186000000001</v>
      </c>
      <c r="M6" s="27">
        <f t="shared" si="3"/>
        <v>73.198813999999999</v>
      </c>
      <c r="N6" s="11">
        <f>VLOOKUP($A6,'[1]2020teamtable'!$A$1:$L$21,8,FALSE)</f>
        <v>58</v>
      </c>
      <c r="O6" s="11">
        <f>VLOOKUP($A6,'[1]2020teamtable'!$A$1:$L$21,10,FALSE)</f>
        <v>38</v>
      </c>
      <c r="P6" s="12">
        <f t="shared" si="6"/>
        <v>1.5263157894736843</v>
      </c>
      <c r="Q6" s="12">
        <f t="shared" si="7"/>
        <v>0.94736842105263153</v>
      </c>
      <c r="R6" s="12">
        <f>VLOOKUP(D6,xG!$B$2:$I$21,8,FALSE)</f>
        <v>1.6842105263157894</v>
      </c>
      <c r="S6" s="12">
        <f t="shared" si="8"/>
        <v>-0.15789473684210509</v>
      </c>
      <c r="T6" s="12">
        <f>VLOOKUP(D6,xG!$B$24:$I$43,8,FALSE)</f>
        <v>0.86315789473684201</v>
      </c>
      <c r="U6" s="12">
        <f t="shared" si="9"/>
        <v>-8.4210526315789513E-2</v>
      </c>
      <c r="V6" s="12">
        <f t="shared" si="10"/>
        <v>9.4184210526315795</v>
      </c>
      <c r="W6" s="12">
        <f t="shared" si="4"/>
        <v>1.7168298130687012</v>
      </c>
      <c r="X6" s="12">
        <f t="shared" si="11"/>
        <v>-0.1905140235950169</v>
      </c>
      <c r="Y6" s="12">
        <f t="shared" si="12"/>
        <v>3.1185526315789471</v>
      </c>
      <c r="Z6" s="12">
        <f t="shared" si="5"/>
        <v>0.86317849451473994</v>
      </c>
      <c r="AA6" s="12">
        <f t="shared" si="13"/>
        <v>-8.4189926537891591E-2</v>
      </c>
      <c r="AB6" s="12">
        <f t="shared" si="14"/>
        <v>0.86316819462579097</v>
      </c>
      <c r="AC6" s="12">
        <f t="shared" si="15"/>
        <v>1.7005201696922452</v>
      </c>
      <c r="AD6" s="26"/>
      <c r="AI6" s="7">
        <f t="shared" si="16"/>
        <v>0.8373519750664542</v>
      </c>
    </row>
    <row r="7" spans="1:35" x14ac:dyDescent="0.25">
      <c r="A7" s="1" t="s">
        <v>95</v>
      </c>
      <c r="B7" s="1">
        <f>'Team Ratings'!D32*'Formula Data'!B$22/100</f>
        <v>1.4842252769128401</v>
      </c>
      <c r="C7" s="1">
        <f>'Team Ratings'!G32*'Formula Data'!C$22/100</f>
        <v>1.1262287803935771</v>
      </c>
      <c r="D7" s="32" t="str">
        <f>Schedule!A7</f>
        <v>CRY</v>
      </c>
      <c r="E7" s="11">
        <f>VLOOKUP($A7,'[1]2020teamtable'!$A$1:$L$21,2,FALSE)</f>
        <v>86</v>
      </c>
      <c r="F7" s="11">
        <f>VLOOKUP($A7,'[1]2020teamtable'!$A$1:$L$21,3,FALSE)</f>
        <v>174</v>
      </c>
      <c r="G7" s="85">
        <f t="shared" si="0"/>
        <v>17.718860640000003</v>
      </c>
      <c r="H7" s="85">
        <f t="shared" si="1"/>
        <v>68.281139359999997</v>
      </c>
      <c r="I7" s="11">
        <f>VLOOKUP($A7,'[1]2020teamtable'!$A$1:$L$21,4,FALSE)</f>
        <v>66</v>
      </c>
      <c r="J7" s="11">
        <f>VLOOKUP($A7,'[1]2020teamtable'!$A$1:$L$21,6,FALSE)</f>
        <v>46</v>
      </c>
      <c r="K7" s="11">
        <f>VLOOKUP($A7,'[1]2020teamtable'!$A$1:$L$21,7,FALSE)</f>
        <v>131</v>
      </c>
      <c r="L7" s="27">
        <f t="shared" si="2"/>
        <v>5.8309052000000001</v>
      </c>
      <c r="M7" s="27">
        <f t="shared" si="3"/>
        <v>40.169094799999996</v>
      </c>
      <c r="N7" s="11">
        <f>VLOOKUP($A7,'[1]2020teamtable'!$A$1:$L$21,8,FALSE)</f>
        <v>41</v>
      </c>
      <c r="O7" s="11">
        <f>VLOOKUP($A7,'[1]2020teamtable'!$A$1:$L$21,10,FALSE)</f>
        <v>38</v>
      </c>
      <c r="P7" s="12">
        <f t="shared" si="6"/>
        <v>1.0789473684210527</v>
      </c>
      <c r="Q7" s="12">
        <f t="shared" si="7"/>
        <v>1.736842105263158</v>
      </c>
      <c r="R7" s="12">
        <f>VLOOKUP(D7,xG!$B$2:$I$21,8,FALSE)</f>
        <v>0.85263157894736841</v>
      </c>
      <c r="S7" s="12">
        <f t="shared" si="8"/>
        <v>0.22631578947368425</v>
      </c>
      <c r="T7" s="12">
        <f>VLOOKUP(D7,xG!$B$24:$I$43,8,FALSE)</f>
        <v>1.513157894736842</v>
      </c>
      <c r="U7" s="12">
        <f t="shared" si="9"/>
        <v>-0.22368421052631593</v>
      </c>
      <c r="V7" s="12">
        <f t="shared" si="10"/>
        <v>5.6921052631578952</v>
      </c>
      <c r="W7" s="12">
        <f t="shared" si="4"/>
        <v>1.0375811359786535</v>
      </c>
      <c r="X7" s="12">
        <f t="shared" si="11"/>
        <v>4.136623244239912E-2</v>
      </c>
      <c r="Y7" s="12">
        <f t="shared" si="12"/>
        <v>5.537105263157895</v>
      </c>
      <c r="Z7" s="12">
        <f t="shared" si="5"/>
        <v>1.5326052658609042</v>
      </c>
      <c r="AA7" s="12">
        <f t="shared" si="13"/>
        <v>-0.20423683940225379</v>
      </c>
      <c r="AB7" s="12">
        <f t="shared" si="14"/>
        <v>1.5228815802988731</v>
      </c>
      <c r="AC7" s="12">
        <f t="shared" si="15"/>
        <v>0.94510635746301097</v>
      </c>
      <c r="AD7" s="26"/>
      <c r="AI7" s="7">
        <f t="shared" si="16"/>
        <v>-0.57777522283586213</v>
      </c>
    </row>
    <row r="8" spans="1:35" x14ac:dyDescent="0.25">
      <c r="A8" s="1" t="s">
        <v>101</v>
      </c>
      <c r="B8" s="1">
        <f>'Team Ratings'!D33*'Formula Data'!B$22/100</f>
        <v>1.5741787994230614</v>
      </c>
      <c r="C8" s="1">
        <f>'Team Ratings'!G33*'Formula Data'!C$22/100</f>
        <v>1.5458477006964229</v>
      </c>
      <c r="D8" s="32" t="str">
        <f>Schedule!A8</f>
        <v>EVE</v>
      </c>
      <c r="E8" s="11">
        <f>VLOOKUP($A8,'[1]2020teamtable'!$A$1:$L$21,2,FALSE)</f>
        <v>72</v>
      </c>
      <c r="F8" s="11">
        <f>VLOOKUP($A8,'[1]2020teamtable'!$A$1:$L$21,3,FALSE)</f>
        <v>161</v>
      </c>
      <c r="G8" s="85">
        <f t="shared" si="0"/>
        <v>14.93574576</v>
      </c>
      <c r="H8" s="85">
        <f t="shared" si="1"/>
        <v>57.064254239999997</v>
      </c>
      <c r="I8" s="11">
        <f>VLOOKUP($A8,'[1]2020teamtable'!$A$1:$L$21,4,FALSE)</f>
        <v>48</v>
      </c>
      <c r="J8" s="11">
        <f>VLOOKUP($A8,'[1]2020teamtable'!$A$1:$L$21,6,FALSE)</f>
        <v>68</v>
      </c>
      <c r="K8" s="11">
        <f>VLOOKUP($A8,'[1]2020teamtable'!$A$1:$L$21,7,FALSE)</f>
        <v>148</v>
      </c>
      <c r="L8" s="27">
        <f t="shared" si="2"/>
        <v>12.6922839</v>
      </c>
      <c r="M8" s="27">
        <f t="shared" si="3"/>
        <v>55.3077161</v>
      </c>
      <c r="N8" s="11">
        <f>VLOOKUP($A8,'[1]2020teamtable'!$A$1:$L$21,8,FALSE)</f>
        <v>47</v>
      </c>
      <c r="O8" s="11">
        <f>VLOOKUP($A8,'[1]2020teamtable'!$A$1:$L$21,10,FALSE)</f>
        <v>38</v>
      </c>
      <c r="P8" s="12">
        <f t="shared" si="6"/>
        <v>1.236842105263158</v>
      </c>
      <c r="Q8" s="12">
        <f t="shared" si="7"/>
        <v>1.263157894736842</v>
      </c>
      <c r="R8" s="12">
        <f>VLOOKUP(D8,xG!$B$2:$I$21,8,FALSE)</f>
        <v>1.2421052631578948</v>
      </c>
      <c r="S8" s="12">
        <f t="shared" si="8"/>
        <v>-5.2631578947368585E-3</v>
      </c>
      <c r="T8" s="12">
        <f>VLOOKUP(D8,xG!$B$24:$I$43,8,FALSE)</f>
        <v>1.368421052631579</v>
      </c>
      <c r="U8" s="12">
        <f t="shared" si="9"/>
        <v>0.10526315789473695</v>
      </c>
      <c r="V8" s="12">
        <f t="shared" si="10"/>
        <v>6.852631578947368</v>
      </c>
      <c r="W8" s="12">
        <f t="shared" si="4"/>
        <v>1.2491268044791555</v>
      </c>
      <c r="X8" s="12">
        <f t="shared" si="11"/>
        <v>-1.2284699215997508E-2</v>
      </c>
      <c r="Y8" s="12">
        <f t="shared" si="12"/>
        <v>4.9240789473684217</v>
      </c>
      <c r="Z8" s="12">
        <f t="shared" si="5"/>
        <v>1.3629268301010558</v>
      </c>
      <c r="AA8" s="12">
        <f t="shared" si="13"/>
        <v>9.9768935364213718E-2</v>
      </c>
      <c r="AB8" s="12">
        <f t="shared" si="14"/>
        <v>1.3656739413663175</v>
      </c>
      <c r="AC8" s="12">
        <f t="shared" si="15"/>
        <v>1.2456160338185251</v>
      </c>
      <c r="AD8" s="26"/>
      <c r="AI8" s="7">
        <f t="shared" si="16"/>
        <v>-0.12005790754779233</v>
      </c>
    </row>
    <row r="9" spans="1:35" x14ac:dyDescent="0.25">
      <c r="A9" s="1" t="s">
        <v>123</v>
      </c>
      <c r="B9" s="1">
        <f>'Team Ratings'!D34*'Formula Data'!B$22/100</f>
        <v>1.7508857761857639</v>
      </c>
      <c r="C9" s="1">
        <f>'Team Ratings'!G34*'Formula Data'!C$22/100</f>
        <v>1.1322504801040629</v>
      </c>
      <c r="D9" s="32" t="str">
        <f>Schedule!A9</f>
        <v>FUL</v>
      </c>
      <c r="E9" s="11">
        <f>VLOOKUP($A9,'[1]2020teamtable'!$A$1:$L$21,2,FALSE)</f>
        <v>83</v>
      </c>
      <c r="F9" s="11">
        <f>VLOOKUP($A9,'[1]2020teamtable'!$A$1:$L$21,3,FALSE)</f>
        <v>170</v>
      </c>
      <c r="G9" s="85">
        <f t="shared" si="0"/>
        <v>17.122478880000003</v>
      </c>
      <c r="H9" s="85">
        <f t="shared" si="1"/>
        <v>65.877521119999997</v>
      </c>
      <c r="I9" s="11">
        <f>VLOOKUP($A9,'[1]2020teamtable'!$A$1:$L$21,4,FALSE)</f>
        <v>53</v>
      </c>
      <c r="J9" s="11">
        <f>VLOOKUP($A9,'[1]2020teamtable'!$A$1:$L$21,6,FALSE)</f>
        <v>57</v>
      </c>
      <c r="K9" s="11">
        <f>VLOOKUP($A9,'[1]2020teamtable'!$A$1:$L$21,7,FALSE)</f>
        <v>129</v>
      </c>
      <c r="L9" s="27">
        <f t="shared" si="2"/>
        <v>9.2615945499999999</v>
      </c>
      <c r="M9" s="27">
        <f t="shared" si="3"/>
        <v>47.738405450000002</v>
      </c>
      <c r="N9" s="11">
        <f>VLOOKUP($A9,'[1]2020teamtable'!$A$1:$L$21,8,FALSE)</f>
        <v>27</v>
      </c>
      <c r="O9" s="11">
        <f>VLOOKUP($A9,'[1]2020teamtable'!$A$1:$L$21,10,FALSE)</f>
        <v>38</v>
      </c>
      <c r="P9" s="12">
        <f t="shared" si="6"/>
        <v>0.71052631578947367</v>
      </c>
      <c r="Q9" s="12">
        <f t="shared" si="7"/>
        <v>1.3947368421052631</v>
      </c>
      <c r="R9" s="12">
        <f>VLOOKUP(D9,xG!$B$2:$I$21,8,FALSE)</f>
        <v>1.0868421052631578</v>
      </c>
      <c r="S9" s="12">
        <f t="shared" si="8"/>
        <v>-0.37631578947368416</v>
      </c>
      <c r="T9" s="12">
        <f>VLOOKUP(D9,xG!$B$24:$I$43,8,FALSE)</f>
        <v>1.3947368421052631</v>
      </c>
      <c r="U9" s="12">
        <f t="shared" si="9"/>
        <v>0</v>
      </c>
      <c r="V9" s="12">
        <f t="shared" si="10"/>
        <v>5.9131578947368428</v>
      </c>
      <c r="W9" s="12">
        <f t="shared" si="4"/>
        <v>1.0778755490263683</v>
      </c>
      <c r="X9" s="12">
        <f t="shared" si="11"/>
        <v>-0.36734923323689461</v>
      </c>
      <c r="Y9" s="12">
        <f t="shared" si="12"/>
        <v>5.3828947368421058</v>
      </c>
      <c r="Z9" s="12">
        <f t="shared" si="5"/>
        <v>1.4899216155688799</v>
      </c>
      <c r="AA9" s="12">
        <f t="shared" si="13"/>
        <v>9.5184773463616867E-2</v>
      </c>
      <c r="AB9" s="12">
        <f t="shared" si="14"/>
        <v>1.4423292288370715</v>
      </c>
      <c r="AC9" s="12">
        <f t="shared" si="15"/>
        <v>1.0823588271447631</v>
      </c>
      <c r="AD9" s="26"/>
      <c r="AI9" s="7">
        <f t="shared" si="16"/>
        <v>-0.35997040169230843</v>
      </c>
    </row>
    <row r="10" spans="1:35" x14ac:dyDescent="0.25">
      <c r="A10" s="1" t="s">
        <v>124</v>
      </c>
      <c r="B10" s="1">
        <f>'Team Ratings'!D35*'Formula Data'!B$22/100</f>
        <v>1.6638571220729768</v>
      </c>
      <c r="C10" s="1">
        <f>'Team Ratings'!G35*'Formula Data'!C$22/100</f>
        <v>1.6990494513790337</v>
      </c>
      <c r="D10" s="32" t="str">
        <f>Schedule!A10</f>
        <v>LEE</v>
      </c>
      <c r="E10" s="11">
        <f>VLOOKUP($A10,'[1]2020teamtable'!$A$1:$L$21,2,FALSE)</f>
        <v>83</v>
      </c>
      <c r="F10" s="11">
        <f>VLOOKUP($A10,'[1]2020teamtable'!$A$1:$L$21,3,FALSE)</f>
        <v>198</v>
      </c>
      <c r="G10" s="85">
        <f t="shared" si="0"/>
        <v>17.122478880000003</v>
      </c>
      <c r="H10" s="85">
        <f t="shared" si="1"/>
        <v>65.877521119999997</v>
      </c>
      <c r="I10" s="11">
        <f>VLOOKUP($A10,'[1]2020teamtable'!$A$1:$L$21,4,FALSE)</f>
        <v>54</v>
      </c>
      <c r="J10" s="11">
        <f>VLOOKUP($A10,'[1]2020teamtable'!$A$1:$L$21,6,FALSE)</f>
        <v>76</v>
      </c>
      <c r="K10" s="11">
        <f>VLOOKUP($A10,'[1]2020teamtable'!$A$1:$L$21,7,FALSE)</f>
        <v>197</v>
      </c>
      <c r="L10" s="27">
        <f t="shared" si="2"/>
        <v>15.187330700000002</v>
      </c>
      <c r="M10" s="27">
        <f t="shared" si="3"/>
        <v>60.812669299999996</v>
      </c>
      <c r="N10" s="11">
        <f>VLOOKUP($A10,'[1]2020teamtable'!$A$1:$L$21,8,FALSE)</f>
        <v>62</v>
      </c>
      <c r="O10" s="11">
        <f>VLOOKUP($A10,'[1]2020teamtable'!$A$1:$L$21,10,FALSE)</f>
        <v>38</v>
      </c>
      <c r="P10" s="12">
        <f t="shared" si="6"/>
        <v>1.631578947368421</v>
      </c>
      <c r="Q10" s="12">
        <f t="shared" si="7"/>
        <v>1.4210526315789473</v>
      </c>
      <c r="R10" s="12">
        <f>VLOOKUP(D10,xG!$B$2:$I$21,8,FALSE)</f>
        <v>1.513157894736842</v>
      </c>
      <c r="S10" s="12">
        <f t="shared" si="8"/>
        <v>0.11842105263157898</v>
      </c>
      <c r="T10" s="12">
        <f>VLOOKUP(D10,xG!$B$24:$I$43,8,FALSE)</f>
        <v>1.6552631578947368</v>
      </c>
      <c r="U10" s="12">
        <f t="shared" si="9"/>
        <v>0.23421052631578942</v>
      </c>
      <c r="V10" s="12">
        <f t="shared" si="10"/>
        <v>8.7394736842105267</v>
      </c>
      <c r="W10" s="12">
        <f t="shared" si="4"/>
        <v>1.5930684015650061</v>
      </c>
      <c r="X10" s="12">
        <f t="shared" si="11"/>
        <v>3.8510545803414953E-2</v>
      </c>
      <c r="Y10" s="12">
        <f t="shared" si="12"/>
        <v>5.9097368421052634</v>
      </c>
      <c r="Z10" s="12">
        <f t="shared" si="5"/>
        <v>1.6357452809010185</v>
      </c>
      <c r="AA10" s="12">
        <f t="shared" si="13"/>
        <v>0.21469264932207111</v>
      </c>
      <c r="AB10" s="12">
        <f t="shared" si="14"/>
        <v>1.6455042193978775</v>
      </c>
      <c r="AC10" s="12">
        <f t="shared" si="15"/>
        <v>1.5531131481509242</v>
      </c>
      <c r="AD10" s="26"/>
      <c r="AI10" s="7">
        <f t="shared" si="16"/>
        <v>-9.2391071246953338E-2</v>
      </c>
    </row>
    <row r="11" spans="1:35" x14ac:dyDescent="0.25">
      <c r="A11" s="1" t="s">
        <v>96</v>
      </c>
      <c r="B11" s="1">
        <f>'Team Ratings'!D36*'Formula Data'!B$22/100</f>
        <v>1.4276782786907298</v>
      </c>
      <c r="C11" s="1">
        <f>'Team Ratings'!G36*'Formula Data'!C$22/100</f>
        <v>1.4757524655735461</v>
      </c>
      <c r="D11" s="32" t="str">
        <f>Schedule!A11</f>
        <v>LEI</v>
      </c>
      <c r="E11" s="11">
        <f>VLOOKUP($A11,'[1]2020teamtable'!$A$1:$L$21,2,FALSE)</f>
        <v>69</v>
      </c>
      <c r="F11" s="11">
        <f>VLOOKUP($A11,'[1]2020teamtable'!$A$1:$L$21,3,FALSE)</f>
        <v>136</v>
      </c>
      <c r="G11" s="85">
        <f t="shared" si="0"/>
        <v>14.339364</v>
      </c>
      <c r="H11" s="85">
        <f t="shared" si="1"/>
        <v>54.660635999999997</v>
      </c>
      <c r="I11" s="11">
        <f>VLOOKUP($A11,'[1]2020teamtable'!$A$1:$L$21,4,FALSE)</f>
        <v>50</v>
      </c>
      <c r="J11" s="11">
        <f>VLOOKUP($A11,'[1]2020teamtable'!$A$1:$L$21,6,FALSE)</f>
        <v>86</v>
      </c>
      <c r="K11" s="11">
        <f>VLOOKUP($A11,'[1]2020teamtable'!$A$1:$L$21,7,FALSE)</f>
        <v>182</v>
      </c>
      <c r="L11" s="27">
        <f t="shared" si="2"/>
        <v>18.3061392</v>
      </c>
      <c r="M11" s="27">
        <f t="shared" si="3"/>
        <v>67.693860799999996</v>
      </c>
      <c r="N11" s="11">
        <f>VLOOKUP($A11,'[1]2020teamtable'!$A$1:$L$21,8,FALSE)</f>
        <v>68</v>
      </c>
      <c r="O11" s="11">
        <f>VLOOKUP($A11,'[1]2020teamtable'!$A$1:$L$21,10,FALSE)</f>
        <v>38</v>
      </c>
      <c r="P11" s="12">
        <f t="shared" si="6"/>
        <v>1.7894736842105263</v>
      </c>
      <c r="Q11" s="12">
        <f t="shared" si="7"/>
        <v>1.3157894736842106</v>
      </c>
      <c r="R11" s="12">
        <f>VLOOKUP(D11,xG!$B$2:$I$21,8,FALSE)</f>
        <v>1.4736842105263157</v>
      </c>
      <c r="S11" s="12">
        <f t="shared" si="8"/>
        <v>0.31578947368421062</v>
      </c>
      <c r="T11" s="12">
        <f>VLOOKUP(D11,xG!$B$24:$I$43,8,FALSE)</f>
        <v>1.2552631578947369</v>
      </c>
      <c r="U11" s="12">
        <f t="shared" si="9"/>
        <v>-6.0526315789473761E-2</v>
      </c>
      <c r="V11" s="12">
        <f t="shared" si="10"/>
        <v>8.4894736842105267</v>
      </c>
      <c r="W11" s="12">
        <f t="shared" si="4"/>
        <v>1.5474973391896145</v>
      </c>
      <c r="X11" s="12">
        <f t="shared" si="11"/>
        <v>0.24197634502091181</v>
      </c>
      <c r="Y11" s="12">
        <f t="shared" si="12"/>
        <v>4.3747368421052633</v>
      </c>
      <c r="Z11" s="12">
        <f t="shared" si="5"/>
        <v>1.2108754308099268</v>
      </c>
      <c r="AA11" s="12">
        <f t="shared" si="13"/>
        <v>-0.10491404287428385</v>
      </c>
      <c r="AB11" s="12">
        <f t="shared" si="14"/>
        <v>1.2330692943523318</v>
      </c>
      <c r="AC11" s="12">
        <f t="shared" si="15"/>
        <v>1.510590774857965</v>
      </c>
      <c r="AD11" s="26"/>
      <c r="AI11" s="7">
        <f t="shared" si="16"/>
        <v>0.27752148050563319</v>
      </c>
    </row>
    <row r="12" spans="1:35" x14ac:dyDescent="0.25">
      <c r="A12" s="1" t="s">
        <v>88</v>
      </c>
      <c r="B12" s="1">
        <f>'Team Ratings'!D37*'Formula Data'!B$22/100</f>
        <v>1.2348876941025575</v>
      </c>
      <c r="C12" s="1">
        <f>'Team Ratings'!G37*'Formula Data'!C$22/100</f>
        <v>2.143662797971293</v>
      </c>
      <c r="D12" s="32" t="str">
        <f>Schedule!A12</f>
        <v>LIV</v>
      </c>
      <c r="E12" s="11">
        <f>VLOOKUP($A12,'[1]2020teamtable'!$A$1:$L$21,2,FALSE)</f>
        <v>81</v>
      </c>
      <c r="F12" s="11">
        <f>VLOOKUP($A12,'[1]2020teamtable'!$A$1:$L$21,3,FALSE)</f>
        <v>140</v>
      </c>
      <c r="G12" s="85">
        <f t="shared" si="0"/>
        <v>16.724891039999999</v>
      </c>
      <c r="H12" s="85">
        <f t="shared" si="1"/>
        <v>64.275108959999997</v>
      </c>
      <c r="I12" s="11">
        <f>VLOOKUP($A12,'[1]2020teamtable'!$A$1:$L$21,4,FALSE)</f>
        <v>42</v>
      </c>
      <c r="J12" s="11">
        <f>VLOOKUP($A12,'[1]2020teamtable'!$A$1:$L$21,6,FALSE)</f>
        <v>109</v>
      </c>
      <c r="K12" s="11">
        <f>VLOOKUP($A12,'[1]2020teamtable'!$A$1:$L$21,7,FALSE)</f>
        <v>210</v>
      </c>
      <c r="L12" s="27">
        <f t="shared" si="2"/>
        <v>25.479398750000001</v>
      </c>
      <c r="M12" s="27">
        <f t="shared" si="3"/>
        <v>83.520601249999999</v>
      </c>
      <c r="N12" s="11">
        <f>VLOOKUP($A12,'[1]2020teamtable'!$A$1:$L$21,8,FALSE)</f>
        <v>68</v>
      </c>
      <c r="O12" s="11">
        <f>VLOOKUP($A12,'[1]2020teamtable'!$A$1:$L$21,10,FALSE)</f>
        <v>38</v>
      </c>
      <c r="P12" s="12">
        <f t="shared" si="6"/>
        <v>1.7894736842105263</v>
      </c>
      <c r="Q12" s="12">
        <f t="shared" si="7"/>
        <v>1.1052631578947369</v>
      </c>
      <c r="R12" s="12">
        <f>VLOOKUP(D12,xG!$B$2:$I$21,8,FALSE)</f>
        <v>1.9105263157894736</v>
      </c>
      <c r="S12" s="12">
        <f t="shared" si="8"/>
        <v>-0.1210526315789473</v>
      </c>
      <c r="T12" s="12">
        <f>VLOOKUP(D12,xG!$B$24:$I$43,8,FALSE)</f>
        <v>1.1921052631578946</v>
      </c>
      <c r="U12" s="12">
        <f t="shared" si="9"/>
        <v>8.684210526315761E-2</v>
      </c>
      <c r="V12" s="12">
        <f t="shared" si="10"/>
        <v>10.052631578947368</v>
      </c>
      <c r="W12" s="12">
        <f t="shared" si="4"/>
        <v>1.8324364028841682</v>
      </c>
      <c r="X12" s="12">
        <f t="shared" si="11"/>
        <v>-4.2962718673641875E-2</v>
      </c>
      <c r="Y12" s="12">
        <f t="shared" si="12"/>
        <v>4.7657894736842108</v>
      </c>
      <c r="Z12" s="12">
        <f t="shared" si="5"/>
        <v>1.319114175407109</v>
      </c>
      <c r="AA12" s="12">
        <f t="shared" si="13"/>
        <v>0.21385101751237201</v>
      </c>
      <c r="AB12" s="12">
        <f t="shared" si="14"/>
        <v>1.2556097192825018</v>
      </c>
      <c r="AC12" s="12">
        <f t="shared" si="15"/>
        <v>1.8714813593368209</v>
      </c>
      <c r="AD12" s="26"/>
      <c r="AI12" s="7">
        <f t="shared" si="16"/>
        <v>0.61587164005431916</v>
      </c>
    </row>
    <row r="13" spans="1:35" x14ac:dyDescent="0.25">
      <c r="A13" s="1" t="s">
        <v>90</v>
      </c>
      <c r="B13" s="1">
        <f>'Team Ratings'!D38*'Formula Data'!B$22/100</f>
        <v>1.0107082805858536</v>
      </c>
      <c r="C13" s="1">
        <f>'Team Ratings'!G38*'Formula Data'!C$22/100</f>
        <v>1.6283932680002773</v>
      </c>
      <c r="D13" s="32" t="str">
        <f>Schedule!A13</f>
        <v>MCI</v>
      </c>
      <c r="E13" s="11">
        <f>VLOOKUP($A13,'[1]2020teamtable'!$A$1:$L$21,2,FALSE)</f>
        <v>36</v>
      </c>
      <c r="F13" s="11">
        <f>VLOOKUP($A13,'[1]2020teamtable'!$A$1:$L$21,3,FALSE)</f>
        <v>100</v>
      </c>
      <c r="G13" s="85">
        <f t="shared" si="0"/>
        <v>7.7791646400000003</v>
      </c>
      <c r="H13" s="85">
        <f t="shared" si="1"/>
        <v>28.220835359999999</v>
      </c>
      <c r="I13" s="11">
        <f>VLOOKUP($A13,'[1]2020teamtable'!$A$1:$L$21,4,FALSE)</f>
        <v>32</v>
      </c>
      <c r="J13" s="11">
        <f>VLOOKUP($A13,'[1]2020teamtable'!$A$1:$L$21,6,FALSE)</f>
        <v>107</v>
      </c>
      <c r="K13" s="11">
        <f>VLOOKUP($A13,'[1]2020teamtable'!$A$1:$L$21,7,FALSE)</f>
        <v>217</v>
      </c>
      <c r="L13" s="27">
        <f t="shared" si="2"/>
        <v>24.855637050000002</v>
      </c>
      <c r="M13" s="27">
        <f t="shared" si="3"/>
        <v>82.144362950000001</v>
      </c>
      <c r="N13" s="11">
        <f>VLOOKUP($A13,'[1]2020teamtable'!$A$1:$L$21,8,FALSE)</f>
        <v>83</v>
      </c>
      <c r="O13" s="11">
        <f>VLOOKUP($A13,'[1]2020teamtable'!$A$1:$L$21,10,FALSE)</f>
        <v>38</v>
      </c>
      <c r="P13" s="12">
        <f t="shared" si="6"/>
        <v>2.1842105263157894</v>
      </c>
      <c r="Q13" s="12">
        <f t="shared" si="7"/>
        <v>0.84210526315789469</v>
      </c>
      <c r="R13" s="12">
        <f>VLOOKUP(D13,xG!$B$2:$I$21,8,FALSE)</f>
        <v>1.9289473684210525</v>
      </c>
      <c r="S13" s="12">
        <f t="shared" si="8"/>
        <v>0.25526315789473686</v>
      </c>
      <c r="T13" s="12">
        <f>VLOOKUP(D13,xG!$B$24:$I$43,8,FALSE)</f>
        <v>0.82631578947368423</v>
      </c>
      <c r="U13" s="12">
        <f t="shared" si="9"/>
        <v>-1.5789473684210464E-2</v>
      </c>
      <c r="V13" s="12">
        <f t="shared" si="10"/>
        <v>10.239473684210527</v>
      </c>
      <c r="W13" s="12">
        <f t="shared" si="4"/>
        <v>1.8664947758173558</v>
      </c>
      <c r="X13" s="12">
        <f t="shared" si="11"/>
        <v>0.31771575049843359</v>
      </c>
      <c r="Y13" s="12">
        <f t="shared" si="12"/>
        <v>2.8289473684210527</v>
      </c>
      <c r="Z13" s="12">
        <f t="shared" si="5"/>
        <v>0.78301918197826725</v>
      </c>
      <c r="AA13" s="12">
        <f t="shared" si="13"/>
        <v>-5.9086081179627437E-2</v>
      </c>
      <c r="AB13" s="12">
        <f t="shared" si="14"/>
        <v>0.80466748572597568</v>
      </c>
      <c r="AC13" s="12">
        <f t="shared" si="15"/>
        <v>1.8977210721192042</v>
      </c>
      <c r="AD13" s="26"/>
      <c r="AI13" s="7">
        <f t="shared" si="16"/>
        <v>1.0930535863932285</v>
      </c>
    </row>
    <row r="14" spans="1:35" x14ac:dyDescent="0.25">
      <c r="A14" s="1" t="s">
        <v>100</v>
      </c>
      <c r="B14" s="1">
        <f>'Team Ratings'!D39*'Formula Data'!B$22/100</f>
        <v>1.4348621229705216</v>
      </c>
      <c r="C14" s="1">
        <f>'Team Ratings'!G39*'Formula Data'!C$22/100</f>
        <v>1.6356355756912526</v>
      </c>
      <c r="D14" s="32" t="str">
        <f>Schedule!A14</f>
        <v>MUN</v>
      </c>
      <c r="E14" s="11">
        <f>VLOOKUP($A14,'[1]2020teamtable'!$A$1:$L$21,2,FALSE)</f>
        <v>61</v>
      </c>
      <c r="F14" s="11">
        <f>VLOOKUP($A14,'[1]2020teamtable'!$A$1:$L$21,3,FALSE)</f>
        <v>141</v>
      </c>
      <c r="G14" s="85">
        <f t="shared" si="0"/>
        <v>12.74901264</v>
      </c>
      <c r="H14" s="85">
        <f t="shared" si="1"/>
        <v>48.250987359999996</v>
      </c>
      <c r="I14" s="11">
        <f>VLOOKUP($A14,'[1]2020teamtable'!$A$1:$L$21,4,FALSE)</f>
        <v>44</v>
      </c>
      <c r="J14" s="11">
        <f>VLOOKUP($A14,'[1]2020teamtable'!$A$1:$L$21,6,FALSE)</f>
        <v>95</v>
      </c>
      <c r="K14" s="11">
        <f>VLOOKUP($A14,'[1]2020teamtable'!$A$1:$L$21,7,FALSE)</f>
        <v>207</v>
      </c>
      <c r="L14" s="27">
        <f t="shared" si="2"/>
        <v>21.113066850000003</v>
      </c>
      <c r="M14" s="27">
        <f t="shared" si="3"/>
        <v>73.886933150000004</v>
      </c>
      <c r="N14" s="11">
        <f>VLOOKUP($A14,'[1]2020teamtable'!$A$1:$L$21,8,FALSE)</f>
        <v>73</v>
      </c>
      <c r="O14" s="11">
        <f>VLOOKUP($A14,'[1]2020teamtable'!$A$1:$L$21,10,FALSE)</f>
        <v>38</v>
      </c>
      <c r="P14" s="12">
        <f t="shared" si="6"/>
        <v>1.9210526315789473</v>
      </c>
      <c r="Q14" s="12">
        <f t="shared" si="7"/>
        <v>1.1578947368421053</v>
      </c>
      <c r="R14" s="12">
        <f>VLOOKUP(D14,xG!$B$2:$I$21,8,FALSE)</f>
        <v>1.5842105263157895</v>
      </c>
      <c r="S14" s="12">
        <f t="shared" si="8"/>
        <v>0.33684210526315783</v>
      </c>
      <c r="T14" s="12">
        <f>VLOOKUP(D14,xG!$B$24:$I$43,8,FALSE)</f>
        <v>1.1105263157894738</v>
      </c>
      <c r="U14" s="12">
        <f t="shared" si="9"/>
        <v>-4.7368421052631504E-2</v>
      </c>
      <c r="V14" s="12">
        <f t="shared" si="10"/>
        <v>9.5815789473684223</v>
      </c>
      <c r="W14" s="12">
        <f t="shared" si="4"/>
        <v>1.7465709274610624</v>
      </c>
      <c r="X14" s="12">
        <f t="shared" si="11"/>
        <v>0.17448170411788499</v>
      </c>
      <c r="Y14" s="12">
        <f t="shared" si="12"/>
        <v>4.2582894736842105</v>
      </c>
      <c r="Z14" s="12">
        <f t="shared" si="5"/>
        <v>1.1786441761098914</v>
      </c>
      <c r="AA14" s="12">
        <f t="shared" si="13"/>
        <v>2.0749439267786052E-2</v>
      </c>
      <c r="AB14" s="12">
        <f t="shared" si="14"/>
        <v>1.1445852459496826</v>
      </c>
      <c r="AC14" s="12">
        <f t="shared" si="15"/>
        <v>1.6653907268884258</v>
      </c>
      <c r="AD14" s="26"/>
      <c r="AI14" s="7">
        <f t="shared" si="16"/>
        <v>0.52080548093874324</v>
      </c>
    </row>
    <row r="15" spans="1:35" x14ac:dyDescent="0.25">
      <c r="A15" s="1" t="s">
        <v>91</v>
      </c>
      <c r="B15" s="1">
        <f>'Team Ratings'!D40*'Formula Data'!B$22/100</f>
        <v>1.4118849762309753</v>
      </c>
      <c r="C15" s="1">
        <f>'Team Ratings'!G40*'Formula Data'!C$22/100</f>
        <v>1.0788714111023561</v>
      </c>
      <c r="D15" s="32" t="str">
        <f>Schedule!A15</f>
        <v>NEW</v>
      </c>
      <c r="E15" s="11">
        <f>VLOOKUP($A15,'[1]2020teamtable'!$A$1:$L$21,2,FALSE)</f>
        <v>73</v>
      </c>
      <c r="F15" s="11">
        <f>VLOOKUP($A15,'[1]2020teamtable'!$A$1:$L$21,3,FALSE)</f>
        <v>188</v>
      </c>
      <c r="G15" s="85">
        <f t="shared" si="0"/>
        <v>15.134539680000001</v>
      </c>
      <c r="H15" s="85">
        <f t="shared" si="1"/>
        <v>57.865460319999997</v>
      </c>
      <c r="I15" s="11">
        <f>VLOOKUP($A15,'[1]2020teamtable'!$A$1:$L$21,4,FALSE)</f>
        <v>62</v>
      </c>
      <c r="J15" s="11">
        <f>VLOOKUP($A15,'[1]2020teamtable'!$A$1:$L$21,6,FALSE)</f>
        <v>59</v>
      </c>
      <c r="K15" s="11">
        <f>VLOOKUP($A15,'[1]2020teamtable'!$A$1:$L$21,7,FALSE)</f>
        <v>137</v>
      </c>
      <c r="L15" s="27">
        <f t="shared" si="2"/>
        <v>9.885356250000001</v>
      </c>
      <c r="M15" s="27">
        <f t="shared" si="3"/>
        <v>49.114643749999999</v>
      </c>
      <c r="N15" s="11">
        <f>VLOOKUP($A15,'[1]2020teamtable'!$A$1:$L$21,8,FALSE)</f>
        <v>46</v>
      </c>
      <c r="O15" s="11">
        <f>VLOOKUP($A15,'[1]2020teamtable'!$A$1:$L$21,10,FALSE)</f>
        <v>38</v>
      </c>
      <c r="P15" s="12">
        <f t="shared" si="6"/>
        <v>1.2105263157894737</v>
      </c>
      <c r="Q15" s="12">
        <f t="shared" si="7"/>
        <v>1.631578947368421</v>
      </c>
      <c r="R15" s="12">
        <f>VLOOKUP(D15,xG!$B$2:$I$21,8,FALSE)</f>
        <v>1.0789473684210527</v>
      </c>
      <c r="S15" s="12">
        <f t="shared" si="8"/>
        <v>0.13157894736842102</v>
      </c>
      <c r="T15" s="12">
        <f>VLOOKUP(D15,xG!$B$24:$I$43,8,FALSE)</f>
        <v>1.4210526315789473</v>
      </c>
      <c r="U15" s="12">
        <f t="shared" si="9"/>
        <v>-0.21052631578947367</v>
      </c>
      <c r="V15" s="12">
        <f t="shared" si="10"/>
        <v>6.2394736842105258</v>
      </c>
      <c r="W15" s="12">
        <f t="shared" si="4"/>
        <v>1.1373577778110897</v>
      </c>
      <c r="X15" s="12">
        <f t="shared" si="11"/>
        <v>7.3168537978383963E-2</v>
      </c>
      <c r="Y15" s="12">
        <f t="shared" si="12"/>
        <v>5.4584210526315786</v>
      </c>
      <c r="Z15" s="12">
        <f t="shared" si="5"/>
        <v>1.5108264067528574</v>
      </c>
      <c r="AA15" s="12">
        <f t="shared" si="13"/>
        <v>-0.12075254061556362</v>
      </c>
      <c r="AB15" s="12">
        <f t="shared" si="14"/>
        <v>1.4659395191659024</v>
      </c>
      <c r="AC15" s="12">
        <f t="shared" si="15"/>
        <v>1.1081525731160711</v>
      </c>
      <c r="AD15" s="26"/>
      <c r="AI15" s="7">
        <f t="shared" si="16"/>
        <v>-0.3577869460498313</v>
      </c>
    </row>
    <row r="16" spans="1:35" x14ac:dyDescent="0.25">
      <c r="A16" s="1" t="s">
        <v>110</v>
      </c>
      <c r="B16" s="1">
        <f>'Team Ratings'!D41*'Formula Data'!B$22/100</f>
        <v>1.5514101078595863</v>
      </c>
      <c r="C16" s="1">
        <f>'Team Ratings'!G41*'Formula Data'!C$22/100</f>
        <v>1.0125541778495659</v>
      </c>
      <c r="D16" s="32" t="str">
        <f>Schedule!A16</f>
        <v>SHU</v>
      </c>
      <c r="E16" s="11">
        <f>VLOOKUP($A16,'[1]2020teamtable'!$A$1:$L$21,2,FALSE)</f>
        <v>97</v>
      </c>
      <c r="F16" s="11">
        <f>VLOOKUP($A16,'[1]2020teamtable'!$A$1:$L$21,3,FALSE)</f>
        <v>206</v>
      </c>
      <c r="G16" s="85">
        <f t="shared" si="0"/>
        <v>19.905593760000002</v>
      </c>
      <c r="H16" s="85">
        <f t="shared" si="1"/>
        <v>77.094406239999998</v>
      </c>
      <c r="I16" s="11">
        <f>VLOOKUP($A16,'[1]2020teamtable'!$A$1:$L$21,4,FALSE)</f>
        <v>63</v>
      </c>
      <c r="J16" s="11">
        <f>VLOOKUP($A16,'[1]2020teamtable'!$A$1:$L$21,6,FALSE)</f>
        <v>45</v>
      </c>
      <c r="K16" s="11">
        <f>VLOOKUP($A16,'[1]2020teamtable'!$A$1:$L$21,7,FALSE)</f>
        <v>96</v>
      </c>
      <c r="L16" s="27">
        <f t="shared" si="2"/>
        <v>5.5190243500000014</v>
      </c>
      <c r="M16" s="27">
        <f t="shared" si="3"/>
        <v>39.480975649999998</v>
      </c>
      <c r="N16" s="11">
        <f>VLOOKUP($A16,'[1]2020teamtable'!$A$1:$L$21,8,FALSE)</f>
        <v>20</v>
      </c>
      <c r="O16" s="11">
        <f>VLOOKUP($A16,'[1]2020teamtable'!$A$1:$L$21,10,FALSE)</f>
        <v>38</v>
      </c>
      <c r="P16" s="12">
        <f t="shared" si="6"/>
        <v>0.52631578947368418</v>
      </c>
      <c r="Q16" s="12">
        <f t="shared" si="7"/>
        <v>1.6578947368421053</v>
      </c>
      <c r="R16" s="12">
        <f>VLOOKUP(D16,xG!$B$2:$I$21,8,FALSE)</f>
        <v>0.82631578947368423</v>
      </c>
      <c r="S16" s="12">
        <f t="shared" si="8"/>
        <v>-0.30000000000000004</v>
      </c>
      <c r="T16" s="12">
        <f>VLOOKUP(D16,xG!$B$24:$I$43,8,FALSE)</f>
        <v>1.6421052631578947</v>
      </c>
      <c r="U16" s="12">
        <f t="shared" si="9"/>
        <v>-1.5789473684210575E-2</v>
      </c>
      <c r="V16" s="12">
        <f t="shared" si="10"/>
        <v>4.4684210526315793</v>
      </c>
      <c r="W16" s="12">
        <f t="shared" si="4"/>
        <v>0.81452277803594708</v>
      </c>
      <c r="X16" s="12">
        <f t="shared" si="11"/>
        <v>-0.2882069885622629</v>
      </c>
      <c r="Y16" s="12">
        <f t="shared" si="12"/>
        <v>6.428684210526316</v>
      </c>
      <c r="Z16" s="12">
        <f t="shared" si="5"/>
        <v>1.7793837764229852</v>
      </c>
      <c r="AA16" s="12">
        <f t="shared" si="13"/>
        <v>0.12148903958087987</v>
      </c>
      <c r="AB16" s="12">
        <f t="shared" si="14"/>
        <v>1.7107445197904401</v>
      </c>
      <c r="AC16" s="12">
        <f t="shared" si="15"/>
        <v>0.82041928375481565</v>
      </c>
      <c r="AD16" s="26"/>
      <c r="AI16" s="7">
        <f t="shared" si="16"/>
        <v>-0.89032523603562441</v>
      </c>
    </row>
    <row r="17" spans="1:35" x14ac:dyDescent="0.25">
      <c r="A17" s="1" t="s">
        <v>97</v>
      </c>
      <c r="B17" s="1">
        <f>'Team Ratings'!D42*'Formula Data'!B$22/100</f>
        <v>1.4330015796692788</v>
      </c>
      <c r="C17" s="1">
        <f>'Team Ratings'!G42*'Formula Data'!C$22/100</f>
        <v>1.2732207929448658</v>
      </c>
      <c r="D17" s="32" t="str">
        <f>Schedule!A17</f>
        <v>SOU</v>
      </c>
      <c r="E17" s="11">
        <f>VLOOKUP($A17,'[1]2020teamtable'!$A$1:$L$21,2,FALSE)</f>
        <v>85</v>
      </c>
      <c r="F17" s="11">
        <f>VLOOKUP($A17,'[1]2020teamtable'!$A$1:$L$21,3,FALSE)</f>
        <v>178</v>
      </c>
      <c r="G17" s="85">
        <f t="shared" si="0"/>
        <v>17.520066720000003</v>
      </c>
      <c r="H17" s="85">
        <f t="shared" si="1"/>
        <v>67.479933279999997</v>
      </c>
      <c r="I17" s="11">
        <f>VLOOKUP($A17,'[1]2020teamtable'!$A$1:$L$21,4,FALSE)</f>
        <v>68</v>
      </c>
      <c r="J17" s="11">
        <f>VLOOKUP($A17,'[1]2020teamtable'!$A$1:$L$21,6,FALSE)</f>
        <v>65</v>
      </c>
      <c r="K17" s="11">
        <f>VLOOKUP($A17,'[1]2020teamtable'!$A$1:$L$21,7,FALSE)</f>
        <v>163</v>
      </c>
      <c r="L17" s="27">
        <f t="shared" si="2"/>
        <v>11.756641350000002</v>
      </c>
      <c r="M17" s="27">
        <f t="shared" si="3"/>
        <v>53.243358649999998</v>
      </c>
      <c r="N17" s="11">
        <f>VLOOKUP($A17,'[1]2020teamtable'!$A$1:$L$21,8,FALSE)</f>
        <v>47</v>
      </c>
      <c r="O17" s="11">
        <f>VLOOKUP($A17,'[1]2020teamtable'!$A$1:$L$21,10,FALSE)</f>
        <v>38</v>
      </c>
      <c r="P17" s="12">
        <f t="shared" si="6"/>
        <v>1.236842105263158</v>
      </c>
      <c r="Q17" s="12">
        <f t="shared" si="7"/>
        <v>1.7894736842105263</v>
      </c>
      <c r="R17" s="12">
        <f>VLOOKUP(D17,xG!$B$2:$I$21,8,FALSE)</f>
        <v>1.1157894736842104</v>
      </c>
      <c r="S17" s="12">
        <f t="shared" si="8"/>
        <v>0.12105263157894752</v>
      </c>
      <c r="T17" s="12">
        <f>VLOOKUP(D17,xG!$B$24:$I$43,8,FALSE)</f>
        <v>1.4263157894736842</v>
      </c>
      <c r="U17" s="12">
        <f t="shared" si="9"/>
        <v>-0.36315789473684212</v>
      </c>
      <c r="V17" s="12">
        <f t="shared" si="10"/>
        <v>7.2868421052631573</v>
      </c>
      <c r="W17" s="12">
        <f t="shared" si="4"/>
        <v>1.3282765443943094</v>
      </c>
      <c r="X17" s="12">
        <f t="shared" si="11"/>
        <v>-9.1434439131151457E-2</v>
      </c>
      <c r="Y17" s="12">
        <f t="shared" si="12"/>
        <v>5.5860526315789469</v>
      </c>
      <c r="Z17" s="12">
        <f t="shared" si="5"/>
        <v>1.54615331868397</v>
      </c>
      <c r="AA17" s="12">
        <f t="shared" si="13"/>
        <v>-0.24332036552655634</v>
      </c>
      <c r="AB17" s="12">
        <f t="shared" si="14"/>
        <v>1.4862345540788271</v>
      </c>
      <c r="AC17" s="12">
        <f t="shared" si="15"/>
        <v>1.2220330090392599</v>
      </c>
      <c r="AD17" s="26"/>
      <c r="AI17" s="7">
        <f t="shared" si="16"/>
        <v>-0.26420154503956716</v>
      </c>
    </row>
    <row r="18" spans="1:35" x14ac:dyDescent="0.25">
      <c r="A18" s="1" t="s">
        <v>87</v>
      </c>
      <c r="B18" s="1">
        <f>'Team Ratings'!D43*'Formula Data'!B$22/100</f>
        <v>1.0781040156284822</v>
      </c>
      <c r="C18" s="1">
        <f>'Team Ratings'!G43*'Formula Data'!C$22/100</f>
        <v>1.6446655218741055</v>
      </c>
      <c r="D18" s="32" t="str">
        <f>Schedule!A18</f>
        <v>TOT</v>
      </c>
      <c r="E18" s="11">
        <f>VLOOKUP($A18,'[1]2020teamtable'!$A$1:$L$21,2,FALSE)</f>
        <v>55</v>
      </c>
      <c r="F18" s="11">
        <f>VLOOKUP($A18,'[1]2020teamtable'!$A$1:$L$21,3,FALSE)</f>
        <v>155</v>
      </c>
      <c r="G18" s="85">
        <f t="shared" si="0"/>
        <v>11.55624912</v>
      </c>
      <c r="H18" s="85">
        <f t="shared" si="1"/>
        <v>43.443750879999996</v>
      </c>
      <c r="I18" s="11">
        <f>VLOOKUP($A18,'[1]2020teamtable'!$A$1:$L$21,4,FALSE)</f>
        <v>45</v>
      </c>
      <c r="J18" s="11">
        <f>VLOOKUP($A18,'[1]2020teamtable'!$A$1:$L$21,6,FALSE)</f>
        <v>88</v>
      </c>
      <c r="K18" s="11">
        <f>VLOOKUP($A18,'[1]2020teamtable'!$A$1:$L$21,7,FALSE)</f>
        <v>172</v>
      </c>
      <c r="L18" s="27">
        <f t="shared" si="2"/>
        <v>18.929900900000003</v>
      </c>
      <c r="M18" s="27">
        <f t="shared" si="3"/>
        <v>69.070099099999993</v>
      </c>
      <c r="N18" s="11">
        <f>VLOOKUP($A18,'[1]2020teamtable'!$A$1:$L$21,8,FALSE)</f>
        <v>68</v>
      </c>
      <c r="O18" s="11">
        <f>VLOOKUP($A18,'[1]2020teamtable'!$A$1:$L$21,10,FALSE)</f>
        <v>38</v>
      </c>
      <c r="P18" s="12">
        <f t="shared" si="6"/>
        <v>1.7894736842105263</v>
      </c>
      <c r="Q18" s="12">
        <f t="shared" si="7"/>
        <v>1.1842105263157894</v>
      </c>
      <c r="R18" s="12">
        <f>VLOOKUP(D18,xG!$B$2:$I$21,8,FALSE)</f>
        <v>1.4342105263157894</v>
      </c>
      <c r="S18" s="12">
        <f t="shared" si="8"/>
        <v>0.35526315789473695</v>
      </c>
      <c r="T18" s="12">
        <f>VLOOKUP(D18,xG!$B$24:$I$43,8,FALSE)</f>
        <v>1.3026315789473684</v>
      </c>
      <c r="U18" s="12">
        <f t="shared" si="9"/>
        <v>0.11842105263157898</v>
      </c>
      <c r="V18" s="12">
        <f t="shared" si="10"/>
        <v>8.2000000000000011</v>
      </c>
      <c r="W18" s="12">
        <f t="shared" si="4"/>
        <v>1.4947308459128452</v>
      </c>
      <c r="X18" s="12">
        <f t="shared" si="11"/>
        <v>0.29474283829768111</v>
      </c>
      <c r="Y18" s="12">
        <f t="shared" si="12"/>
        <v>4.3638157894736835</v>
      </c>
      <c r="Z18" s="12">
        <f t="shared" si="5"/>
        <v>1.2078526125725222</v>
      </c>
      <c r="AA18" s="12">
        <f t="shared" si="13"/>
        <v>2.3642086256732808E-2</v>
      </c>
      <c r="AB18" s="12">
        <f t="shared" si="14"/>
        <v>1.2552420957599453</v>
      </c>
      <c r="AC18" s="12">
        <f t="shared" si="15"/>
        <v>1.4644706861143173</v>
      </c>
      <c r="AD18" s="26"/>
      <c r="AI18" s="7">
        <f t="shared" si="16"/>
        <v>0.20922859035437202</v>
      </c>
    </row>
    <row r="19" spans="1:35" x14ac:dyDescent="0.25">
      <c r="A19" s="1" t="s">
        <v>125</v>
      </c>
      <c r="B19" s="1">
        <f>'Team Ratings'!D44*'Formula Data'!B$22/100</f>
        <v>1.9808005609268025</v>
      </c>
      <c r="C19" s="1">
        <f>'Team Ratings'!G44*'Formula Data'!C$22/100</f>
        <v>0.73911242517859632</v>
      </c>
      <c r="D19" s="32" t="str">
        <f>Schedule!A19</f>
        <v>WBA</v>
      </c>
      <c r="E19" s="11">
        <f>VLOOKUP($A19,'[1]2020teamtable'!$A$1:$L$21,2,FALSE)</f>
        <v>94</v>
      </c>
      <c r="F19" s="11">
        <f>VLOOKUP($A19,'[1]2020teamtable'!$A$1:$L$21,3,FALSE)</f>
        <v>240</v>
      </c>
      <c r="G19" s="85">
        <f t="shared" si="0"/>
        <v>19.309211999999999</v>
      </c>
      <c r="H19" s="85">
        <f t="shared" si="1"/>
        <v>74.690787999999998</v>
      </c>
      <c r="I19" s="11">
        <f>VLOOKUP($A19,'[1]2020teamtable'!$A$1:$L$21,4,FALSE)</f>
        <v>76</v>
      </c>
      <c r="J19" s="11">
        <f>VLOOKUP($A19,'[1]2020teamtable'!$A$1:$L$21,6,FALSE)</f>
        <v>53</v>
      </c>
      <c r="K19" s="11">
        <f>VLOOKUP($A19,'[1]2020teamtable'!$A$1:$L$21,7,FALSE)</f>
        <v>110</v>
      </c>
      <c r="L19" s="27">
        <f t="shared" si="2"/>
        <v>8.0140711500000013</v>
      </c>
      <c r="M19" s="27">
        <f t="shared" si="3"/>
        <v>44.985928850000001</v>
      </c>
      <c r="N19" s="11">
        <f>VLOOKUP($A19,'[1]2020teamtable'!$A$1:$L$21,8,FALSE)</f>
        <v>35</v>
      </c>
      <c r="O19" s="11">
        <f>VLOOKUP($A19,'[1]2020teamtable'!$A$1:$L$21,10,FALSE)</f>
        <v>38</v>
      </c>
      <c r="P19" s="12">
        <f t="shared" si="6"/>
        <v>0.92105263157894735</v>
      </c>
      <c r="Q19" s="12">
        <f t="shared" si="7"/>
        <v>2</v>
      </c>
      <c r="R19" s="12">
        <f>VLOOKUP(D19,xG!$B$2:$I$21,8,FALSE)</f>
        <v>0.88947368421052619</v>
      </c>
      <c r="S19" s="12">
        <f t="shared" si="8"/>
        <v>3.1578947368421151E-2</v>
      </c>
      <c r="T19" s="12">
        <f>VLOOKUP(D19,xG!$B$24:$I$43,8,FALSE)</f>
        <v>1.7815789473684212</v>
      </c>
      <c r="U19" s="12">
        <f t="shared" si="9"/>
        <v>-0.21842105263157885</v>
      </c>
      <c r="V19" s="12">
        <f t="shared" si="10"/>
        <v>5.1578947368421053</v>
      </c>
      <c r="W19" s="12">
        <f t="shared" si="4"/>
        <v>0.94020297111334283</v>
      </c>
      <c r="X19" s="12">
        <f t="shared" si="11"/>
        <v>-1.9150339534395489E-2</v>
      </c>
      <c r="Y19" s="12">
        <f t="shared" si="12"/>
        <v>6.9894736842105267</v>
      </c>
      <c r="Z19" s="12">
        <f t="shared" si="5"/>
        <v>1.9346036719388633</v>
      </c>
      <c r="AA19" s="12">
        <f t="shared" si="13"/>
        <v>-6.539632806113671E-2</v>
      </c>
      <c r="AB19" s="12">
        <f t="shared" si="14"/>
        <v>1.8580913096536422</v>
      </c>
      <c r="AC19" s="12">
        <f t="shared" si="15"/>
        <v>0.91483832766193451</v>
      </c>
      <c r="AD19" s="26"/>
      <c r="AI19" s="7">
        <f t="shared" si="16"/>
        <v>-0.94325298199170771</v>
      </c>
    </row>
    <row r="20" spans="1:35" x14ac:dyDescent="0.25">
      <c r="A20" s="1" t="s">
        <v>92</v>
      </c>
      <c r="B20" s="1">
        <f>'Team Ratings'!D45*'Formula Data'!B$22/100</f>
        <v>1.2799005930556999</v>
      </c>
      <c r="C20" s="1">
        <f>'Team Ratings'!G45*'Formula Data'!C$22/100</f>
        <v>1.4202266073609804</v>
      </c>
      <c r="D20" s="32" t="str">
        <f>Schedule!A20</f>
        <v>WHU</v>
      </c>
      <c r="E20" s="11">
        <f>VLOOKUP($A20,'[1]2020teamtable'!$A$1:$L$21,2,FALSE)</f>
        <v>67</v>
      </c>
      <c r="F20" s="11">
        <f>VLOOKUP($A20,'[1]2020teamtable'!$A$1:$L$21,3,FALSE)</f>
        <v>147</v>
      </c>
      <c r="G20" s="85">
        <f t="shared" si="0"/>
        <v>13.941776160000002</v>
      </c>
      <c r="H20" s="85">
        <f t="shared" si="1"/>
        <v>53.058223839999997</v>
      </c>
      <c r="I20" s="11">
        <f>VLOOKUP($A20,'[1]2020teamtable'!$A$1:$L$21,4,FALSE)</f>
        <v>47</v>
      </c>
      <c r="J20" s="11">
        <f>VLOOKUP($A20,'[1]2020teamtable'!$A$1:$L$21,6,FALSE)</f>
        <v>82</v>
      </c>
      <c r="K20" s="11">
        <f>VLOOKUP($A20,'[1]2020teamtable'!$A$1:$L$21,7,FALSE)</f>
        <v>161</v>
      </c>
      <c r="L20" s="27">
        <f t="shared" si="2"/>
        <v>17.058615800000002</v>
      </c>
      <c r="M20" s="27">
        <f t="shared" si="3"/>
        <v>64.941384200000002</v>
      </c>
      <c r="N20" s="11">
        <f>VLOOKUP($A20,'[1]2020teamtable'!$A$1:$L$21,8,FALSE)</f>
        <v>62</v>
      </c>
      <c r="O20" s="11">
        <f>VLOOKUP($A20,'[1]2020teamtable'!$A$1:$L$21,10,FALSE)</f>
        <v>38</v>
      </c>
      <c r="P20" s="12">
        <f t="shared" si="6"/>
        <v>1.631578947368421</v>
      </c>
      <c r="Q20" s="12">
        <f t="shared" si="7"/>
        <v>1.236842105263158</v>
      </c>
      <c r="R20" s="12">
        <f>VLOOKUP(D20,xG!$B$2:$I$21,8,FALSE)</f>
        <v>1.4184210526315788</v>
      </c>
      <c r="S20" s="12">
        <f t="shared" si="8"/>
        <v>0.21315789473684221</v>
      </c>
      <c r="T20" s="12">
        <f>VLOOKUP(D20,xG!$B$24:$I$43,8,FALSE)</f>
        <v>1.2710526315789472</v>
      </c>
      <c r="U20" s="12">
        <f t="shared" si="9"/>
        <v>3.4210526315789247E-2</v>
      </c>
      <c r="V20" s="12">
        <f t="shared" si="10"/>
        <v>7.6657894736842112</v>
      </c>
      <c r="W20" s="12">
        <f t="shared" si="4"/>
        <v>1.3973526810475345</v>
      </c>
      <c r="X20" s="12">
        <f t="shared" si="11"/>
        <v>0.2342262663208865</v>
      </c>
      <c r="Y20" s="12">
        <f t="shared" si="12"/>
        <v>4.5290789473684212</v>
      </c>
      <c r="Z20" s="12">
        <f t="shared" si="5"/>
        <v>1.2535955005987878</v>
      </c>
      <c r="AA20" s="12">
        <f t="shared" si="13"/>
        <v>1.6753395335629806E-2</v>
      </c>
      <c r="AB20" s="12">
        <f t="shared" si="14"/>
        <v>1.2623240660888675</v>
      </c>
      <c r="AC20" s="12">
        <f t="shared" si="15"/>
        <v>1.4078868668395565</v>
      </c>
      <c r="AD20" s="26"/>
      <c r="AI20" s="7">
        <f t="shared" si="16"/>
        <v>0.14556280075068906</v>
      </c>
    </row>
    <row r="21" spans="1:35" x14ac:dyDescent="0.25">
      <c r="A21" s="1" t="s">
        <v>89</v>
      </c>
      <c r="B21" s="1">
        <f>'Team Ratings'!D46*'Formula Data'!B$22/100</f>
        <v>1.1907238746277273</v>
      </c>
      <c r="C21" s="1">
        <f>'Team Ratings'!G46*'Formula Data'!C$22/100</f>
        <v>1.0395465858506614</v>
      </c>
      <c r="D21" s="32" t="str">
        <f>Schedule!A21</f>
        <v>WOL</v>
      </c>
      <c r="E21" s="11">
        <f>VLOOKUP($A21,'[1]2020teamtable'!$A$1:$L$21,2,FALSE)</f>
        <v>72</v>
      </c>
      <c r="F21" s="11">
        <f>VLOOKUP($A21,'[1]2020teamtable'!$A$1:$L$21,3,FALSE)</f>
        <v>152</v>
      </c>
      <c r="G21" s="85">
        <f t="shared" si="0"/>
        <v>14.93574576</v>
      </c>
      <c r="H21" s="85">
        <f t="shared" si="1"/>
        <v>57.064254239999997</v>
      </c>
      <c r="I21" s="11">
        <f>VLOOKUP($A21,'[1]2020teamtable'!$A$1:$L$21,4,FALSE)</f>
        <v>52</v>
      </c>
      <c r="J21" s="11">
        <f>VLOOKUP($A21,'[1]2020teamtable'!$A$1:$L$21,6,FALSE)</f>
        <v>46</v>
      </c>
      <c r="K21" s="11">
        <f>VLOOKUP($A21,'[1]2020teamtable'!$A$1:$L$21,7,FALSE)</f>
        <v>153</v>
      </c>
      <c r="L21" s="27">
        <f t="shared" si="2"/>
        <v>5.8309052000000001</v>
      </c>
      <c r="M21" s="27">
        <f t="shared" si="3"/>
        <v>40.169094799999996</v>
      </c>
      <c r="N21" s="11">
        <f>VLOOKUP($A21,'[1]2020teamtable'!$A$1:$L$21,8,FALSE)</f>
        <v>36</v>
      </c>
      <c r="O21" s="11">
        <f>VLOOKUP($A21,'[1]2020teamtable'!$A$1:$L$21,10,FALSE)</f>
        <v>38</v>
      </c>
      <c r="P21" s="12">
        <f t="shared" si="6"/>
        <v>0.94736842105263153</v>
      </c>
      <c r="Q21" s="12">
        <f t="shared" si="7"/>
        <v>1.368421052631579</v>
      </c>
      <c r="R21" s="12">
        <f>VLOOKUP(D21,xG!$B$2:$I$21,8,FALSE)</f>
        <v>1.05</v>
      </c>
      <c r="S21" s="12">
        <f t="shared" si="8"/>
        <v>-0.10263157894736852</v>
      </c>
      <c r="T21" s="12">
        <f>VLOOKUP(D21,xG!$B$24:$I$43,8,FALSE)</f>
        <v>1.2078947368421051</v>
      </c>
      <c r="U21" s="12">
        <f t="shared" si="9"/>
        <v>-0.16052631578947385</v>
      </c>
      <c r="V21" s="12">
        <f t="shared" si="10"/>
        <v>6.4447368421052635</v>
      </c>
      <c r="W21" s="12">
        <f t="shared" si="4"/>
        <v>1.1747740184982534</v>
      </c>
      <c r="X21" s="12">
        <f t="shared" si="11"/>
        <v>-0.22740559744562183</v>
      </c>
      <c r="Y21" s="12">
        <f t="shared" si="12"/>
        <v>4.7547368421052632</v>
      </c>
      <c r="Z21" s="12">
        <f t="shared" si="5"/>
        <v>1.3160549376728681</v>
      </c>
      <c r="AA21" s="12">
        <f t="shared" si="13"/>
        <v>-5.2366114958710908E-2</v>
      </c>
      <c r="AB21" s="12">
        <f t="shared" si="14"/>
        <v>1.2619748372574866</v>
      </c>
      <c r="AC21" s="12">
        <f t="shared" si="15"/>
        <v>1.1123870092491268</v>
      </c>
      <c r="AD21" s="26"/>
      <c r="AI21" s="7">
        <f t="shared" si="16"/>
        <v>-0.14958782800835979</v>
      </c>
    </row>
    <row r="22" spans="1:35" x14ac:dyDescent="0.25">
      <c r="B22" s="1">
        <v>1.3605263157894736</v>
      </c>
      <c r="C22" s="1">
        <v>1.3605263157894736</v>
      </c>
      <c r="E22" s="11">
        <f t="shared" ref="E22:O22" si="17">SUM(E2:E21)</f>
        <v>1403</v>
      </c>
      <c r="F22" s="11">
        <f t="shared" si="17"/>
        <v>3212</v>
      </c>
      <c r="G22" s="27">
        <f t="shared" si="17"/>
        <v>291.35954015999994</v>
      </c>
      <c r="H22" s="27">
        <f t="shared" si="17"/>
        <v>1111.6404598399999</v>
      </c>
      <c r="I22" s="11">
        <f t="shared" si="17"/>
        <v>1024</v>
      </c>
      <c r="J22" s="11">
        <f t="shared" si="17"/>
        <v>1442</v>
      </c>
      <c r="K22" s="11">
        <f t="shared" si="17"/>
        <v>3212</v>
      </c>
      <c r="L22" s="27">
        <f t="shared" si="17"/>
        <v>279.41990770000001</v>
      </c>
      <c r="M22" s="27">
        <f t="shared" si="17"/>
        <v>1162.5800922999999</v>
      </c>
      <c r="N22" s="11">
        <f t="shared" si="17"/>
        <v>1024</v>
      </c>
      <c r="O22" s="11">
        <f t="shared" si="17"/>
        <v>760</v>
      </c>
      <c r="P22" s="12">
        <f>IF($X$25="Pre",C22,N22/O22)</f>
        <v>1.3473684210526315</v>
      </c>
      <c r="Q22" s="12">
        <f>IF($X$25="Pre",B22,I22/O22)</f>
        <v>1.3473684210526315</v>
      </c>
      <c r="R22" s="12">
        <f>AVERAGE(R2:R21)</f>
        <v>1.3148684210526316</v>
      </c>
      <c r="S22" s="12">
        <f t="shared" si="8"/>
        <v>3.2499999999999973E-2</v>
      </c>
      <c r="T22" s="12">
        <f>AVERAGE(T2:T21)</f>
        <v>1.3148684210526316</v>
      </c>
      <c r="U22" s="12">
        <f t="shared" si="9"/>
        <v>-3.2499999999999973E-2</v>
      </c>
      <c r="V22" s="12">
        <f t="shared" si="10"/>
        <v>7.3915789473684219</v>
      </c>
      <c r="W22" s="12">
        <f t="shared" si="4"/>
        <v>1.3473684210526315</v>
      </c>
      <c r="X22" s="12">
        <f t="shared" si="11"/>
        <v>0</v>
      </c>
      <c r="Y22" s="12">
        <f t="shared" si="12"/>
        <v>4.8678684210526315</v>
      </c>
      <c r="Z22" s="12">
        <f t="shared" si="5"/>
        <v>1.3473684210526315</v>
      </c>
      <c r="AA22" s="12">
        <f t="shared" si="13"/>
        <v>0</v>
      </c>
      <c r="AB22" s="12">
        <f>P22</f>
        <v>1.3473684210526315</v>
      </c>
      <c r="AC22" s="12">
        <f>AB22</f>
        <v>1.3473684210526315</v>
      </c>
      <c r="AD22" s="26"/>
      <c r="AI22" s="7">
        <f t="shared" si="16"/>
        <v>0</v>
      </c>
    </row>
    <row r="23" spans="1:35" x14ac:dyDescent="0.25">
      <c r="Y23" s="6"/>
      <c r="AC23" s="6"/>
    </row>
    <row r="24" spans="1:35" x14ac:dyDescent="0.25">
      <c r="AB24" s="1" t="s">
        <v>111</v>
      </c>
      <c r="AC24" s="7" t="s">
        <v>112</v>
      </c>
    </row>
    <row r="25" spans="1:35" x14ac:dyDescent="0.25">
      <c r="W25" s="1" t="s">
        <v>74</v>
      </c>
      <c r="X25" s="1" t="s">
        <v>133</v>
      </c>
      <c r="AA25" s="1" t="s">
        <v>113</v>
      </c>
      <c r="AB25" s="1">
        <f>CORREL(W2:W21,P2:P21)</f>
        <v>0.91657055196583459</v>
      </c>
      <c r="AC25" s="1">
        <f>CORREL(R2:R21,P2:P21)</f>
        <v>0.87476467731794794</v>
      </c>
    </row>
    <row r="26" spans="1:35" ht="14.4" x14ac:dyDescent="0.3">
      <c r="V26"/>
      <c r="W26"/>
      <c r="X26"/>
      <c r="Y26"/>
      <c r="AA26" s="1" t="s">
        <v>114</v>
      </c>
      <c r="AB26" s="1">
        <f>CORREL(Z2:Z21,Q2:Q21)</f>
        <v>0.88730750011410975</v>
      </c>
      <c r="AC26" s="1">
        <f>CORREL(T2:T21,Q2:Q21)</f>
        <v>0.84174904214450907</v>
      </c>
    </row>
    <row r="27" spans="1:35" ht="14.4" x14ac:dyDescent="0.3">
      <c r="R27" s="15"/>
      <c r="T27" s="15"/>
      <c r="V27"/>
      <c r="W27"/>
      <c r="X27"/>
      <c r="Y27"/>
    </row>
  </sheetData>
  <sortState xmlns:xlrd2="http://schemas.microsoft.com/office/spreadsheetml/2017/richdata2" ref="A2:A21">
    <sortCondition ref="A2"/>
  </sortState>
  <mergeCells count="2">
    <mergeCell ref="AE2:AF2"/>
    <mergeCell ref="AG2:AH2"/>
  </mergeCells>
  <conditionalFormatting sqref="S2">
    <cfRule type="cellIs" dxfId="697" priority="11" operator="notBetween">
      <formula>0.2</formula>
      <formula>-0.2</formula>
    </cfRule>
  </conditionalFormatting>
  <conditionalFormatting sqref="S3:S22">
    <cfRule type="cellIs" dxfId="696" priority="10" operator="notBetween">
      <formula>0.2</formula>
      <formula>-0.2</formula>
    </cfRule>
  </conditionalFormatting>
  <conditionalFormatting sqref="U2">
    <cfRule type="cellIs" dxfId="695" priority="9" operator="notBetween">
      <formula>0.2</formula>
      <formula>-0.2</formula>
    </cfRule>
  </conditionalFormatting>
  <conditionalFormatting sqref="AA3:AA22">
    <cfRule type="cellIs" dxfId="694" priority="1" operator="notBetween">
      <formula>0.2</formula>
      <formula>-0.2</formula>
    </cfRule>
  </conditionalFormatting>
  <conditionalFormatting sqref="U3:U22">
    <cfRule type="cellIs" dxfId="693" priority="7" operator="notBetween">
      <formula>0.2</formula>
      <formula>-0.2</formula>
    </cfRule>
  </conditionalFormatting>
  <conditionalFormatting sqref="X2">
    <cfRule type="cellIs" dxfId="692" priority="4" operator="notBetween">
      <formula>0.2</formula>
      <formula>-0.2</formula>
    </cfRule>
  </conditionalFormatting>
  <conditionalFormatting sqref="X3:X22">
    <cfRule type="cellIs" dxfId="691" priority="3" operator="notBetween">
      <formula>0.2</formula>
      <formula>-0.2</formula>
    </cfRule>
  </conditionalFormatting>
  <conditionalFormatting sqref="AA2">
    <cfRule type="cellIs" dxfId="690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81D0-7B6B-4AD5-AC9D-620DC26435E7}">
  <sheetPr>
    <pageSetUpPr autoPageBreaks="0"/>
  </sheetPr>
  <dimension ref="A1:N24"/>
  <sheetViews>
    <sheetView zoomScaleNormal="100" workbookViewId="0">
      <selection activeCell="L12" sqref="L12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6384" width="9.109375" style="1"/>
  </cols>
  <sheetData>
    <row r="1" spans="1:14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6"/>
      <c r="J1" s="2" t="s">
        <v>12</v>
      </c>
      <c r="K1" s="5" t="s">
        <v>31</v>
      </c>
      <c r="L1" s="5" t="s">
        <v>32</v>
      </c>
      <c r="M1" s="5" t="s">
        <v>33</v>
      </c>
      <c r="N1" s="6"/>
    </row>
    <row r="2" spans="1:14" x14ac:dyDescent="0.25">
      <c r="A2" s="41" t="str">
        <f>Schedule!A2</f>
        <v>ARS</v>
      </c>
      <c r="B2" s="3">
        <f>VLOOKUP($A2,'Fixtures 6 GW'!$A$1:$C$21,2,FALSE)</f>
        <v>0.76917936834452738</v>
      </c>
      <c r="C2" s="3">
        <f ca="1">VLOOKUP($A2,'Fixtures 6 GW'!$J$3:$AW$22,40,FALSE)</f>
        <v>1.1712083739325525</v>
      </c>
      <c r="D2" s="18">
        <f ca="1">B2/C2*100</f>
        <v>65.673998364771151</v>
      </c>
      <c r="E2" s="3">
        <f>VLOOKUP($A2,'Fixtures 6 GW'!$A$1:$C$21,3,FALSE)</f>
        <v>1.4241647721121575</v>
      </c>
      <c r="F2" s="3">
        <f ca="1">VLOOKUP($A2,'Fixtures 6 GW'!$J$26:$AW$45,40,FALSE)</f>
        <v>1.2453415596574022</v>
      </c>
      <c r="G2" s="18">
        <f ca="1">E2/F2*100</f>
        <v>114.35937081421663</v>
      </c>
      <c r="H2" s="19">
        <f t="shared" ref="H2:H21" ca="1" si="0">G2-D2</f>
        <v>48.685372449445481</v>
      </c>
      <c r="I2" s="6"/>
      <c r="J2" s="41" t="str">
        <f>A2</f>
        <v>ARS</v>
      </c>
      <c r="K2" s="19">
        <f ca="1">VLOOKUP($J2,'Team Ratings'!$A1:$H21,4,FALSE)-D2</f>
        <v>18.931474745106811</v>
      </c>
      <c r="L2" s="19">
        <f ca="1">G2-VLOOKUP($J2,'Team Ratings'!$A1:$H21,7,FALSE)</f>
        <v>16.881537272880678</v>
      </c>
      <c r="M2" s="19">
        <f ca="1">K2+L2</f>
        <v>35.813012017987489</v>
      </c>
      <c r="N2" s="6"/>
    </row>
    <row r="3" spans="1:14" x14ac:dyDescent="0.25">
      <c r="A3" s="41" t="str">
        <f>Schedule!A3</f>
        <v>AVL</v>
      </c>
      <c r="B3" s="3">
        <f>VLOOKUP($A3,'Fixtures 6 GW'!$A$1:$C$21,2,FALSE)</f>
        <v>1.5883750172601196</v>
      </c>
      <c r="C3" s="3">
        <f ca="1">VLOOKUP($A3,'Fixtures 6 GW'!$J$3:$AW$22,40,FALSE)</f>
        <v>1.3220938361283441</v>
      </c>
      <c r="D3" s="18">
        <f t="shared" ref="D3:D21" ca="1" si="1">B3/C3*100</f>
        <v>120.14086851138801</v>
      </c>
      <c r="E3" s="3">
        <f>VLOOKUP($A3,'Fixtures 6 GW'!$A$1:$C$21,3,FALSE)</f>
        <v>1.3658931471256901</v>
      </c>
      <c r="F3" s="3">
        <f ca="1">VLOOKUP($A3,'Fixtures 6 GW'!$J$26:$AW$45,40,FALSE)</f>
        <v>1.2829304704036897</v>
      </c>
      <c r="G3" s="18">
        <f t="shared" ref="G3:G21" ca="1" si="2">E3/F3*100</f>
        <v>106.46665416683845</v>
      </c>
      <c r="H3" s="19">
        <f t="shared" ca="1" si="0"/>
        <v>-13.674214344549554</v>
      </c>
      <c r="I3" s="6"/>
      <c r="J3" s="41" t="str">
        <f t="shared" ref="J3:J21" si="3">A3</f>
        <v>AVL</v>
      </c>
      <c r="K3" s="19">
        <f ca="1">VLOOKUP($J3,'Team Ratings'!$A2:$H22,4,FALSE)-D3</f>
        <v>-12.538993347370422</v>
      </c>
      <c r="L3" s="19">
        <f ca="1">G3-VLOOKUP($J3,'Team Ratings'!$A2:$H22,7,FALSE)</f>
        <v>-2.5645019305592598</v>
      </c>
      <c r="M3" s="19">
        <f t="shared" ref="M3:M21" ca="1" si="4">K3+L3</f>
        <v>-15.103495277929682</v>
      </c>
      <c r="N3" s="6"/>
    </row>
    <row r="4" spans="1:14" x14ac:dyDescent="0.25">
      <c r="A4" s="41" t="str">
        <f>Schedule!A4</f>
        <v>BHA</v>
      </c>
      <c r="B4" s="3">
        <f>VLOOKUP($A4,'Fixtures 6 GW'!$A$1:$C$21,2,FALSE)</f>
        <v>0.87982494403000489</v>
      </c>
      <c r="C4" s="3">
        <f ca="1">VLOOKUP($A4,'Fixtures 6 GW'!$J$3:$AW$22,40,FALSE)</f>
        <v>1.4030873120568437</v>
      </c>
      <c r="D4" s="18">
        <f t="shared" ca="1" si="1"/>
        <v>62.706357364192336</v>
      </c>
      <c r="E4" s="3">
        <f>VLOOKUP($A4,'Fixtures 6 GW'!$A$1:$C$21,3,FALSE)</f>
        <v>1.101605228970445</v>
      </c>
      <c r="F4" s="3">
        <f ca="1">VLOOKUP($A4,'Fixtures 6 GW'!$J$26:$AW$45,40,FALSE)</f>
        <v>1.2401056675518343</v>
      </c>
      <c r="G4" s="18">
        <f t="shared" ca="1" si="2"/>
        <v>88.8315615188816</v>
      </c>
      <c r="H4" s="19">
        <f t="shared" ca="1" si="0"/>
        <v>26.125204154689264</v>
      </c>
      <c r="I4" s="6"/>
      <c r="J4" s="41" t="str">
        <f t="shared" si="3"/>
        <v>BHA</v>
      </c>
      <c r="K4" s="19">
        <f ca="1">VLOOKUP($J4,'Team Ratings'!$A3:$H23,4,FALSE)-D4</f>
        <v>12.879289794409807</v>
      </c>
      <c r="L4" s="19">
        <f ca="1">G4-VLOOKUP($J4,'Team Ratings'!$A3:$H23,7,FALSE)</f>
        <v>-4.9350118279921418</v>
      </c>
      <c r="M4" s="19">
        <f t="shared" ca="1" si="4"/>
        <v>7.9442779664176655</v>
      </c>
      <c r="N4" s="6"/>
    </row>
    <row r="5" spans="1:14" x14ac:dyDescent="0.25">
      <c r="A5" s="41" t="str">
        <f>Schedule!A5</f>
        <v>BUR</v>
      </c>
      <c r="B5" s="3">
        <f>VLOOKUP($A5,'Fixtures 6 GW'!$A$1:$C$21,2,FALSE)</f>
        <v>1.4999652820805143</v>
      </c>
      <c r="C5" s="3">
        <f ca="1">VLOOKUP($A5,'Fixtures 6 GW'!$J$3:$AW$22,40,FALSE)</f>
        <v>1.4390462081578195</v>
      </c>
      <c r="D5" s="18">
        <f t="shared" ca="1" si="1"/>
        <v>104.23329519075553</v>
      </c>
      <c r="E5" s="3">
        <f>VLOOKUP($A5,'Fixtures 6 GW'!$A$1:$C$21,3,FALSE)</f>
        <v>1.5472742773627801</v>
      </c>
      <c r="F5" s="3">
        <f ca="1">VLOOKUP($A5,'Fixtures 6 GW'!$J$26:$AW$45,40,FALSE)</f>
        <v>1.3666581441871199</v>
      </c>
      <c r="G5" s="18">
        <f t="shared" ca="1" si="2"/>
        <v>113.21589703642307</v>
      </c>
      <c r="H5" s="19">
        <f ca="1">G5-D5</f>
        <v>8.9826018456675456</v>
      </c>
      <c r="I5" s="6"/>
      <c r="J5" s="41" t="str">
        <f t="shared" si="3"/>
        <v>BUR</v>
      </c>
      <c r="K5" s="19">
        <f ca="1">VLOOKUP($J5,'Team Ratings'!$A4:$H24,4,FALSE)-D5</f>
        <v>5.4371068952854671</v>
      </c>
      <c r="L5" s="19">
        <f ca="1">G5-VLOOKUP($J5,'Team Ratings'!$A4:$H24,7,FALSE)</f>
        <v>32.967820940486732</v>
      </c>
      <c r="M5" s="19">
        <f t="shared" ca="1" si="4"/>
        <v>38.404927835772199</v>
      </c>
      <c r="N5" s="6"/>
    </row>
    <row r="6" spans="1:14" x14ac:dyDescent="0.25">
      <c r="A6" s="41" t="str">
        <f>Schedule!A6</f>
        <v>CHE</v>
      </c>
      <c r="B6" s="3">
        <f>VLOOKUP($A6,'Fixtures 6 GW'!$A$1:$C$21,2,FALSE)</f>
        <v>0.65823913438581716</v>
      </c>
      <c r="C6" s="3">
        <f ca="1">VLOOKUP($A6,'Fixtures 6 GW'!$J$3:$AW$22,40,FALSE)</f>
        <v>1.3954300818979946</v>
      </c>
      <c r="D6" s="18">
        <f t="shared" ca="1" si="1"/>
        <v>47.171058079134504</v>
      </c>
      <c r="E6" s="3">
        <f>VLOOKUP($A6,'Fixtures 6 GW'!$A$1:$C$21,3,FALSE)</f>
        <v>1.7785474179928547</v>
      </c>
      <c r="F6" s="3">
        <f ca="1">VLOOKUP($A6,'Fixtures 6 GW'!$J$26:$AW$45,40,FALSE)</f>
        <v>1.3780619675998409</v>
      </c>
      <c r="G6" s="18">
        <f t="shared" ca="1" si="2"/>
        <v>129.06149794486643</v>
      </c>
      <c r="H6" s="19">
        <f ca="1">G6-D6</f>
        <v>81.890439865731935</v>
      </c>
      <c r="I6" s="6"/>
      <c r="J6" s="41" t="str">
        <f t="shared" si="3"/>
        <v>CHE</v>
      </c>
      <c r="K6" s="19">
        <f ca="1">VLOOKUP($J6,'Team Ratings'!$A5:$H25,4,FALSE)-D6</f>
        <v>18.954765872139966</v>
      </c>
      <c r="L6" s="19">
        <f ca="1">G6-VLOOKUP($J6,'Team Ratings'!$A5:$H25,7,FALSE)</f>
        <v>3.690152906339776</v>
      </c>
      <c r="M6" s="19">
        <f t="shared" ca="1" si="4"/>
        <v>22.644918778479742</v>
      </c>
      <c r="N6" s="6"/>
    </row>
    <row r="7" spans="1:14" x14ac:dyDescent="0.25">
      <c r="A7" s="41" t="str">
        <f>Schedule!A7</f>
        <v>CRY</v>
      </c>
      <c r="B7" s="3">
        <f>VLOOKUP($A7,'Fixtures 6 GW'!$A$1:$C$21,2,FALSE)</f>
        <v>1.5771358232752566</v>
      </c>
      <c r="C7" s="3">
        <f ca="1">VLOOKUP($A7,'Fixtures 6 GW'!$J$3:$AW$22,40,FALSE)</f>
        <v>1.3595457921719707</v>
      </c>
      <c r="D7" s="18">
        <f t="shared" ca="1" si="1"/>
        <v>116.00461215474547</v>
      </c>
      <c r="E7" s="3">
        <f>VLOOKUP($A7,'Fixtures 6 GW'!$A$1:$C$21,3,FALSE)</f>
        <v>1.2942321641225507</v>
      </c>
      <c r="F7" s="3">
        <f ca="1">VLOOKUP($A7,'Fixtures 6 GW'!$J$26:$AW$45,40,FALSE)</f>
        <v>1.3705022171843362</v>
      </c>
      <c r="G7" s="18">
        <f t="shared" ca="1" si="2"/>
        <v>94.434882913324984</v>
      </c>
      <c r="H7" s="19">
        <f t="shared" ca="1" si="0"/>
        <v>-21.56972924142049</v>
      </c>
      <c r="I7" s="6"/>
      <c r="J7" s="41" t="str">
        <f t="shared" si="3"/>
        <v>CRY</v>
      </c>
      <c r="K7" s="19">
        <f ca="1">VLOOKUP($J7,'Team Ratings'!$A6:$H26,4,FALSE)-D7</f>
        <v>-1.8750637163239787</v>
      </c>
      <c r="L7" s="19">
        <f ca="1">G7-VLOOKUP($J7,'Team Ratings'!$A6:$H26,7,FALSE)</f>
        <v>23.096934666906577</v>
      </c>
      <c r="M7" s="19">
        <f t="shared" ca="1" si="4"/>
        <v>21.221870950582598</v>
      </c>
      <c r="N7" s="6"/>
    </row>
    <row r="8" spans="1:14" x14ac:dyDescent="0.25">
      <c r="A8" s="41" t="str">
        <f>Schedule!A8</f>
        <v>EVE</v>
      </c>
      <c r="B8" s="3">
        <f>VLOOKUP($A8,'Fixtures 6 GW'!$A$1:$C$21,2,FALSE)</f>
        <v>1.0645898818522677</v>
      </c>
      <c r="C8" s="3">
        <f ca="1">VLOOKUP($A8,'Fixtures 6 GW'!$J$3:$AW$22,40,FALSE)</f>
        <v>1.2852630593858614</v>
      </c>
      <c r="D8" s="18">
        <f t="shared" ca="1" si="1"/>
        <v>82.830504936550639</v>
      </c>
      <c r="E8" s="3">
        <f>VLOOKUP($A8,'Fixtures 6 GW'!$A$1:$C$21,3,FALSE)</f>
        <v>1.1088818261958893</v>
      </c>
      <c r="F8" s="3">
        <f ca="1">VLOOKUP($A8,'Fixtures 6 GW'!$J$26:$AW$45,40,FALSE)</f>
        <v>1.3445404107779588</v>
      </c>
      <c r="G8" s="18">
        <f t="shared" ca="1" si="2"/>
        <v>82.472926608006077</v>
      </c>
      <c r="H8" s="19">
        <f t="shared" ca="1" si="0"/>
        <v>-0.3575783285445624</v>
      </c>
      <c r="I8" s="6"/>
      <c r="J8" s="41" t="str">
        <f t="shared" si="3"/>
        <v>EVE</v>
      </c>
      <c r="K8" s="19">
        <f ca="1">VLOOKUP($J8,'Team Ratings'!$A7:$H27,4,FALSE)-D8</f>
        <v>20.837826915095349</v>
      </c>
      <c r="L8" s="19">
        <f ca="1">G8-VLOOKUP($J8,'Team Ratings'!$A7:$H27,7,FALSE)</f>
        <v>-10.152818193307624</v>
      </c>
      <c r="M8" s="19">
        <f t="shared" ca="1" si="4"/>
        <v>10.685008721787725</v>
      </c>
      <c r="N8" s="6"/>
    </row>
    <row r="9" spans="1:14" x14ac:dyDescent="0.25">
      <c r="A9" s="41" t="str">
        <f>Schedule!A9</f>
        <v>FUL</v>
      </c>
      <c r="B9" s="3">
        <f>VLOOKUP($A9,'Fixtures 6 GW'!$A$1:$C$21,2,FALSE)</f>
        <v>1.6601756425190217</v>
      </c>
      <c r="C9" s="3">
        <f>VLOOKUP($A9,'Fixtures 6 GW'!$J$3:$AW$22,40,FALSE)</f>
        <v>1.4498379319132351</v>
      </c>
      <c r="D9" s="18">
        <f t="shared" si="1"/>
        <v>114.50767054550855</v>
      </c>
      <c r="E9" s="3">
        <f>VLOOKUP($A9,'Fixtures 6 GW'!$A$1:$C$21,3,FALSE)</f>
        <v>0.75693569340695033</v>
      </c>
      <c r="F9" s="3">
        <f>VLOOKUP($A9,'Fixtures 6 GW'!$J$26:$AW$45,40,FALSE)</f>
        <v>1.3015435322536537</v>
      </c>
      <c r="G9" s="18">
        <f t="shared" si="2"/>
        <v>58.156771145126285</v>
      </c>
      <c r="H9" s="19">
        <f t="shared" si="0"/>
        <v>-56.350899400382261</v>
      </c>
      <c r="I9" s="6"/>
      <c r="J9" s="41" t="str">
        <f t="shared" si="3"/>
        <v>FUL</v>
      </c>
      <c r="K9" s="19">
        <f ca="1">VLOOKUP($J9,'Team Ratings'!$A8:$H28,4,FALSE)-D9</f>
        <v>-7.8571208886772723</v>
      </c>
      <c r="L9" s="19">
        <f ca="1">G9-VLOOKUP($J9,'Team Ratings'!$A8:$H28,7,FALSE)</f>
        <v>-23.896924837313804</v>
      </c>
      <c r="M9" s="19">
        <f t="shared" ca="1" si="4"/>
        <v>-31.754045725991077</v>
      </c>
      <c r="N9" s="6"/>
    </row>
    <row r="10" spans="1:14" x14ac:dyDescent="0.25">
      <c r="A10" s="41" t="str">
        <f>Schedule!A10</f>
        <v>LEE</v>
      </c>
      <c r="B10" s="3">
        <f>VLOOKUP($A10,'Fixtures 6 GW'!$A$1:$C$21,2,FALSE)</f>
        <v>1.5445823729625685</v>
      </c>
      <c r="C10" s="3">
        <f ca="1">VLOOKUP($A10,'Fixtures 6 GW'!$J$3:$AW$22,40,FALSE)</f>
        <v>1.4104820164195733</v>
      </c>
      <c r="D10" s="18">
        <f t="shared" ca="1" si="1"/>
        <v>109.50741342193085</v>
      </c>
      <c r="E10" s="3">
        <f>VLOOKUP($A10,'Fixtures 6 GW'!$A$1:$C$21,3,FALSE)</f>
        <v>1.2919614052181445</v>
      </c>
      <c r="F10" s="3">
        <f ca="1">VLOOKUP($A10,'Fixtures 6 GW'!$J$26:$AW$45,40,FALSE)</f>
        <v>1.4356431034280943</v>
      </c>
      <c r="G10" s="18">
        <f t="shared" ca="1" si="2"/>
        <v>89.99182332524984</v>
      </c>
      <c r="H10" s="19">
        <f t="shared" ca="1" si="0"/>
        <v>-19.515590096681009</v>
      </c>
      <c r="I10" s="6"/>
      <c r="J10" s="41" t="str">
        <f t="shared" si="3"/>
        <v>LEE</v>
      </c>
      <c r="K10" s="19">
        <f ca="1">VLOOKUP($J10,'Team Ratings'!$A9:$H29,4,FALSE)-D10</f>
        <v>14.042570601503513</v>
      </c>
      <c r="L10" s="19">
        <f ca="1">G10-VLOOKUP($J10,'Team Ratings'!$A9:$H29,7,FALSE)</f>
        <v>-29.766856462533696</v>
      </c>
      <c r="M10" s="19">
        <f t="shared" ca="1" si="4"/>
        <v>-15.724285861030182</v>
      </c>
      <c r="N10" s="6"/>
    </row>
    <row r="11" spans="1:14" x14ac:dyDescent="0.25">
      <c r="A11" s="41" t="str">
        <f>Schedule!A11</f>
        <v>LEI</v>
      </c>
      <c r="B11" s="3">
        <f>VLOOKUP($A11,'Fixtures 6 GW'!$A$1:$C$21,2,FALSE)</f>
        <v>1.0124786240055517</v>
      </c>
      <c r="C11" s="3">
        <f ca="1">VLOOKUP($A11,'Fixtures 6 GW'!$J$3:$AW$22,40,FALSE)</f>
        <v>1.2755386604506136</v>
      </c>
      <c r="D11" s="18">
        <f t="shared" ca="1" si="1"/>
        <v>79.37655324754094</v>
      </c>
      <c r="E11" s="3">
        <f>VLOOKUP($A11,'Fixtures 6 GW'!$A$1:$C$21,3,FALSE)</f>
        <v>1.7706942189022405</v>
      </c>
      <c r="F11" s="3">
        <f ca="1">VLOOKUP($A11,'Fixtures 6 GW'!$J$26:$AW$45,40,FALSE)</f>
        <v>1.1248995302702891</v>
      </c>
      <c r="G11" s="18">
        <f t="shared" ca="1" si="2"/>
        <v>157.4090993243442</v>
      </c>
      <c r="H11" s="19">
        <f t="shared" ca="1" si="0"/>
        <v>78.032546076803257</v>
      </c>
      <c r="I11" s="6"/>
      <c r="J11" s="41" t="str">
        <f t="shared" si="3"/>
        <v>LEI</v>
      </c>
      <c r="K11" s="19">
        <f ca="1">VLOOKUP($J11,'Team Ratings'!$A10:$H30,4,FALSE)-D11</f>
        <v>14.024490689687184</v>
      </c>
      <c r="L11" s="19">
        <f ca="1">G11-VLOOKUP($J11,'Team Ratings'!$A10:$H30,7,FALSE)</f>
        <v>44.377608439792681</v>
      </c>
      <c r="M11" s="19">
        <f t="shared" ca="1" si="4"/>
        <v>58.402099129479865</v>
      </c>
      <c r="N11" s="6"/>
    </row>
    <row r="12" spans="1:14" x14ac:dyDescent="0.25">
      <c r="A12" s="41" t="str">
        <f>Schedule!A12</f>
        <v>LIV</v>
      </c>
      <c r="B12" s="3">
        <f>VLOOKUP($A12,'Fixtures 6 GW'!$A$1:$C$21,2,FALSE)</f>
        <v>1.5023429535634918</v>
      </c>
      <c r="C12" s="3">
        <f ca="1">VLOOKUP($A12,'Fixtures 6 GW'!$J$3:$AW$22,40,FALSE)</f>
        <v>1.2817231058277991</v>
      </c>
      <c r="D12" s="18">
        <f t="shared" ca="1" si="1"/>
        <v>117.21275420038602</v>
      </c>
      <c r="E12" s="3">
        <f>VLOOKUP($A12,'Fixtures 6 GW'!$A$1:$C$21,3,FALSE)</f>
        <v>2.2914631373822667</v>
      </c>
      <c r="F12" s="3">
        <f ca="1">VLOOKUP($A12,'Fixtures 6 GW'!$J$26:$AW$45,40,FALSE)</f>
        <v>1.3345812064729525</v>
      </c>
      <c r="G12" s="18">
        <f t="shared" ca="1" si="2"/>
        <v>171.69904133733257</v>
      </c>
      <c r="H12" s="19">
        <f t="shared" ca="1" si="0"/>
        <v>54.486287136946558</v>
      </c>
      <c r="I12" s="6"/>
      <c r="J12" s="41" t="str">
        <f t="shared" si="3"/>
        <v>LIV</v>
      </c>
      <c r="K12" s="19">
        <f ca="1">VLOOKUP($J12,'Team Ratings'!$A11:$H31,4,FALSE)-D12</f>
        <v>-21.647366221815503</v>
      </c>
      <c r="L12" s="19">
        <f ca="1">G12-VLOOKUP($J12,'Team Ratings'!$A11:$H31,7,FALSE)</f>
        <v>30.726220966705569</v>
      </c>
      <c r="M12" s="19">
        <f t="shared" ca="1" si="4"/>
        <v>9.0788547448900658</v>
      </c>
      <c r="N12" s="6"/>
    </row>
    <row r="13" spans="1:14" x14ac:dyDescent="0.25">
      <c r="A13" s="41" t="str">
        <f>Schedule!A13</f>
        <v>MCI</v>
      </c>
      <c r="B13" s="3">
        <f>VLOOKUP($A13,'Fixtures 6 GW'!$A$1:$C$21,2,FALSE)</f>
        <v>0.98287895610795806</v>
      </c>
      <c r="C13" s="3">
        <f>VLOOKUP($A13,'Fixtures 6 GW'!$J$3:$AW$22,40,FALSE)</f>
        <v>1.3337274085955417</v>
      </c>
      <c r="D13" s="18">
        <f t="shared" si="1"/>
        <v>73.6941409296643</v>
      </c>
      <c r="E13" s="3">
        <f>VLOOKUP($A13,'Fixtures 6 GW'!$A$1:$C$21,3,FALSE)</f>
        <v>1.5535024358557974</v>
      </c>
      <c r="F13" s="3">
        <f>VLOOKUP($A13,'Fixtures 6 GW'!$J$26:$AW$45,40,FALSE)</f>
        <v>1.2646232054407001</v>
      </c>
      <c r="G13" s="18">
        <f t="shared" si="2"/>
        <v>122.84310687739024</v>
      </c>
      <c r="H13" s="19">
        <f t="shared" si="0"/>
        <v>49.148965947725941</v>
      </c>
      <c r="I13" s="6"/>
      <c r="J13" s="41" t="str">
        <f t="shared" si="3"/>
        <v>MCI</v>
      </c>
      <c r="K13" s="19">
        <f ca="1">VLOOKUP($J13,'Team Ratings'!$A12:$H32,4,FALSE)-D13</f>
        <v>-12.025387749248274</v>
      </c>
      <c r="L13" s="19">
        <f ca="1">G13-VLOOKUP($J13,'Team Ratings'!$A12:$H32,7,FALSE)</f>
        <v>-17.062800866554014</v>
      </c>
      <c r="M13" s="19">
        <f t="shared" ca="1" si="4"/>
        <v>-29.088188615802288</v>
      </c>
      <c r="N13" s="6"/>
    </row>
    <row r="14" spans="1:14" x14ac:dyDescent="0.25">
      <c r="A14" s="41" t="str">
        <f>Schedule!A14</f>
        <v>MUN</v>
      </c>
      <c r="B14" s="3">
        <f>VLOOKUP($A14,'Fixtures 6 GW'!$A$1:$C$21,2,FALSE)</f>
        <v>1.1812557105917536</v>
      </c>
      <c r="C14" s="3">
        <f ca="1">VLOOKUP($A14,'Fixtures 6 GW'!$J$3:$AW$22,40,FALSE)</f>
        <v>1.3968150449464589</v>
      </c>
      <c r="D14" s="18">
        <f t="shared" ca="1" si="1"/>
        <v>84.567796922392972</v>
      </c>
      <c r="E14" s="3">
        <f>VLOOKUP($A14,'Fixtures 6 GW'!$A$1:$C$21,3,FALSE)</f>
        <v>1.6194210782721661</v>
      </c>
      <c r="F14" s="3">
        <f ca="1">VLOOKUP($A14,'Fixtures 6 GW'!$J$26:$AW$45,40,FALSE)</f>
        <v>1.4827354364638277</v>
      </c>
      <c r="G14" s="18">
        <f t="shared" ca="1" si="2"/>
        <v>109.21847812137813</v>
      </c>
      <c r="H14" s="19">
        <f t="shared" ca="1" si="0"/>
        <v>24.650681198985154</v>
      </c>
      <c r="I14" s="6"/>
      <c r="J14" s="41" t="str">
        <f t="shared" si="3"/>
        <v>MUN</v>
      </c>
      <c r="K14" s="19">
        <f ca="1">VLOOKUP($J14,'Team Ratings'!$A13:$H33,4,FALSE)-D14</f>
        <v>2.3303379583284993</v>
      </c>
      <c r="L14" s="19">
        <f ca="1">G14-VLOOKUP($J14,'Team Ratings'!$A13:$H33,7,FALSE)</f>
        <v>-14.591670926157036</v>
      </c>
      <c r="M14" s="19">
        <f t="shared" ca="1" si="4"/>
        <v>-12.261332967828537</v>
      </c>
      <c r="N14" s="6"/>
    </row>
    <row r="15" spans="1:14" x14ac:dyDescent="0.25">
      <c r="A15" s="41" t="str">
        <f>Schedule!A15</f>
        <v>NEW</v>
      </c>
      <c r="B15" s="3">
        <f>VLOOKUP($A15,'Fixtures 6 GW'!$A$1:$C$21,2,FALSE)</f>
        <v>1.9821224813502192</v>
      </c>
      <c r="C15" s="3">
        <f ca="1">VLOOKUP($A15,'Fixtures 6 GW'!$J$3:$AW$22,40,FALSE)</f>
        <v>1.4499394322105461</v>
      </c>
      <c r="D15" s="18">
        <f t="shared" ca="1" si="1"/>
        <v>136.70381240189587</v>
      </c>
      <c r="E15" s="3">
        <f>VLOOKUP($A15,'Fixtures 6 GW'!$A$1:$C$21,3,FALSE)</f>
        <v>1.5656238497347623</v>
      </c>
      <c r="F15" s="3">
        <f ca="1">VLOOKUP($A15,'Fixtures 6 GW'!$J$26:$AW$45,40,FALSE)</f>
        <v>1.6158590488793285</v>
      </c>
      <c r="G15" s="18">
        <f t="shared" ca="1" si="2"/>
        <v>96.891115027674815</v>
      </c>
      <c r="H15" s="19">
        <f t="shared" ca="1" si="0"/>
        <v>-39.812697374221059</v>
      </c>
      <c r="I15" s="6"/>
      <c r="J15" s="41" t="str">
        <f t="shared" si="3"/>
        <v>NEW</v>
      </c>
      <c r="K15" s="19">
        <f ca="1">VLOOKUP($J15,'Team Ratings'!$A14:$H34,4,FALSE)-D15</f>
        <v>-27.965777090691574</v>
      </c>
      <c r="L15" s="19">
        <f ca="1">G15-VLOOKUP($J15,'Team Ratings'!$A14:$H34,7,FALSE)</f>
        <v>13.140909786552797</v>
      </c>
      <c r="M15" s="19">
        <f t="shared" ca="1" si="4"/>
        <v>-14.824867304138778</v>
      </c>
      <c r="N15" s="6"/>
    </row>
    <row r="16" spans="1:14" x14ac:dyDescent="0.25">
      <c r="A16" s="41" t="str">
        <f>Schedule!A16</f>
        <v>SHU</v>
      </c>
      <c r="B16" s="3">
        <f>VLOOKUP($A16,'Fixtures 6 GW'!$A$1:$C$21,2,FALSE)</f>
        <v>1.8380834510562014</v>
      </c>
      <c r="C16" s="3">
        <f ca="1">VLOOKUP($A16,'Fixtures 6 GW'!$J$3:$AW$22,40,FALSE)</f>
        <v>1.2183254608323715</v>
      </c>
      <c r="D16" s="18">
        <f t="shared" ca="1" si="1"/>
        <v>150.86965758725961</v>
      </c>
      <c r="E16" s="3">
        <f>VLOOKUP($A16,'Fixtures 6 GW'!$A$1:$C$21,3,FALSE)</f>
        <v>0.61501921619573452</v>
      </c>
      <c r="F16" s="3">
        <f ca="1">VLOOKUP($A16,'Fixtures 6 GW'!$J$26:$AW$45,40,FALSE)</f>
        <v>1.2681695474502772</v>
      </c>
      <c r="G16" s="18">
        <f t="shared" ca="1" si="2"/>
        <v>48.496608157187147</v>
      </c>
      <c r="H16" s="19">
        <f t="shared" ca="1" si="0"/>
        <v>-102.37304943007246</v>
      </c>
      <c r="I16" s="6"/>
      <c r="J16" s="41" t="str">
        <f t="shared" si="3"/>
        <v>SHU</v>
      </c>
      <c r="K16" s="19">
        <f ca="1">VLOOKUP($J16,'Team Ratings'!$A15:$H35,4,FALSE)-D16</f>
        <v>-25.805135789107808</v>
      </c>
      <c r="L16" s="19">
        <f ca="1">G16-VLOOKUP($J16,'Team Ratings'!$A15:$H35,7,FALSE)</f>
        <v>-14.424219070782463</v>
      </c>
      <c r="M16" s="19">
        <f t="shared" ca="1" si="4"/>
        <v>-40.229354859890272</v>
      </c>
      <c r="N16" s="6"/>
    </row>
    <row r="17" spans="1:14" x14ac:dyDescent="0.25">
      <c r="A17" s="41" t="str">
        <f>Schedule!A17</f>
        <v>SOU</v>
      </c>
      <c r="B17" s="3">
        <f>VLOOKUP($A17,'Fixtures 6 GW'!$A$1:$C$21,2,FALSE)</f>
        <v>1.7511474468594843</v>
      </c>
      <c r="C17" s="3">
        <f>VLOOKUP($A17,'Fixtures 6 GW'!$J$3:$AW$22,40,FALSE)</f>
        <v>1.3869680215563118</v>
      </c>
      <c r="D17" s="18">
        <f t="shared" si="1"/>
        <v>126.25723301785487</v>
      </c>
      <c r="E17" s="3">
        <f>VLOOKUP($A17,'Fixtures 6 GW'!$A$1:$C$21,3,FALSE)</f>
        <v>1.3846449063548771</v>
      </c>
      <c r="F17" s="3">
        <f>VLOOKUP($A17,'Fixtures 6 GW'!$J$26:$AW$45,40,FALSE)</f>
        <v>1.4386104124191472</v>
      </c>
      <c r="G17" s="18">
        <f t="shared" si="2"/>
        <v>96.248775512925533</v>
      </c>
      <c r="H17" s="19">
        <f t="shared" si="0"/>
        <v>-30.008457504929339</v>
      </c>
      <c r="I17" s="6"/>
      <c r="J17" s="41" t="str">
        <f t="shared" si="3"/>
        <v>SOU</v>
      </c>
      <c r="K17" s="19">
        <f ca="1">VLOOKUP($J17,'Team Ratings'!$A16:$H36,4,FALSE)-D17</f>
        <v>-14.73307477786561</v>
      </c>
      <c r="L17" s="19">
        <f ca="1">G17-VLOOKUP($J17,'Team Ratings'!$A16:$H36,7,FALSE)</f>
        <v>4.1338889146357474</v>
      </c>
      <c r="M17" s="19">
        <f t="shared" ca="1" si="4"/>
        <v>-10.599185863229863</v>
      </c>
      <c r="N17" s="6"/>
    </row>
    <row r="18" spans="1:14" x14ac:dyDescent="0.25">
      <c r="A18" s="41" t="str">
        <f>Schedule!A18</f>
        <v>TOT</v>
      </c>
      <c r="B18" s="3">
        <f>VLOOKUP($A18,'Fixtures 6 GW'!$A$1:$C$21,2,FALSE)</f>
        <v>1.445819351161119</v>
      </c>
      <c r="C18" s="3">
        <f>VLOOKUP($A18,'Fixtures 6 GW'!$J$3:$AW$22,40,FALSE)</f>
        <v>1.2172031047784657</v>
      </c>
      <c r="D18" s="18">
        <f t="shared" si="1"/>
        <v>118.78209523826857</v>
      </c>
      <c r="E18" s="3">
        <f>VLOOKUP($A18,'Fixtures 6 GW'!$A$1:$C$21,3,FALSE)</f>
        <v>1.6982345458482189</v>
      </c>
      <c r="F18" s="3">
        <f>VLOOKUP($A18,'Fixtures 6 GW'!$J$26:$AW$45,40,FALSE)</f>
        <v>1.2433525894743218</v>
      </c>
      <c r="G18" s="18">
        <f t="shared" si="2"/>
        <v>136.58511352489458</v>
      </c>
      <c r="H18" s="19">
        <f t="shared" si="0"/>
        <v>17.803018286626013</v>
      </c>
      <c r="I18" s="6"/>
      <c r="J18" s="41" t="str">
        <f t="shared" si="3"/>
        <v>TOT</v>
      </c>
      <c r="K18" s="19">
        <f ca="1">VLOOKUP($J18,'Team Ratings'!$A17:$H37,4,FALSE)-D18</f>
        <v>-23.443147856480593</v>
      </c>
      <c r="L18" s="19">
        <f ca="1">G18-VLOOKUP($J18,'Team Ratings'!$A17:$H37,7,FALSE)</f>
        <v>27.285603097535031</v>
      </c>
      <c r="M18" s="19">
        <f t="shared" ca="1" si="4"/>
        <v>3.8424552410544379</v>
      </c>
      <c r="N18" s="6"/>
    </row>
    <row r="19" spans="1:14" x14ac:dyDescent="0.25">
      <c r="A19" s="41" t="str">
        <f>Schedule!A19</f>
        <v>WBA</v>
      </c>
      <c r="B19" s="3">
        <f>VLOOKUP($A19,'Fixtures 6 GW'!$A$1:$C$21,2,FALSE)</f>
        <v>1.9235011607061718</v>
      </c>
      <c r="C19" s="3">
        <f ca="1">VLOOKUP($A19,'Fixtures 6 GW'!$J$3:$AW$22,40,FALSE)</f>
        <v>1.4449167278777975</v>
      </c>
      <c r="D19" s="18">
        <f t="shared" ca="1" si="1"/>
        <v>133.12193869686101</v>
      </c>
      <c r="E19" s="3">
        <f>VLOOKUP($A19,'Fixtures 6 GW'!$A$1:$C$21,3,FALSE)</f>
        <v>1.3531533506549747</v>
      </c>
      <c r="F19" s="3">
        <f ca="1">VLOOKUP($A19,'Fixtures 6 GW'!$J$26:$AW$45,40,FALSE)</f>
        <v>1.4501306712165223</v>
      </c>
      <c r="G19" s="18">
        <f t="shared" ca="1" si="2"/>
        <v>93.312511590407723</v>
      </c>
      <c r="H19" s="19">
        <f t="shared" ca="1" si="0"/>
        <v>-39.809427106453285</v>
      </c>
      <c r="I19" s="6"/>
      <c r="J19" s="41" t="str">
        <f t="shared" si="3"/>
        <v>WBA</v>
      </c>
      <c r="K19" s="19">
        <f ca="1">VLOOKUP($J19,'Team Ratings'!$A18:$H38,4,FALSE)-D19</f>
        <v>5.0156763696946882</v>
      </c>
      <c r="L19" s="19">
        <f ca="1">G19-VLOOKUP($J19,'Team Ratings'!$A18:$H38,7,FALSE)</f>
        <v>22.766946289376648</v>
      </c>
      <c r="M19" s="19">
        <f t="shared" ca="1" si="4"/>
        <v>27.782622659071336</v>
      </c>
      <c r="N19" s="6"/>
    </row>
    <row r="20" spans="1:14" x14ac:dyDescent="0.25">
      <c r="A20" s="41" t="str">
        <f>Schedule!A20</f>
        <v>WHU</v>
      </c>
      <c r="B20" s="3">
        <f>VLOOKUP($A20,'Fixtures 6 GW'!$A$1:$C$21,2,FALSE)</f>
        <v>1.5402740051385</v>
      </c>
      <c r="C20" s="3">
        <f ca="1">VLOOKUP($A20,'Fixtures 6 GW'!$J$3:$AW$22,40,FALSE)</f>
        <v>1.2300022148435741</v>
      </c>
      <c r="D20" s="18">
        <f t="shared" ca="1" si="1"/>
        <v>125.2253033816191</v>
      </c>
      <c r="E20" s="3">
        <f>VLOOKUP($A20,'Fixtures 6 GW'!$A$1:$C$21,3,FALSE)</f>
        <v>1.2616942730323697</v>
      </c>
      <c r="F20" s="3">
        <f ca="1">VLOOKUP($A20,'Fixtures 6 GW'!$J$26:$AW$45,40,FALSE)</f>
        <v>1.3671872843991855</v>
      </c>
      <c r="G20" s="18">
        <f t="shared" ca="1" si="2"/>
        <v>92.28393852323056</v>
      </c>
      <c r="H20" s="19">
        <f t="shared" ca="1" si="0"/>
        <v>-32.941364858388539</v>
      </c>
      <c r="I20" s="6"/>
      <c r="J20" s="41" t="str">
        <f t="shared" si="3"/>
        <v>WHU</v>
      </c>
      <c r="K20" s="19">
        <f ca="1">VLOOKUP($J20,'Team Ratings'!$A19:$H39,4,FALSE)-D20</f>
        <v>-30.449021861114403</v>
      </c>
      <c r="L20" s="19">
        <f ca="1">G20-VLOOKUP($J20,'Team Ratings'!$A19:$H39,7,FALSE)</f>
        <v>-13.712914005885494</v>
      </c>
      <c r="M20" s="19">
        <f t="shared" ca="1" si="4"/>
        <v>-44.161935866999897</v>
      </c>
      <c r="N20" s="6"/>
    </row>
    <row r="21" spans="1:14" x14ac:dyDescent="0.25">
      <c r="A21" s="41" t="str">
        <f>Schedule!A21</f>
        <v>WOL</v>
      </c>
      <c r="B21" s="3">
        <f>VLOOKUP($A21,'Fixtures 6 GW'!$A$1:$C$21,2,FALSE)</f>
        <v>1.4272100093352167</v>
      </c>
      <c r="C21" s="3">
        <f ca="1">VLOOKUP($A21,'Fixtures 6 GW'!$J$3:$AW$22,40,FALSE)</f>
        <v>1.1334481079514509</v>
      </c>
      <c r="D21" s="18">
        <f t="shared" ca="1" si="1"/>
        <v>125.91754305494402</v>
      </c>
      <c r="E21" s="3">
        <f>VLOOKUP($A21,'Fixtures 6 GW'!$A$1:$C$21,3,FALSE)</f>
        <v>1.0188302479159899</v>
      </c>
      <c r="F21" s="3">
        <f ca="1">VLOOKUP($A21,'Fixtures 6 GW'!$J$26:$AW$45,40,FALSE)</f>
        <v>1.144212331695692</v>
      </c>
      <c r="G21" s="18">
        <f t="shared" ca="1" si="2"/>
        <v>89.042061485748079</v>
      </c>
      <c r="H21" s="19">
        <f t="shared" ca="1" si="0"/>
        <v>-36.875481569195941</v>
      </c>
      <c r="I21" s="6"/>
      <c r="J21" s="41" t="str">
        <f t="shared" si="3"/>
        <v>WOL</v>
      </c>
      <c r="K21" s="19">
        <f ca="1">VLOOKUP($J21,'Team Ratings'!$A20:$H40,4,FALSE)-D21</f>
        <v>-31.501315635442481</v>
      </c>
      <c r="L21" s="19">
        <f ca="1">G21-VLOOKUP($J21,'Team Ratings'!$A20:$H40,7,FALSE)</f>
        <v>5.9065829093976276</v>
      </c>
      <c r="M21" s="19">
        <f t="shared" ca="1" si="4"/>
        <v>-25.594732726044853</v>
      </c>
      <c r="N21" s="6"/>
    </row>
    <row r="22" spans="1:14" x14ac:dyDescent="0.25">
      <c r="D22" s="21"/>
      <c r="G22" s="21"/>
    </row>
    <row r="24" spans="1:14" x14ac:dyDescent="0.25">
      <c r="B24" s="2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zoomScaleNormal="100" workbookViewId="0">
      <selection activeCell="AL1" sqref="AL1:AL1048576"/>
    </sheetView>
  </sheetViews>
  <sheetFormatPr defaultColWidth="9.109375" defaultRowHeight="12" x14ac:dyDescent="0.3"/>
  <cols>
    <col min="1" max="1" width="4.5546875" style="54" bestFit="1" customWidth="1"/>
    <col min="2" max="31" width="5.77734375" style="54" hidden="1" customWidth="1"/>
    <col min="32" max="32" width="5.77734375" style="34" hidden="1" customWidth="1"/>
    <col min="33" max="38" width="5.77734375" style="54" hidden="1" customWidth="1"/>
    <col min="39" max="39" width="5.77734375" style="54" customWidth="1"/>
    <col min="40" max="40" width="4.33203125" style="54" customWidth="1"/>
    <col min="41" max="41" width="4.5546875" style="54" bestFit="1" customWidth="1"/>
    <col min="42" max="44" width="7.44140625" style="54" bestFit="1" customWidth="1"/>
    <col min="45" max="45" width="4.33203125" style="54" bestFit="1" customWidth="1"/>
    <col min="46" max="46" width="5.6640625" style="54" bestFit="1" customWidth="1"/>
    <col min="47" max="47" width="5.109375" style="54" bestFit="1" customWidth="1"/>
    <col min="48" max="48" width="5.6640625" style="54" bestFit="1" customWidth="1"/>
    <col min="49" max="49" width="5.109375" style="54" bestFit="1" customWidth="1"/>
    <col min="50" max="50" width="9.109375" style="54"/>
    <col min="51" max="52" width="9.6640625" style="54" bestFit="1" customWidth="1"/>
    <col min="53" max="16384" width="9.109375" style="54"/>
  </cols>
  <sheetData>
    <row r="1" spans="1:55" x14ac:dyDescent="0.3">
      <c r="A1" s="35" t="s">
        <v>0</v>
      </c>
      <c r="B1" s="53">
        <v>1</v>
      </c>
      <c r="C1" s="53">
        <v>2</v>
      </c>
      <c r="D1" s="53">
        <v>3</v>
      </c>
      <c r="E1" s="53">
        <v>4</v>
      </c>
      <c r="F1" s="53">
        <v>5</v>
      </c>
      <c r="G1" s="53">
        <v>6</v>
      </c>
      <c r="H1" s="53">
        <v>7</v>
      </c>
      <c r="I1" s="53">
        <v>8</v>
      </c>
      <c r="J1" s="53">
        <v>9</v>
      </c>
      <c r="K1" s="53">
        <v>10</v>
      </c>
      <c r="L1" s="53">
        <v>11</v>
      </c>
      <c r="M1" s="53">
        <v>12</v>
      </c>
      <c r="N1" s="53">
        <v>13</v>
      </c>
      <c r="O1" s="53">
        <v>14</v>
      </c>
      <c r="P1" s="53">
        <v>15</v>
      </c>
      <c r="Q1" s="53">
        <v>16</v>
      </c>
      <c r="R1" s="53">
        <v>17</v>
      </c>
      <c r="S1" s="53">
        <v>18</v>
      </c>
      <c r="T1" s="53">
        <v>19</v>
      </c>
      <c r="U1" s="53">
        <v>20</v>
      </c>
      <c r="V1" s="53">
        <v>21</v>
      </c>
      <c r="W1" s="53">
        <v>22</v>
      </c>
      <c r="X1" s="53">
        <v>23</v>
      </c>
      <c r="Y1" s="53">
        <v>24</v>
      </c>
      <c r="Z1" s="53">
        <v>25</v>
      </c>
      <c r="AA1" s="53">
        <v>26</v>
      </c>
      <c r="AB1" s="53">
        <v>27</v>
      </c>
      <c r="AC1" s="53">
        <v>28</v>
      </c>
      <c r="AD1" s="53">
        <v>29</v>
      </c>
      <c r="AE1" s="53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55" x14ac:dyDescent="0.25">
      <c r="A2" s="41" t="str">
        <f>Schedule!A2</f>
        <v>ARS</v>
      </c>
      <c r="B2" s="55" t="str">
        <f>Schedule!B2</f>
        <v>@FUL</v>
      </c>
      <c r="C2" s="55" t="str">
        <f>Schedule!C2</f>
        <v>WHU</v>
      </c>
      <c r="D2" s="55" t="str">
        <f>Schedule!D2</f>
        <v>@LIV</v>
      </c>
      <c r="E2" s="55" t="str">
        <f>Schedule!E2</f>
        <v>SHU</v>
      </c>
      <c r="F2" s="55" t="str">
        <f>Schedule!F2</f>
        <v>@MCI</v>
      </c>
      <c r="G2" s="55" t="str">
        <f>Schedule!G2</f>
        <v>LEI</v>
      </c>
      <c r="H2" s="55" t="str">
        <f>Schedule!H2</f>
        <v>@MUN</v>
      </c>
      <c r="I2" s="55" t="str">
        <f>Schedule!I2</f>
        <v>AVL</v>
      </c>
      <c r="J2" s="55" t="str">
        <f>Schedule!J2</f>
        <v>@LEE</v>
      </c>
      <c r="K2" s="55" t="str">
        <f>Schedule!K2</f>
        <v>WOL</v>
      </c>
      <c r="L2" s="55" t="str">
        <f>Schedule!L2</f>
        <v>@TOT</v>
      </c>
      <c r="M2" s="55" t="str">
        <f>Schedule!M2</f>
        <v>BUR</v>
      </c>
      <c r="N2" s="55" t="str">
        <f>Schedule!N2</f>
        <v>SOU</v>
      </c>
      <c r="O2" s="55" t="str">
        <f>Schedule!O2</f>
        <v>@EVE</v>
      </c>
      <c r="P2" s="55" t="str">
        <f>Schedule!P2</f>
        <v>CHE</v>
      </c>
      <c r="Q2" s="55" t="str">
        <f>Schedule!Q2</f>
        <v>@BHA</v>
      </c>
      <c r="R2" s="55" t="str">
        <f>Schedule!R2</f>
        <v>@WBA</v>
      </c>
      <c r="S2" s="55" t="str">
        <f>Schedule!S2</f>
        <v>CRY</v>
      </c>
      <c r="T2" s="55" t="str">
        <f>Schedule!T2</f>
        <v>NEW</v>
      </c>
      <c r="U2" s="55" t="str">
        <f>Schedule!U2</f>
        <v>@SOU</v>
      </c>
      <c r="V2" s="55" t="str">
        <f>Schedule!V2</f>
        <v>MUN</v>
      </c>
      <c r="W2" s="55" t="str">
        <f>Schedule!W2</f>
        <v>@WOL</v>
      </c>
      <c r="X2" s="55" t="str">
        <f>Schedule!X2</f>
        <v>@AVL</v>
      </c>
      <c r="Y2" s="74" t="str">
        <f>Schedule!Y2</f>
        <v>LEE</v>
      </c>
      <c r="Z2" s="74" t="str">
        <f>Schedule!Z2</f>
        <v>MCI</v>
      </c>
      <c r="AA2" s="74" t="str">
        <f>Schedule!AA2</f>
        <v>@LEI</v>
      </c>
      <c r="AB2" s="74" t="str">
        <f>Schedule!AB2</f>
        <v>@BUR</v>
      </c>
      <c r="AC2" s="74" t="str">
        <f>Schedule!AC2</f>
        <v>TOT</v>
      </c>
      <c r="AD2" s="74" t="str">
        <f>Schedule!AD2</f>
        <v>@WHU</v>
      </c>
      <c r="AE2" s="74" t="str">
        <f>Schedule!AE2</f>
        <v>LIV</v>
      </c>
      <c r="AF2" s="74" t="str">
        <f>Schedule!AF2</f>
        <v>@SHU</v>
      </c>
      <c r="AG2" s="74" t="str">
        <f>Schedule!AG2</f>
        <v>FUL</v>
      </c>
      <c r="AH2" s="74" t="str">
        <f>Schedule!AH2</f>
        <v>EVE</v>
      </c>
      <c r="AI2" s="74" t="str">
        <f>Schedule!AI2</f>
        <v>@NEW</v>
      </c>
      <c r="AJ2" s="74" t="str">
        <f>Schedule!AJ2</f>
        <v>WBA</v>
      </c>
      <c r="AK2" s="74" t="str">
        <f>Schedule!AK2</f>
        <v>@CHE</v>
      </c>
      <c r="AL2" s="55" t="str">
        <f>Schedule!AL2</f>
        <v>@CRY</v>
      </c>
      <c r="AM2" s="55" t="str">
        <f>Schedule!AM2</f>
        <v>BHA</v>
      </c>
      <c r="AO2" s="56"/>
      <c r="AT2" s="66" t="str">
        <f>Schedule!A2</f>
        <v>ARS</v>
      </c>
      <c r="AU2" s="3">
        <f ca="1">VLOOKUP(AT2,'Team Ratings'!$A$2:$H$21,7,FALSE)*(1-Fixtures!$D$3)</f>
        <v>91.629163528855798</v>
      </c>
      <c r="AV2" s="66" t="str">
        <f>Schedule!A2</f>
        <v>ARS</v>
      </c>
      <c r="AW2" s="3">
        <f ca="1">VLOOKUP(AV2,'Team Ratings'!$A$2:$H$21,4,FALSE)*(1+Fixtures!$D$3)</f>
        <v>89.681801496470641</v>
      </c>
    </row>
    <row r="3" spans="1:55" x14ac:dyDescent="0.25">
      <c r="A3" s="41" t="str">
        <f>Schedule!A3</f>
        <v>AVL</v>
      </c>
      <c r="B3" s="74" t="str">
        <f>Schedule!B3</f>
        <v>@MCI</v>
      </c>
      <c r="C3" s="74" t="str">
        <f>Schedule!C3</f>
        <v>SHU</v>
      </c>
      <c r="D3" s="74" t="str">
        <f>Schedule!D3</f>
        <v>@FUL</v>
      </c>
      <c r="E3" s="74" t="str">
        <f>Schedule!E3</f>
        <v>LIV</v>
      </c>
      <c r="F3" s="74" t="str">
        <f>Schedule!F3</f>
        <v>@LEI</v>
      </c>
      <c r="G3" s="74" t="str">
        <f>Schedule!G3</f>
        <v>LEE</v>
      </c>
      <c r="H3" s="74" t="str">
        <f>Schedule!H3</f>
        <v>SOU</v>
      </c>
      <c r="I3" s="74" t="str">
        <f>Schedule!I3</f>
        <v>@ARS</v>
      </c>
      <c r="J3" s="74" t="str">
        <f>Schedule!J3</f>
        <v>BHA</v>
      </c>
      <c r="K3" s="74" t="str">
        <f>Schedule!K3</f>
        <v>@WHU</v>
      </c>
      <c r="L3" s="74" t="str">
        <f>Schedule!L3</f>
        <v>NEW</v>
      </c>
      <c r="M3" s="55" t="str">
        <f>Schedule!M3</f>
        <v>@WOL</v>
      </c>
      <c r="N3" s="55" t="str">
        <f>Schedule!N3</f>
        <v>BUR</v>
      </c>
      <c r="O3" s="55" t="str">
        <f>Schedule!O3</f>
        <v>@WBA</v>
      </c>
      <c r="P3" s="55" t="str">
        <f>Schedule!P3</f>
        <v>CRY</v>
      </c>
      <c r="Q3" s="55" t="str">
        <f>Schedule!Q3</f>
        <v>@CHE</v>
      </c>
      <c r="R3" s="55" t="str">
        <f>Schedule!R3</f>
        <v>@MUN</v>
      </c>
      <c r="S3" s="74" t="str">
        <f>Schedule!S3</f>
        <v>TOT</v>
      </c>
      <c r="T3" s="74" t="str">
        <f>Schedule!T3</f>
        <v>EVE</v>
      </c>
      <c r="U3" s="55" t="str">
        <f>Schedule!U3</f>
        <v>@BUR</v>
      </c>
      <c r="V3" s="55" t="str">
        <f>Schedule!V3</f>
        <v>@SOU</v>
      </c>
      <c r="W3" s="55" t="str">
        <f>Schedule!W3</f>
        <v>WHU</v>
      </c>
      <c r="X3" s="55" t="str">
        <f>Schedule!X3</f>
        <v>ARS</v>
      </c>
      <c r="Y3" s="74" t="str">
        <f>Schedule!Y3</f>
        <v>@BHA</v>
      </c>
      <c r="Z3" s="74" t="str">
        <f>Schedule!Z3</f>
        <v>LEI</v>
      </c>
      <c r="AA3" s="115" t="str">
        <f>Schedule!AA3</f>
        <v>@LEE</v>
      </c>
      <c r="AB3" s="74" t="str">
        <f>Schedule!AB3</f>
        <v>WOL</v>
      </c>
      <c r="AC3" s="74" t="str">
        <f>Schedule!AC3</f>
        <v>@NEW</v>
      </c>
      <c r="AD3" s="74" t="str">
        <f>Schedule!AD3</f>
        <v>@SHU</v>
      </c>
      <c r="AE3" s="74" t="str">
        <f>Schedule!AE3</f>
        <v>FUL</v>
      </c>
      <c r="AF3" s="74" t="str">
        <f>Schedule!AF3</f>
        <v>@LIV</v>
      </c>
      <c r="AG3" s="74" t="str">
        <f>Schedule!AG3</f>
        <v>MCI</v>
      </c>
      <c r="AH3" s="74" t="str">
        <f>Schedule!AH3</f>
        <v>WBA</v>
      </c>
      <c r="AI3" s="74" t="str">
        <f>Schedule!AI3</f>
        <v>@EVE</v>
      </c>
      <c r="AJ3" s="74" t="str">
        <f>Schedule!AJ3</f>
        <v>MUN</v>
      </c>
      <c r="AK3" s="74" t="str">
        <f>Schedule!AK3</f>
        <v>@CRY</v>
      </c>
      <c r="AL3" s="55" t="str">
        <f>Schedule!AL3</f>
        <v>@TOT</v>
      </c>
      <c r="AM3" s="55" t="str">
        <f>Schedule!AM3</f>
        <v>CHE</v>
      </c>
      <c r="AO3" s="56"/>
      <c r="AT3" s="66" t="str">
        <f>Schedule!A3</f>
        <v>AVL</v>
      </c>
      <c r="AU3" s="3">
        <f ca="1">VLOOKUP(AT3,'Team Ratings'!$A$2:$H$21,7,FALSE)*(1-Fixtures!$D$3)</f>
        <v>102.48928673155385</v>
      </c>
      <c r="AV3" s="66" t="str">
        <f>Schedule!A3</f>
        <v>AVL</v>
      </c>
      <c r="AW3" s="3">
        <f ca="1">VLOOKUP(AV3,'Team Ratings'!$A$2:$H$21,4,FALSE)*(1+Fixtures!$D$3)</f>
        <v>114.05798767385865</v>
      </c>
    </row>
    <row r="4" spans="1:55" x14ac:dyDescent="0.25">
      <c r="A4" s="41" t="str">
        <f>Schedule!A4</f>
        <v>BHA</v>
      </c>
      <c r="B4" s="55" t="str">
        <f>Schedule!B4</f>
        <v>CHE</v>
      </c>
      <c r="C4" s="55" t="str">
        <f>Schedule!C4</f>
        <v>@NEW</v>
      </c>
      <c r="D4" s="55" t="str">
        <f>Schedule!D4</f>
        <v>MUN</v>
      </c>
      <c r="E4" s="55" t="str">
        <f>Schedule!E4</f>
        <v>@EVE</v>
      </c>
      <c r="F4" s="55" t="str">
        <f>Schedule!F4</f>
        <v>@CRY</v>
      </c>
      <c r="G4" s="55" t="str">
        <f>Schedule!G4</f>
        <v>WBA</v>
      </c>
      <c r="H4" s="55" t="str">
        <f>Schedule!H4</f>
        <v>@TOT</v>
      </c>
      <c r="I4" s="55" t="str">
        <f>Schedule!I4</f>
        <v>BUR</v>
      </c>
      <c r="J4" s="55" t="str">
        <f>Schedule!J4</f>
        <v>@AVL</v>
      </c>
      <c r="K4" s="55" t="str">
        <f>Schedule!K4</f>
        <v>LIV</v>
      </c>
      <c r="L4" s="55" t="str">
        <f>Schedule!L4</f>
        <v>SOU</v>
      </c>
      <c r="M4" s="55" t="str">
        <f>Schedule!M4</f>
        <v>@LEI</v>
      </c>
      <c r="N4" s="55" t="str">
        <f>Schedule!N4</f>
        <v>@FUL</v>
      </c>
      <c r="O4" s="55" t="str">
        <f>Schedule!O4</f>
        <v>SHU</v>
      </c>
      <c r="P4" s="55" t="str">
        <f>Schedule!P4</f>
        <v>@WHU</v>
      </c>
      <c r="Q4" s="55" t="str">
        <f>Schedule!Q4</f>
        <v>ARS</v>
      </c>
      <c r="R4" s="55" t="str">
        <f>Schedule!R4</f>
        <v>WOL</v>
      </c>
      <c r="S4" s="55" t="str">
        <f>Schedule!S4</f>
        <v>@MCI</v>
      </c>
      <c r="T4" s="55" t="str">
        <f>Schedule!T4</f>
        <v>@LEE</v>
      </c>
      <c r="U4" s="55" t="str">
        <f>Schedule!U4</f>
        <v>FUL</v>
      </c>
      <c r="V4" s="55" t="str">
        <f>Schedule!V4</f>
        <v>TOT</v>
      </c>
      <c r="W4" s="55" t="str">
        <f>Schedule!W4</f>
        <v>@LIV</v>
      </c>
      <c r="X4" s="55" t="str">
        <f>Schedule!X4</f>
        <v>@BUR</v>
      </c>
      <c r="Y4" s="74" t="str">
        <f>Schedule!Y4</f>
        <v>AVL</v>
      </c>
      <c r="Z4" s="74" t="str">
        <f>Schedule!Z4</f>
        <v>CRY</v>
      </c>
      <c r="AA4" s="74" t="str">
        <f>Schedule!AA4</f>
        <v>@WBA</v>
      </c>
      <c r="AB4" s="74" t="str">
        <f>Schedule!AB4</f>
        <v>LEI</v>
      </c>
      <c r="AC4" s="74" t="str">
        <f>Schedule!AC4</f>
        <v>@SOU</v>
      </c>
      <c r="AD4" s="74" t="str">
        <f>Schedule!AD4</f>
        <v>NEW</v>
      </c>
      <c r="AE4" s="74" t="str">
        <f>Schedule!AE4</f>
        <v>@MUN</v>
      </c>
      <c r="AF4" s="74" t="str">
        <f>Schedule!AF4</f>
        <v>EVE</v>
      </c>
      <c r="AG4" s="74" t="str">
        <f>Schedule!AG4</f>
        <v>@CHE</v>
      </c>
      <c r="AH4" s="74" t="str">
        <f>Schedule!AH4</f>
        <v>@SHU</v>
      </c>
      <c r="AI4" s="74" t="str">
        <f>Schedule!AI4</f>
        <v>LEE</v>
      </c>
      <c r="AJ4" s="74" t="str">
        <f>Schedule!AJ4</f>
        <v>@WOL</v>
      </c>
      <c r="AK4" s="74" t="str">
        <f>Schedule!AK4</f>
        <v>WHU</v>
      </c>
      <c r="AL4" s="55" t="str">
        <f>Schedule!AL4</f>
        <v>MCI</v>
      </c>
      <c r="AM4" s="55" t="str">
        <f>Schedule!AM4</f>
        <v>@ARS</v>
      </c>
      <c r="AO4" s="56"/>
      <c r="AT4" s="66" t="str">
        <f>Schedule!A4</f>
        <v>BHA</v>
      </c>
      <c r="AU4" s="3">
        <f ca="1">VLOOKUP(AT4,'Team Ratings'!$A$2:$H$21,7,FALSE)*(1-Fixtures!$D$3)</f>
        <v>88.140578946061311</v>
      </c>
      <c r="AV4" s="66" t="str">
        <f>Schedule!A4</f>
        <v>BHA</v>
      </c>
      <c r="AW4" s="3">
        <f ca="1">VLOOKUP(AV4,'Team Ratings'!$A$2:$H$21,4,FALSE)*(1+Fixtures!$D$3)</f>
        <v>80.120785988118271</v>
      </c>
    </row>
    <row r="5" spans="1:55" x14ac:dyDescent="0.25">
      <c r="A5" s="41" t="str">
        <f>Schedule!A5</f>
        <v>BUR</v>
      </c>
      <c r="B5" s="74" t="str">
        <f>Schedule!B5</f>
        <v>MUN</v>
      </c>
      <c r="C5" s="55" t="str">
        <f>Schedule!C5</f>
        <v>@LEI</v>
      </c>
      <c r="D5" s="55" t="str">
        <f>Schedule!D5</f>
        <v>SOU</v>
      </c>
      <c r="E5" s="55" t="str">
        <f>Schedule!E5</f>
        <v>@NEW</v>
      </c>
      <c r="F5" s="55" t="str">
        <f>Schedule!F5</f>
        <v>@WBA</v>
      </c>
      <c r="G5" s="55" t="str">
        <f>Schedule!G5</f>
        <v>TOT</v>
      </c>
      <c r="H5" s="55" t="str">
        <f>Schedule!H5</f>
        <v>CHE</v>
      </c>
      <c r="I5" s="55" t="str">
        <f>Schedule!I5</f>
        <v>@BHA</v>
      </c>
      <c r="J5" s="55" t="str">
        <f>Schedule!J5</f>
        <v>CRY</v>
      </c>
      <c r="K5" s="55" t="str">
        <f>Schedule!K5</f>
        <v>@MCI</v>
      </c>
      <c r="L5" s="55" t="str">
        <f>Schedule!L5</f>
        <v>EVE</v>
      </c>
      <c r="M5" s="55" t="str">
        <f>Schedule!M5</f>
        <v>@ARS</v>
      </c>
      <c r="N5" s="55" t="str">
        <f>Schedule!N5</f>
        <v>@AVL</v>
      </c>
      <c r="O5" s="55" t="str">
        <f>Schedule!O5</f>
        <v>WOL</v>
      </c>
      <c r="P5" s="55" t="str">
        <f>Schedule!P5</f>
        <v>@LEE</v>
      </c>
      <c r="Q5" s="55" t="str">
        <f>Schedule!Q5</f>
        <v>SHU</v>
      </c>
      <c r="R5" s="74" t="str">
        <f>Schedule!R5</f>
        <v>FUL</v>
      </c>
      <c r="S5" s="74" t="str">
        <f>Schedule!S5</f>
        <v>@LIV</v>
      </c>
      <c r="T5" s="74" t="str">
        <f>Schedule!T5</f>
        <v>@WHU</v>
      </c>
      <c r="U5" s="55" t="str">
        <f>Schedule!U5</f>
        <v>AVL</v>
      </c>
      <c r="V5" s="55" t="str">
        <f>Schedule!V5</f>
        <v>@CHE</v>
      </c>
      <c r="W5" s="55" t="str">
        <f>Schedule!W5</f>
        <v>MCI</v>
      </c>
      <c r="X5" s="55" t="str">
        <f>Schedule!X5</f>
        <v>BHA</v>
      </c>
      <c r="Y5" s="74" t="str">
        <f>Schedule!Y5</f>
        <v>@CRY</v>
      </c>
      <c r="Z5" s="74" t="str">
        <f>Schedule!Z5</f>
        <v>WBA</v>
      </c>
      <c r="AA5" s="115" t="str">
        <f>Schedule!AA5</f>
        <v>@TOT</v>
      </c>
      <c r="AB5" s="74" t="str">
        <f>Schedule!AB5</f>
        <v>ARS</v>
      </c>
      <c r="AC5" s="74" t="str">
        <f>Schedule!AC5</f>
        <v>@EVE</v>
      </c>
      <c r="AD5" s="74" t="str">
        <f>Schedule!AD5</f>
        <v>LEI</v>
      </c>
      <c r="AE5" s="74" t="str">
        <f>Schedule!AE5</f>
        <v>@SOU</v>
      </c>
      <c r="AF5" s="74" t="str">
        <f>Schedule!AF5</f>
        <v>NEW</v>
      </c>
      <c r="AG5" s="74" t="str">
        <f>Schedule!AG5</f>
        <v>@MUN</v>
      </c>
      <c r="AH5" s="74" t="str">
        <f>Schedule!AH5</f>
        <v>@WOL</v>
      </c>
      <c r="AI5" s="74" t="str">
        <f>Schedule!AI5</f>
        <v>WHU</v>
      </c>
      <c r="AJ5" s="74" t="str">
        <f>Schedule!AJ5</f>
        <v>@FUL</v>
      </c>
      <c r="AK5" s="74" t="str">
        <f>Schedule!AK5</f>
        <v>LEE</v>
      </c>
      <c r="AL5" s="55" t="str">
        <f>Schedule!AL5</f>
        <v>LIV</v>
      </c>
      <c r="AM5" s="55" t="str">
        <f>Schedule!AM5</f>
        <v>@SHU</v>
      </c>
      <c r="AO5" s="56"/>
      <c r="AT5" s="66" t="str">
        <f>Schedule!A5</f>
        <v>BUR</v>
      </c>
      <c r="AU5" s="3">
        <f ca="1">VLOOKUP(AT5,'Team Ratings'!$A$2:$H$21,7,FALSE)*(1-Fixtures!$D$3)</f>
        <v>75.433191530180153</v>
      </c>
      <c r="AV5" s="66" t="str">
        <f>Schedule!A5</f>
        <v>BUR</v>
      </c>
      <c r="AW5" s="3">
        <f ca="1">VLOOKUP(AV5,'Team Ratings'!$A$2:$H$21,4,FALSE)*(1+Fixtures!$D$3)</f>
        <v>116.25062621120345</v>
      </c>
      <c r="BC5" s="130"/>
    </row>
    <row r="6" spans="1:55" x14ac:dyDescent="0.25">
      <c r="A6" s="41" t="str">
        <f>Schedule!A6</f>
        <v>CHE</v>
      </c>
      <c r="B6" s="55" t="str">
        <f>Schedule!B6</f>
        <v>@BHA</v>
      </c>
      <c r="C6" s="55" t="str">
        <f>Schedule!C6</f>
        <v>LIV</v>
      </c>
      <c r="D6" s="55" t="str">
        <f>Schedule!D6</f>
        <v>@WBA</v>
      </c>
      <c r="E6" s="55" t="str">
        <f>Schedule!E6</f>
        <v>CRY</v>
      </c>
      <c r="F6" s="55" t="str">
        <f>Schedule!F6</f>
        <v>SOU</v>
      </c>
      <c r="G6" s="55" t="str">
        <f>Schedule!G6</f>
        <v>@MUN</v>
      </c>
      <c r="H6" s="55" t="str">
        <f>Schedule!H6</f>
        <v>@BUR</v>
      </c>
      <c r="I6" s="55" t="str">
        <f>Schedule!I6</f>
        <v>SHU</v>
      </c>
      <c r="J6" s="55" t="str">
        <f>Schedule!J6</f>
        <v>@NEW</v>
      </c>
      <c r="K6" s="55" t="str">
        <f>Schedule!K6</f>
        <v>TOT</v>
      </c>
      <c r="L6" s="55" t="str">
        <f>Schedule!L6</f>
        <v>LEE</v>
      </c>
      <c r="M6" s="55" t="str">
        <f>Schedule!M6</f>
        <v>@EVE</v>
      </c>
      <c r="N6" s="55" t="str">
        <f>Schedule!N6</f>
        <v>@WOL</v>
      </c>
      <c r="O6" s="55" t="str">
        <f>Schedule!O6</f>
        <v>WHU</v>
      </c>
      <c r="P6" s="55" t="str">
        <f>Schedule!P6</f>
        <v>@ARS</v>
      </c>
      <c r="Q6" s="55" t="str">
        <f>Schedule!Q6</f>
        <v>AVL</v>
      </c>
      <c r="R6" s="55" t="str">
        <f>Schedule!R6</f>
        <v>MCI</v>
      </c>
      <c r="S6" s="74" t="str">
        <f>Schedule!S6</f>
        <v>@LEI</v>
      </c>
      <c r="T6" s="74" t="str">
        <f>Schedule!T6</f>
        <v>@FUL</v>
      </c>
      <c r="U6" s="55" t="str">
        <f>Schedule!U6</f>
        <v>WOL</v>
      </c>
      <c r="V6" s="55" t="str">
        <f>Schedule!V6</f>
        <v>BUR</v>
      </c>
      <c r="W6" s="55" t="str">
        <f>Schedule!W6</f>
        <v>@TOT</v>
      </c>
      <c r="X6" s="55" t="str">
        <f>Schedule!X6</f>
        <v>@SHU</v>
      </c>
      <c r="Y6" s="74" t="str">
        <f>Schedule!Y6</f>
        <v>NEW</v>
      </c>
      <c r="Z6" s="74" t="str">
        <f>Schedule!Z6</f>
        <v>@SOU</v>
      </c>
      <c r="AA6" s="115" t="str">
        <f>Schedule!AA6</f>
        <v>MUN</v>
      </c>
      <c r="AB6" s="74" t="str">
        <f>Schedule!AB6</f>
        <v>EVE</v>
      </c>
      <c r="AC6" s="74" t="str">
        <f>Schedule!AC6</f>
        <v>@LEE</v>
      </c>
      <c r="AD6" s="74" t="str">
        <f>Schedule!AD6</f>
        <v>@LIV</v>
      </c>
      <c r="AE6" s="74" t="str">
        <f>Schedule!AE6</f>
        <v>WBA</v>
      </c>
      <c r="AF6" s="74" t="str">
        <f>Schedule!AF6</f>
        <v>@CRY</v>
      </c>
      <c r="AG6" s="74" t="str">
        <f>Schedule!AG6</f>
        <v>BHA</v>
      </c>
      <c r="AH6" s="74" t="str">
        <f>Schedule!AH6</f>
        <v>@WHU</v>
      </c>
      <c r="AI6" s="74" t="str">
        <f>Schedule!AI6</f>
        <v>FUL</v>
      </c>
      <c r="AJ6" s="74" t="str">
        <f>Schedule!AJ6</f>
        <v>@MCI</v>
      </c>
      <c r="AK6" s="74" t="str">
        <f>Schedule!AK6</f>
        <v>ARS</v>
      </c>
      <c r="AL6" s="55" t="str">
        <f>Schedule!AL6</f>
        <v>LEI</v>
      </c>
      <c r="AM6" s="55" t="str">
        <f>Schedule!AM6</f>
        <v>@AVL</v>
      </c>
      <c r="AO6" s="56"/>
      <c r="AT6" s="66" t="str">
        <f>Schedule!A6</f>
        <v>CHE</v>
      </c>
      <c r="AU6" s="3">
        <f ca="1">VLOOKUP(AT6,'Team Ratings'!$A$2:$H$21,7,FALSE)*(1-Fixtures!$D$3)</f>
        <v>117.84906433621505</v>
      </c>
      <c r="AV6" s="66" t="str">
        <f>Schedule!A6</f>
        <v>CHE</v>
      </c>
      <c r="AW6" s="3">
        <f ca="1">VLOOKUP(AV6,'Team Ratings'!$A$2:$H$21,4,FALSE)*(1+Fixtures!$D$3)</f>
        <v>70.09337338835094</v>
      </c>
    </row>
    <row r="7" spans="1:55" x14ac:dyDescent="0.25">
      <c r="A7" s="41" t="str">
        <f>Schedule!A7</f>
        <v>CRY</v>
      </c>
      <c r="B7" s="55" t="str">
        <f>Schedule!B7</f>
        <v>SOU</v>
      </c>
      <c r="C7" s="55" t="str">
        <f>Schedule!C7</f>
        <v>@MUN</v>
      </c>
      <c r="D7" s="55" t="str">
        <f>Schedule!D7</f>
        <v>EVE</v>
      </c>
      <c r="E7" s="55" t="str">
        <f>Schedule!E7</f>
        <v>@CHE</v>
      </c>
      <c r="F7" s="55" t="str">
        <f>Schedule!F7</f>
        <v>BHA</v>
      </c>
      <c r="G7" s="55" t="str">
        <f>Schedule!G7</f>
        <v>@FUL</v>
      </c>
      <c r="H7" s="55" t="str">
        <f>Schedule!H7</f>
        <v>@WOL</v>
      </c>
      <c r="I7" s="55" t="str">
        <f>Schedule!I7</f>
        <v>LEE</v>
      </c>
      <c r="J7" s="55" t="str">
        <f>Schedule!J7</f>
        <v>@BUR</v>
      </c>
      <c r="K7" s="55" t="str">
        <f>Schedule!K7</f>
        <v>NEW</v>
      </c>
      <c r="L7" s="55" t="str">
        <f>Schedule!L7</f>
        <v>@WBA</v>
      </c>
      <c r="M7" s="55" t="str">
        <f>Schedule!M7</f>
        <v>TOT</v>
      </c>
      <c r="N7" s="55" t="str">
        <f>Schedule!N7</f>
        <v>@WHU</v>
      </c>
      <c r="O7" s="55" t="str">
        <f>Schedule!O7</f>
        <v>LIV</v>
      </c>
      <c r="P7" s="55" t="str">
        <f>Schedule!P7</f>
        <v>@AVL</v>
      </c>
      <c r="Q7" s="55" t="str">
        <f>Schedule!Q7</f>
        <v>LEI</v>
      </c>
      <c r="R7" s="55" t="str">
        <f>Schedule!R7</f>
        <v>SHU</v>
      </c>
      <c r="S7" s="55" t="str">
        <f>Schedule!S7</f>
        <v>@ARS</v>
      </c>
      <c r="T7" s="55" t="str">
        <f>Schedule!T7</f>
        <v>@MCI</v>
      </c>
      <c r="U7" s="55" t="str">
        <f>Schedule!U7</f>
        <v>WHU</v>
      </c>
      <c r="V7" s="55" t="str">
        <f>Schedule!V7</f>
        <v>WOL</v>
      </c>
      <c r="W7" s="55" t="str">
        <f>Schedule!W7</f>
        <v>@NEW</v>
      </c>
      <c r="X7" s="55" t="str">
        <f>Schedule!X7</f>
        <v>@LEE</v>
      </c>
      <c r="Y7" s="74" t="str">
        <f>Schedule!Y7</f>
        <v>BUR</v>
      </c>
      <c r="Z7" s="74" t="str">
        <f>Schedule!Z7</f>
        <v>@BHA</v>
      </c>
      <c r="AA7" s="115" t="str">
        <f>Schedule!AA7</f>
        <v>FUL</v>
      </c>
      <c r="AB7" s="74" t="str">
        <f>Schedule!AB7</f>
        <v>@TOT</v>
      </c>
      <c r="AC7" s="74" t="str">
        <f>Schedule!AC7</f>
        <v>WBA</v>
      </c>
      <c r="AD7" s="74" t="str">
        <f>Schedule!AD7</f>
        <v>MUN</v>
      </c>
      <c r="AE7" s="74" t="str">
        <f>Schedule!AE7</f>
        <v>@EVE</v>
      </c>
      <c r="AF7" s="74" t="str">
        <f>Schedule!AF7</f>
        <v>CHE</v>
      </c>
      <c r="AG7" s="74" t="str">
        <f>Schedule!AG7</f>
        <v>@SOU</v>
      </c>
      <c r="AH7" s="74" t="str">
        <f>Schedule!AH7</f>
        <v>@LEI</v>
      </c>
      <c r="AI7" s="74" t="str">
        <f>Schedule!AI7</f>
        <v>MCI</v>
      </c>
      <c r="AJ7" s="74" t="str">
        <f>Schedule!AJ7</f>
        <v>@SHU</v>
      </c>
      <c r="AK7" s="74" t="str">
        <f>Schedule!AK7</f>
        <v>AVL</v>
      </c>
      <c r="AL7" s="55" t="str">
        <f>Schedule!AL7</f>
        <v>ARS</v>
      </c>
      <c r="AM7" s="55" t="str">
        <f>Schedule!AM7</f>
        <v>@LIV</v>
      </c>
      <c r="AO7" s="56"/>
      <c r="AT7" s="66" t="str">
        <f>Schedule!A7</f>
        <v>CRY</v>
      </c>
      <c r="AU7" s="3">
        <f ca="1">VLOOKUP(AT7,'Team Ratings'!$A$2:$H$21,7,FALSE)*(1-Fixtures!$D$3)</f>
        <v>67.057671351633303</v>
      </c>
      <c r="AV7" s="66" t="str">
        <f>Schedule!A7</f>
        <v>CRY</v>
      </c>
      <c r="AW7" s="3">
        <f ca="1">VLOOKUP(AV7,'Team Ratings'!$A$2:$H$21,4,FALSE)*(1+Fixtures!$D$3)</f>
        <v>120.97732134472679</v>
      </c>
    </row>
    <row r="8" spans="1:55" x14ac:dyDescent="0.25">
      <c r="A8" s="41" t="str">
        <f>Schedule!A8</f>
        <v>EVE</v>
      </c>
      <c r="B8" s="55" t="str">
        <f>Schedule!B8</f>
        <v>@TOT</v>
      </c>
      <c r="C8" s="55" t="str">
        <f>Schedule!C8</f>
        <v>WBA</v>
      </c>
      <c r="D8" s="55" t="str">
        <f>Schedule!D8</f>
        <v>@CRY</v>
      </c>
      <c r="E8" s="55" t="str">
        <f>Schedule!E8</f>
        <v>BHA</v>
      </c>
      <c r="F8" s="55" t="str">
        <f>Schedule!F8</f>
        <v>LIV</v>
      </c>
      <c r="G8" s="55" t="str">
        <f>Schedule!G8</f>
        <v>@SOU</v>
      </c>
      <c r="H8" s="55" t="str">
        <f>Schedule!H8</f>
        <v>@NEW</v>
      </c>
      <c r="I8" s="55" t="str">
        <f>Schedule!I8</f>
        <v>MUN</v>
      </c>
      <c r="J8" s="55" t="str">
        <f>Schedule!J8</f>
        <v>@FUL</v>
      </c>
      <c r="K8" s="55" t="str">
        <f>Schedule!K8</f>
        <v>LEE</v>
      </c>
      <c r="L8" s="55" t="str">
        <f>Schedule!L8</f>
        <v>@BUR</v>
      </c>
      <c r="M8" s="55" t="str">
        <f>Schedule!M8</f>
        <v>CHE</v>
      </c>
      <c r="N8" s="55" t="str">
        <f>Schedule!N8</f>
        <v>@LEI</v>
      </c>
      <c r="O8" s="55" t="str">
        <f>Schedule!O8</f>
        <v>ARS</v>
      </c>
      <c r="P8" s="55" t="str">
        <f>Schedule!P8</f>
        <v>@SHU</v>
      </c>
      <c r="Q8" s="74" t="str">
        <f>Schedule!Q8</f>
        <v>MCI</v>
      </c>
      <c r="R8" s="55" t="str">
        <f>Schedule!R8</f>
        <v>WHU</v>
      </c>
      <c r="S8" s="55" t="str">
        <f>Schedule!S8</f>
        <v>@WOL</v>
      </c>
      <c r="T8" s="74" t="str">
        <f>Schedule!T8</f>
        <v>@AVL</v>
      </c>
      <c r="U8" s="55" t="str">
        <f>Schedule!U8</f>
        <v>LEI</v>
      </c>
      <c r="V8" s="55" t="str">
        <f>Schedule!V8</f>
        <v>NEW</v>
      </c>
      <c r="W8" s="55" t="str">
        <f>Schedule!W8</f>
        <v>@LEE</v>
      </c>
      <c r="X8" s="55" t="str">
        <f>Schedule!X8</f>
        <v>@MUN</v>
      </c>
      <c r="Y8" s="74" t="str">
        <f>Schedule!Y8</f>
        <v>FUL</v>
      </c>
      <c r="Z8" s="74" t="str">
        <f>Schedule!Z8</f>
        <v>@LIV</v>
      </c>
      <c r="AA8" s="115" t="str">
        <f>Schedule!AA8</f>
        <v>SOU</v>
      </c>
      <c r="AB8" s="74" t="str">
        <f>Schedule!AB8</f>
        <v>@CHE</v>
      </c>
      <c r="AC8" s="74" t="str">
        <f>Schedule!AC8</f>
        <v>BUR</v>
      </c>
      <c r="AD8" s="74" t="str">
        <f>Schedule!AD8</f>
        <v>@WBA</v>
      </c>
      <c r="AE8" s="74" t="str">
        <f>Schedule!AE8</f>
        <v>CRY</v>
      </c>
      <c r="AF8" s="74" t="str">
        <f>Schedule!AF8</f>
        <v>@BHA</v>
      </c>
      <c r="AG8" s="74" t="str">
        <f>Schedule!AG8</f>
        <v>TOT</v>
      </c>
      <c r="AH8" s="74" t="str">
        <f>Schedule!AH8</f>
        <v>@ARS</v>
      </c>
      <c r="AI8" s="74" t="str">
        <f>Schedule!AI8</f>
        <v>AVL</v>
      </c>
      <c r="AJ8" s="74" t="str">
        <f>Schedule!AJ8</f>
        <v>@WHU</v>
      </c>
      <c r="AK8" s="74" t="str">
        <f>Schedule!AK8</f>
        <v>SHU</v>
      </c>
      <c r="AL8" s="55" t="str">
        <f>Schedule!AL8</f>
        <v>WOL</v>
      </c>
      <c r="AM8" s="55" t="str">
        <f>Schedule!AM8</f>
        <v>@MCI</v>
      </c>
      <c r="AO8" s="56"/>
      <c r="AT8" s="66" t="str">
        <f>Schedule!A8</f>
        <v>EVE</v>
      </c>
      <c r="AU8" s="3">
        <f ca="1">VLOOKUP(AT8,'Team Ratings'!$A$2:$H$21,7,FALSE)*(1-Fixtures!$D$3)</f>
        <v>87.06820011323488</v>
      </c>
      <c r="AV8" s="66" t="str">
        <f>Schedule!A8</f>
        <v>EVE</v>
      </c>
      <c r="AW8" s="3">
        <f ca="1">VLOOKUP(AV8,'Team Ratings'!$A$2:$H$21,4,FALSE)*(1+Fixtures!$D$3)</f>
        <v>109.88843176274476</v>
      </c>
    </row>
    <row r="9" spans="1:55" x14ac:dyDescent="0.25">
      <c r="A9" s="41" t="str">
        <f>Schedule!A9</f>
        <v>FUL</v>
      </c>
      <c r="B9" s="55" t="str">
        <f>Schedule!B9</f>
        <v>ARS</v>
      </c>
      <c r="C9" s="55" t="str">
        <f>Schedule!C9</f>
        <v>@LEE</v>
      </c>
      <c r="D9" s="55" t="str">
        <f>Schedule!D9</f>
        <v>AVL</v>
      </c>
      <c r="E9" s="55" t="str">
        <f>Schedule!E9</f>
        <v>@WOL</v>
      </c>
      <c r="F9" s="55" t="str">
        <f>Schedule!F9</f>
        <v>@SHU</v>
      </c>
      <c r="G9" s="55" t="str">
        <f>Schedule!G9</f>
        <v>CRY</v>
      </c>
      <c r="H9" s="55" t="str">
        <f>Schedule!H9</f>
        <v>WBA</v>
      </c>
      <c r="I9" s="55" t="str">
        <f>Schedule!I9</f>
        <v>@WHU</v>
      </c>
      <c r="J9" s="55" t="str">
        <f>Schedule!J9</f>
        <v>EVE</v>
      </c>
      <c r="K9" s="55" t="str">
        <f>Schedule!K9</f>
        <v>@LEI</v>
      </c>
      <c r="L9" s="55" t="str">
        <f>Schedule!L9</f>
        <v>@MCI</v>
      </c>
      <c r="M9" s="55" t="str">
        <f>Schedule!M9</f>
        <v>LIV</v>
      </c>
      <c r="N9" s="55" t="str">
        <f>Schedule!N9</f>
        <v>BHA</v>
      </c>
      <c r="O9" s="55" t="str">
        <f>Schedule!O9</f>
        <v>@NEW</v>
      </c>
      <c r="P9" s="55" t="str">
        <f>Schedule!P9</f>
        <v>SOU</v>
      </c>
      <c r="Q9" s="74" t="str">
        <f>Schedule!Q9</f>
        <v>@TOT</v>
      </c>
      <c r="R9" s="74" t="str">
        <f>Schedule!R9</f>
        <v>@BUR</v>
      </c>
      <c r="S9" s="74" t="str">
        <f>Schedule!S9</f>
        <v>MUN</v>
      </c>
      <c r="T9" s="74" t="str">
        <f>Schedule!T9</f>
        <v>CHE</v>
      </c>
      <c r="U9" s="55" t="str">
        <f>Schedule!U9</f>
        <v>@BHA</v>
      </c>
      <c r="V9" s="55" t="str">
        <f>Schedule!V9</f>
        <v>@WBA</v>
      </c>
      <c r="W9" s="55" t="str">
        <f>Schedule!W9</f>
        <v>LEI</v>
      </c>
      <c r="X9" s="55" t="str">
        <f>Schedule!X9</f>
        <v>WHU</v>
      </c>
      <c r="Y9" s="74" t="str">
        <f>Schedule!Y9</f>
        <v>@EVE</v>
      </c>
      <c r="Z9" s="74" t="str">
        <f>Schedule!Z9</f>
        <v>SHU</v>
      </c>
      <c r="AA9" s="115" t="str">
        <f>Schedule!AA9</f>
        <v>@CRY</v>
      </c>
      <c r="AB9" s="74" t="str">
        <f>Schedule!AB9</f>
        <v>@LIV</v>
      </c>
      <c r="AC9" s="74" t="str">
        <f>Schedule!AC9</f>
        <v>MCI</v>
      </c>
      <c r="AD9" s="74" t="str">
        <f>Schedule!AD9</f>
        <v>LEE</v>
      </c>
      <c r="AE9" s="74" t="str">
        <f>Schedule!AE9</f>
        <v>@AVL</v>
      </c>
      <c r="AF9" s="74" t="str">
        <f>Schedule!AF9</f>
        <v>WOL</v>
      </c>
      <c r="AG9" s="74" t="str">
        <f>Schedule!AG9</f>
        <v>@ARS</v>
      </c>
      <c r="AH9" s="74" t="str">
        <f>Schedule!AH9</f>
        <v>TOT</v>
      </c>
      <c r="AI9" s="74" t="str">
        <f>Schedule!AI9</f>
        <v>@CHE</v>
      </c>
      <c r="AJ9" s="74" t="str">
        <f>Schedule!AJ9</f>
        <v>BUR</v>
      </c>
      <c r="AK9" s="74" t="str">
        <f>Schedule!AK9</f>
        <v>@SOU</v>
      </c>
      <c r="AL9" s="55" t="str">
        <f>Schedule!AL9</f>
        <v>@MUN</v>
      </c>
      <c r="AM9" s="55" t="str">
        <f>Schedule!AM9</f>
        <v>NEW</v>
      </c>
      <c r="AO9" s="56"/>
      <c r="AT9" s="66" t="str">
        <f>Schedule!A9</f>
        <v>FUL</v>
      </c>
      <c r="AU9" s="3">
        <f ca="1">VLOOKUP(AT9,'Team Ratings'!$A$2:$H$21,7,FALSE)*(1-Fixtures!$D$3)</f>
        <v>77.130474223493678</v>
      </c>
      <c r="AV9" s="66" t="str">
        <f>Schedule!A9</f>
        <v>FUL</v>
      </c>
      <c r="AW9" s="3">
        <f ca="1">VLOOKUP(AV9,'Team Ratings'!$A$2:$H$21,4,FALSE)*(1+Fixtures!$D$3)</f>
        <v>113.04958263624115</v>
      </c>
    </row>
    <row r="10" spans="1:55" x14ac:dyDescent="0.25">
      <c r="A10" s="41" t="str">
        <f>Schedule!A10</f>
        <v>LEE</v>
      </c>
      <c r="B10" s="55" t="str">
        <f>Schedule!B10</f>
        <v>@LIV</v>
      </c>
      <c r="C10" s="55" t="str">
        <f>Schedule!C10</f>
        <v>FUL</v>
      </c>
      <c r="D10" s="55" t="str">
        <f>Schedule!D10</f>
        <v>@SHU</v>
      </c>
      <c r="E10" s="55" t="str">
        <f>Schedule!E10</f>
        <v>MCI</v>
      </c>
      <c r="F10" s="55" t="str">
        <f>Schedule!F10</f>
        <v>WOL</v>
      </c>
      <c r="G10" s="55" t="str">
        <f>Schedule!G10</f>
        <v>@AVL</v>
      </c>
      <c r="H10" s="55" t="str">
        <f>Schedule!H10</f>
        <v>LEI</v>
      </c>
      <c r="I10" s="55" t="str">
        <f>Schedule!I10</f>
        <v>@CRY</v>
      </c>
      <c r="J10" s="55" t="str">
        <f>Schedule!J10</f>
        <v>ARS</v>
      </c>
      <c r="K10" s="55" t="str">
        <f>Schedule!K10</f>
        <v>@EVE</v>
      </c>
      <c r="L10" s="55" t="str">
        <f>Schedule!L10</f>
        <v>@CHE</v>
      </c>
      <c r="M10" s="55" t="str">
        <f>Schedule!M10</f>
        <v>WHU</v>
      </c>
      <c r="N10" s="55" t="str">
        <f>Schedule!N10</f>
        <v>NEW</v>
      </c>
      <c r="O10" s="55" t="str">
        <f>Schedule!O10</f>
        <v>@MUN</v>
      </c>
      <c r="P10" s="55" t="str">
        <f>Schedule!P10</f>
        <v>BUR</v>
      </c>
      <c r="Q10" s="55" t="str">
        <f>Schedule!Q10</f>
        <v>@WBA</v>
      </c>
      <c r="R10" s="55" t="str">
        <f>Schedule!R10</f>
        <v>@TOT</v>
      </c>
      <c r="S10" s="74" t="str">
        <f>Schedule!S10</f>
        <v>SOU</v>
      </c>
      <c r="T10" s="74" t="str">
        <f>Schedule!T10</f>
        <v>BHA</v>
      </c>
      <c r="U10" s="55" t="str">
        <f>Schedule!U10</f>
        <v>@NEW</v>
      </c>
      <c r="V10" s="55" t="str">
        <f>Schedule!V10</f>
        <v>@LEI</v>
      </c>
      <c r="W10" s="55" t="str">
        <f>Schedule!W10</f>
        <v>EVE</v>
      </c>
      <c r="X10" s="55" t="str">
        <f>Schedule!X10</f>
        <v>CRY</v>
      </c>
      <c r="Y10" s="74" t="str">
        <f>Schedule!Y10</f>
        <v>@ARS</v>
      </c>
      <c r="Z10" s="74" t="str">
        <f>Schedule!Z10</f>
        <v>@WOL</v>
      </c>
      <c r="AA10" s="74" t="str">
        <f>Schedule!AA10</f>
        <v>AVL</v>
      </c>
      <c r="AB10" s="74" t="str">
        <f>Schedule!AB10</f>
        <v>@WHU</v>
      </c>
      <c r="AC10" s="74" t="str">
        <f>Schedule!AC10</f>
        <v>CHE</v>
      </c>
      <c r="AD10" s="74" t="str">
        <f>Schedule!AD10</f>
        <v>@FUL</v>
      </c>
      <c r="AE10" s="74" t="str">
        <f>Schedule!AE10</f>
        <v>SHU</v>
      </c>
      <c r="AF10" s="74" t="str">
        <f>Schedule!AF10</f>
        <v>@MCI</v>
      </c>
      <c r="AG10" s="74" t="str">
        <f>Schedule!AG10</f>
        <v>LIV</v>
      </c>
      <c r="AH10" s="74" t="str">
        <f>Schedule!AH10</f>
        <v>MUN</v>
      </c>
      <c r="AI10" s="74" t="str">
        <f>Schedule!AI10</f>
        <v>@BHA</v>
      </c>
      <c r="AJ10" s="74" t="str">
        <f>Schedule!AJ10</f>
        <v>TOT</v>
      </c>
      <c r="AK10" s="74" t="str">
        <f>Schedule!AK10</f>
        <v>@BUR</v>
      </c>
      <c r="AL10" s="55" t="str">
        <f>Schedule!AL10</f>
        <v>@SOU</v>
      </c>
      <c r="AM10" s="55" t="str">
        <f>Schedule!AM10</f>
        <v>WBA</v>
      </c>
      <c r="AO10" s="56"/>
      <c r="AT10" s="66" t="str">
        <f>Schedule!A10</f>
        <v>LEE</v>
      </c>
      <c r="AU10" s="3">
        <f ca="1">VLOOKUP(AT10,'Team Ratings'!$A$2:$H$21,7,FALSE)*(1-Fixtures!$D$3)</f>
        <v>112.57315900051651</v>
      </c>
      <c r="AV10" s="66" t="str">
        <f>Schedule!A10</f>
        <v>LEE</v>
      </c>
      <c r="AW10" s="3">
        <f ca="1">VLOOKUP(AV10,'Team Ratings'!$A$2:$H$21,4,FALSE)*(1+Fixtures!$D$3)</f>
        <v>130.96298306484044</v>
      </c>
    </row>
    <row r="11" spans="1:55" x14ac:dyDescent="0.25">
      <c r="A11" s="41" t="str">
        <f>Schedule!A11</f>
        <v>LEI</v>
      </c>
      <c r="B11" s="55" t="str">
        <f>Schedule!B11</f>
        <v>@WBA</v>
      </c>
      <c r="C11" s="55" t="str">
        <f>Schedule!C11</f>
        <v>BUR</v>
      </c>
      <c r="D11" s="55" t="str">
        <f>Schedule!D11</f>
        <v>@MCI</v>
      </c>
      <c r="E11" s="55" t="str">
        <f>Schedule!E11</f>
        <v>WHU</v>
      </c>
      <c r="F11" s="55" t="str">
        <f>Schedule!F11</f>
        <v>AVL</v>
      </c>
      <c r="G11" s="55" t="str">
        <f>Schedule!G11</f>
        <v>@ARS</v>
      </c>
      <c r="H11" s="55" t="str">
        <f>Schedule!H11</f>
        <v>@LEE</v>
      </c>
      <c r="I11" s="55" t="str">
        <f>Schedule!I11</f>
        <v>WOL</v>
      </c>
      <c r="J11" s="55" t="str">
        <f>Schedule!J11</f>
        <v>@LIV</v>
      </c>
      <c r="K11" s="55" t="str">
        <f>Schedule!K11</f>
        <v>FUL</v>
      </c>
      <c r="L11" s="55" t="str">
        <f>Schedule!L11</f>
        <v>@SHU</v>
      </c>
      <c r="M11" s="55" t="str">
        <f>Schedule!M11</f>
        <v>BHA</v>
      </c>
      <c r="N11" s="55" t="str">
        <f>Schedule!N11</f>
        <v>EVE</v>
      </c>
      <c r="O11" s="55" t="str">
        <f>Schedule!O11</f>
        <v>@TOT</v>
      </c>
      <c r="P11" s="55" t="str">
        <f>Schedule!P11</f>
        <v>MUN</v>
      </c>
      <c r="Q11" s="55" t="str">
        <f>Schedule!Q11</f>
        <v>@CRY</v>
      </c>
      <c r="R11" s="55" t="str">
        <f>Schedule!R11</f>
        <v>@NEW</v>
      </c>
      <c r="S11" s="74" t="str">
        <f>Schedule!S11</f>
        <v>CHE</v>
      </c>
      <c r="T11" s="74" t="str">
        <f>Schedule!T11</f>
        <v>SOU</v>
      </c>
      <c r="U11" s="74" t="str">
        <f>Schedule!U11</f>
        <v>@EVE</v>
      </c>
      <c r="V11" s="74" t="str">
        <f>Schedule!V11</f>
        <v>LEE</v>
      </c>
      <c r="W11" s="74" t="str">
        <f>Schedule!W11</f>
        <v>@FUL</v>
      </c>
      <c r="X11" s="74" t="str">
        <f>Schedule!X11</f>
        <v>@WOL</v>
      </c>
      <c r="Y11" s="74" t="str">
        <f>Schedule!Y11</f>
        <v>LIV</v>
      </c>
      <c r="Z11" s="74" t="str">
        <f>Schedule!Z11</f>
        <v>@AVL</v>
      </c>
      <c r="AA11" s="115" t="str">
        <f>Schedule!AA11</f>
        <v>ARS</v>
      </c>
      <c r="AB11" s="74" t="str">
        <f>Schedule!AB11</f>
        <v>@BHA</v>
      </c>
      <c r="AC11" s="74" t="str">
        <f>Schedule!AC11</f>
        <v>SHU</v>
      </c>
      <c r="AD11" s="74" t="str">
        <f>Schedule!AD11</f>
        <v>@BUR</v>
      </c>
      <c r="AE11" s="74" t="str">
        <f>Schedule!AE11</f>
        <v>MCI</v>
      </c>
      <c r="AF11" s="74" t="str">
        <f>Schedule!AF11</f>
        <v>@WHU</v>
      </c>
      <c r="AG11" s="74" t="str">
        <f>Schedule!AG11</f>
        <v>WBA</v>
      </c>
      <c r="AH11" s="74" t="str">
        <f>Schedule!AH11</f>
        <v>CRY</v>
      </c>
      <c r="AI11" s="74" t="str">
        <f>Schedule!AI11</f>
        <v>@SOU</v>
      </c>
      <c r="AJ11" s="74" t="str">
        <f>Schedule!AJ11</f>
        <v>NEW</v>
      </c>
      <c r="AK11" s="74" t="str">
        <f>Schedule!AK11</f>
        <v>@MUN</v>
      </c>
      <c r="AL11" s="55" t="str">
        <f>Schedule!AL11</f>
        <v>@CHE</v>
      </c>
      <c r="AM11" s="55" t="str">
        <f>Schedule!AM11</f>
        <v>TOT</v>
      </c>
      <c r="AO11" s="56"/>
      <c r="AT11" s="66" t="str">
        <f>Schedule!A11</f>
        <v>LEI</v>
      </c>
      <c r="AU11" s="3">
        <f ca="1">VLOOKUP(AT11,'Team Ratings'!$A$2:$H$21,7,FALSE)*(1-Fixtures!$D$3)</f>
        <v>106.24960143147842</v>
      </c>
      <c r="AV11" s="66" t="str">
        <f>Schedule!A11</f>
        <v>LEI</v>
      </c>
      <c r="AW11" s="3">
        <f ca="1">VLOOKUP(AV11,'Team Ratings'!$A$2:$H$21,4,FALSE)*(1+Fixtures!$D$3)</f>
        <v>99.005106573461816</v>
      </c>
    </row>
    <row r="12" spans="1:55" x14ac:dyDescent="0.25">
      <c r="A12" s="41" t="str">
        <f>Schedule!A12</f>
        <v>LIV</v>
      </c>
      <c r="B12" s="55" t="str">
        <f>Schedule!B12</f>
        <v>LEE</v>
      </c>
      <c r="C12" s="55" t="str">
        <f>Schedule!C12</f>
        <v>@CHE</v>
      </c>
      <c r="D12" s="55" t="str">
        <f>Schedule!D12</f>
        <v>ARS</v>
      </c>
      <c r="E12" s="55" t="str">
        <f>Schedule!E12</f>
        <v>@AVL</v>
      </c>
      <c r="F12" s="55" t="str">
        <f>Schedule!F12</f>
        <v>@EVE</v>
      </c>
      <c r="G12" s="55" t="str">
        <f>Schedule!G12</f>
        <v>SHU</v>
      </c>
      <c r="H12" s="55" t="str">
        <f>Schedule!H12</f>
        <v>WHU</v>
      </c>
      <c r="I12" s="55" t="str">
        <f>Schedule!I12</f>
        <v>@MCI</v>
      </c>
      <c r="J12" s="55" t="str">
        <f>Schedule!J12</f>
        <v>LEI</v>
      </c>
      <c r="K12" s="55" t="str">
        <f>Schedule!K12</f>
        <v>@BHA</v>
      </c>
      <c r="L12" s="55" t="str">
        <f>Schedule!L12</f>
        <v>WOL</v>
      </c>
      <c r="M12" s="55" t="str">
        <f>Schedule!M12</f>
        <v>@FUL</v>
      </c>
      <c r="N12" s="55" t="str">
        <f>Schedule!N12</f>
        <v>TOT</v>
      </c>
      <c r="O12" s="55" t="str">
        <f>Schedule!O12</f>
        <v>@CRY</v>
      </c>
      <c r="P12" s="55" t="str">
        <f>Schedule!P12</f>
        <v>WBA</v>
      </c>
      <c r="Q12" s="55" t="str">
        <f>Schedule!Q12</f>
        <v>@NEW</v>
      </c>
      <c r="R12" s="55" t="str">
        <f>Schedule!R12</f>
        <v>@SOU</v>
      </c>
      <c r="S12" s="74" t="str">
        <f>Schedule!S12</f>
        <v>BUR</v>
      </c>
      <c r="T12" s="74" t="str">
        <f>Schedule!T12</f>
        <v>MUN</v>
      </c>
      <c r="U12" s="74" t="str">
        <f>Schedule!U12</f>
        <v>@TOT</v>
      </c>
      <c r="V12" s="74" t="str">
        <f>Schedule!V12</f>
        <v>@WHU</v>
      </c>
      <c r="W12" s="74" t="str">
        <f>Schedule!W12</f>
        <v>BHA</v>
      </c>
      <c r="X12" s="74" t="str">
        <f>Schedule!X12</f>
        <v>MCI</v>
      </c>
      <c r="Y12" s="74" t="str">
        <f>Schedule!Y12</f>
        <v>@LEI</v>
      </c>
      <c r="Z12" s="74" t="str">
        <f>Schedule!Z12</f>
        <v>EVE</v>
      </c>
      <c r="AA12" s="115" t="str">
        <f>Schedule!AA12</f>
        <v>@SHU</v>
      </c>
      <c r="AB12" s="74" t="str">
        <f>Schedule!AB12</f>
        <v>FUL</v>
      </c>
      <c r="AC12" s="74" t="str">
        <f>Schedule!AC12</f>
        <v>@WOL</v>
      </c>
      <c r="AD12" s="74" t="str">
        <f>Schedule!AD12</f>
        <v>CHE</v>
      </c>
      <c r="AE12" s="74" t="str">
        <f>Schedule!AE12</f>
        <v>@ARS</v>
      </c>
      <c r="AF12" s="74" t="str">
        <f>Schedule!AF12</f>
        <v>AVL</v>
      </c>
      <c r="AG12" s="74" t="str">
        <f>Schedule!AG12</f>
        <v>@LEE</v>
      </c>
      <c r="AH12" s="74" t="str">
        <f>Schedule!AH12</f>
        <v>NEW</v>
      </c>
      <c r="AI12" s="74" t="str">
        <f>Schedule!AI12</f>
        <v>@MUN</v>
      </c>
      <c r="AJ12" s="74" t="str">
        <f>Schedule!AJ12</f>
        <v>SOU</v>
      </c>
      <c r="AK12" s="74" t="str">
        <f>Schedule!AK12</f>
        <v>@WBA</v>
      </c>
      <c r="AL12" s="55" t="str">
        <f>Schedule!AL12</f>
        <v>@BUR</v>
      </c>
      <c r="AM12" s="55" t="str">
        <f>Schedule!AM12</f>
        <v>CRY</v>
      </c>
      <c r="AO12" s="56"/>
      <c r="AT12" s="66" t="str">
        <f>Schedule!A12</f>
        <v>LIV</v>
      </c>
      <c r="AU12" s="3">
        <f ca="1">VLOOKUP(AT12,'Team Ratings'!$A$2:$H$21,7,FALSE)*(1-Fixtures!$D$3)</f>
        <v>132.51445114838938</v>
      </c>
      <c r="AV12" s="66" t="str">
        <f>Schedule!A12</f>
        <v>LIV</v>
      </c>
      <c r="AW12" s="3">
        <f ca="1">VLOOKUP(AV12,'Team Ratings'!$A$2:$H$21,4,FALSE)*(1+Fixtures!$D$3)</f>
        <v>101.29931125728474</v>
      </c>
    </row>
    <row r="13" spans="1:55" x14ac:dyDescent="0.25">
      <c r="A13" s="41" t="str">
        <f>Schedule!A13</f>
        <v>MCI</v>
      </c>
      <c r="B13" s="74" t="str">
        <f>Schedule!B13</f>
        <v>AVL</v>
      </c>
      <c r="C13" s="55" t="str">
        <f>Schedule!C13</f>
        <v>@WOL</v>
      </c>
      <c r="D13" s="55" t="str">
        <f>Schedule!D13</f>
        <v>LEI</v>
      </c>
      <c r="E13" s="55" t="str">
        <f>Schedule!E13</f>
        <v>@LEE</v>
      </c>
      <c r="F13" s="55" t="str">
        <f>Schedule!F13</f>
        <v>ARS</v>
      </c>
      <c r="G13" s="55" t="str">
        <f>Schedule!G13</f>
        <v>@WHU</v>
      </c>
      <c r="H13" s="55" t="str">
        <f>Schedule!H13</f>
        <v>@SHU</v>
      </c>
      <c r="I13" s="55" t="str">
        <f>Schedule!I13</f>
        <v>LIV</v>
      </c>
      <c r="J13" s="55" t="str">
        <f>Schedule!J13</f>
        <v>@TOT</v>
      </c>
      <c r="K13" s="55" t="str">
        <f>Schedule!K13</f>
        <v>BUR</v>
      </c>
      <c r="L13" s="55" t="str">
        <f>Schedule!L13</f>
        <v>FUL</v>
      </c>
      <c r="M13" s="55" t="str">
        <f>Schedule!M13</f>
        <v>@MUN</v>
      </c>
      <c r="N13" s="55" t="str">
        <f>Schedule!N13</f>
        <v>WBA</v>
      </c>
      <c r="O13" s="55" t="str">
        <f>Schedule!O13</f>
        <v>@SOU</v>
      </c>
      <c r="P13" s="55" t="str">
        <f>Schedule!P13</f>
        <v>NEW</v>
      </c>
      <c r="Q13" s="74" t="str">
        <f>Schedule!Q13</f>
        <v>@EVE</v>
      </c>
      <c r="R13" s="55" t="str">
        <f>Schedule!R13</f>
        <v>@CHE</v>
      </c>
      <c r="S13" s="74" t="str">
        <f>Schedule!S13</f>
        <v>BHA</v>
      </c>
      <c r="T13" s="74" t="str">
        <f>Schedule!T13</f>
        <v>CRY</v>
      </c>
      <c r="U13" s="74" t="str">
        <f>Schedule!U13</f>
        <v>@WBA</v>
      </c>
      <c r="V13" s="74" t="str">
        <f>Schedule!V13</f>
        <v>SHU</v>
      </c>
      <c r="W13" s="74" t="str">
        <f>Schedule!W13</f>
        <v>@BUR</v>
      </c>
      <c r="X13" s="74" t="str">
        <f>Schedule!X13</f>
        <v>@LIV</v>
      </c>
      <c r="Y13" s="74" t="str">
        <f>Schedule!Y13</f>
        <v>TOT</v>
      </c>
      <c r="Z13" s="74" t="str">
        <f>Schedule!Z13</f>
        <v>@ARS</v>
      </c>
      <c r="AA13" s="115" t="str">
        <f>Schedule!AA13</f>
        <v>WHU</v>
      </c>
      <c r="AB13" s="116" t="str">
        <f>Schedule!AB13</f>
        <v>MUN</v>
      </c>
      <c r="AC13" s="74" t="str">
        <f>Schedule!AC13</f>
        <v>@FUL</v>
      </c>
      <c r="AD13" s="74" t="str">
        <f>Schedule!AD13</f>
        <v>WOL</v>
      </c>
      <c r="AE13" s="74" t="str">
        <f>Schedule!AE13</f>
        <v>@LEI</v>
      </c>
      <c r="AF13" s="74" t="str">
        <f>Schedule!AF13</f>
        <v>LEE</v>
      </c>
      <c r="AG13" s="74" t="str">
        <f>Schedule!AG13</f>
        <v>@AVL</v>
      </c>
      <c r="AH13" s="74" t="str">
        <f>Schedule!AH13</f>
        <v>SOU</v>
      </c>
      <c r="AI13" s="74" t="str">
        <f>Schedule!AI13</f>
        <v>@CRY</v>
      </c>
      <c r="AJ13" s="74" t="str">
        <f>Schedule!AJ13</f>
        <v>CHE</v>
      </c>
      <c r="AK13" s="74" t="str">
        <f>Schedule!AK13</f>
        <v>@NEW</v>
      </c>
      <c r="AL13" s="55" t="str">
        <f>Schedule!AL13</f>
        <v>@BHA</v>
      </c>
      <c r="AM13" s="55" t="str">
        <f>Schedule!AM13</f>
        <v>EVE</v>
      </c>
      <c r="AO13" s="56"/>
      <c r="AT13" s="66" t="str">
        <f>Schedule!A13</f>
        <v>MCI</v>
      </c>
      <c r="AU13" s="3">
        <f ca="1">VLOOKUP(AT13,'Team Ratings'!$A$2:$H$21,7,FALSE)*(1-Fixtures!$D$3)</f>
        <v>131.51155327930761</v>
      </c>
      <c r="AV13" s="66" t="str">
        <f>Schedule!A13</f>
        <v>MCI</v>
      </c>
      <c r="AW13" s="3">
        <f ca="1">VLOOKUP(AV13,'Team Ratings'!$A$2:$H$21,4,FALSE)*(1+Fixtures!$D$3)</f>
        <v>65.368878371240996</v>
      </c>
    </row>
    <row r="14" spans="1:55" x14ac:dyDescent="0.25">
      <c r="A14" s="41" t="str">
        <f>Schedule!A14</f>
        <v>MUN</v>
      </c>
      <c r="B14" s="74" t="str">
        <f>Schedule!B14</f>
        <v>@BUR</v>
      </c>
      <c r="C14" s="55" t="str">
        <f>Schedule!C14</f>
        <v>CRY</v>
      </c>
      <c r="D14" s="55" t="str">
        <f>Schedule!D14</f>
        <v>@BHA</v>
      </c>
      <c r="E14" s="55" t="str">
        <f>Schedule!E14</f>
        <v>TOT</v>
      </c>
      <c r="F14" s="55" t="str">
        <f>Schedule!F14</f>
        <v>@NEW</v>
      </c>
      <c r="G14" s="55" t="str">
        <f>Schedule!G14</f>
        <v>CHE</v>
      </c>
      <c r="H14" s="55" t="str">
        <f>Schedule!H14</f>
        <v>ARS</v>
      </c>
      <c r="I14" s="55" t="str">
        <f>Schedule!I14</f>
        <v>@EVE</v>
      </c>
      <c r="J14" s="55" t="str">
        <f>Schedule!J14</f>
        <v>WBA</v>
      </c>
      <c r="K14" s="55" t="str">
        <f>Schedule!K14</f>
        <v>@SOU</v>
      </c>
      <c r="L14" s="55" t="str">
        <f>Schedule!L14</f>
        <v>@WHU</v>
      </c>
      <c r="M14" s="55" t="str">
        <f>Schedule!M14</f>
        <v>MCI</v>
      </c>
      <c r="N14" s="55" t="str">
        <f>Schedule!N14</f>
        <v>@SHU</v>
      </c>
      <c r="O14" s="55" t="str">
        <f>Schedule!O14</f>
        <v>LEE</v>
      </c>
      <c r="P14" s="55" t="str">
        <f>Schedule!P14</f>
        <v>@LEI</v>
      </c>
      <c r="Q14" s="55" t="str">
        <f>Schedule!Q14</f>
        <v>WOL</v>
      </c>
      <c r="R14" s="55" t="str">
        <f>Schedule!R14</f>
        <v>AVL</v>
      </c>
      <c r="S14" s="74" t="str">
        <f>Schedule!S14</f>
        <v>@FUL</v>
      </c>
      <c r="T14" s="74" t="str">
        <f>Schedule!T14</f>
        <v>@LIV</v>
      </c>
      <c r="U14" s="74" t="str">
        <f>Schedule!U14</f>
        <v>SHU</v>
      </c>
      <c r="V14" s="74" t="str">
        <f>Schedule!V14</f>
        <v>@ARS</v>
      </c>
      <c r="W14" s="74" t="str">
        <f>Schedule!W14</f>
        <v>SOU</v>
      </c>
      <c r="X14" s="74" t="str">
        <f>Schedule!X14</f>
        <v>EVE</v>
      </c>
      <c r="Y14" s="74" t="str">
        <f>Schedule!Y14</f>
        <v>@WBA</v>
      </c>
      <c r="Z14" s="74" t="str">
        <f>Schedule!Z14</f>
        <v>NEW</v>
      </c>
      <c r="AA14" s="115" t="str">
        <f>Schedule!AA14</f>
        <v>@CHE</v>
      </c>
      <c r="AB14" s="74" t="str">
        <f>Schedule!AB14</f>
        <v>@MCI</v>
      </c>
      <c r="AC14" s="74" t="str">
        <f>Schedule!AC14</f>
        <v>WHU</v>
      </c>
      <c r="AD14" s="74" t="str">
        <f>Schedule!AD14</f>
        <v>@CRY</v>
      </c>
      <c r="AE14" s="74" t="str">
        <f>Schedule!AE14</f>
        <v>BHA</v>
      </c>
      <c r="AF14" s="74" t="str">
        <f>Schedule!AF14</f>
        <v>@TOT</v>
      </c>
      <c r="AG14" s="74" t="str">
        <f>Schedule!AG14</f>
        <v>BUR</v>
      </c>
      <c r="AH14" s="74" t="str">
        <f>Schedule!AH14</f>
        <v>@LEE</v>
      </c>
      <c r="AI14" s="74" t="str">
        <f>Schedule!AI14</f>
        <v>LIV</v>
      </c>
      <c r="AJ14" s="74" t="str">
        <f>Schedule!AJ14</f>
        <v>@AVL</v>
      </c>
      <c r="AK14" s="74" t="str">
        <f>Schedule!AK14</f>
        <v>LEI</v>
      </c>
      <c r="AL14" s="55" t="str">
        <f>Schedule!AL14</f>
        <v>FUL</v>
      </c>
      <c r="AM14" s="55" t="str">
        <f>Schedule!AM14</f>
        <v>@WOL</v>
      </c>
      <c r="AO14" s="56"/>
      <c r="AT14" s="66" t="str">
        <f>Schedule!A14</f>
        <v>MUN</v>
      </c>
      <c r="AU14" s="3">
        <f ca="1">VLOOKUP(AT14,'Team Ratings'!$A$2:$H$21,7,FALSE)*(1-Fixtures!$D$3)</f>
        <v>116.38154010468304</v>
      </c>
      <c r="AV14" s="66" t="str">
        <f>Schedule!A14</f>
        <v>MUN</v>
      </c>
      <c r="AW14" s="3">
        <f ca="1">VLOOKUP(AV14,'Team Ratings'!$A$2:$H$21,4,FALSE)*(1+Fixtures!$D$3)</f>
        <v>92.112022973564763</v>
      </c>
    </row>
    <row r="15" spans="1:55" x14ac:dyDescent="0.25">
      <c r="A15" s="41" t="str">
        <f>Schedule!A15</f>
        <v>NEW</v>
      </c>
      <c r="B15" s="55" t="str">
        <f>Schedule!B15</f>
        <v>@WHU</v>
      </c>
      <c r="C15" s="55" t="str">
        <f>Schedule!C15</f>
        <v>BHA</v>
      </c>
      <c r="D15" s="55" t="str">
        <f>Schedule!D15</f>
        <v>@TOT</v>
      </c>
      <c r="E15" s="55" t="str">
        <f>Schedule!E15</f>
        <v>BUR</v>
      </c>
      <c r="F15" s="55" t="str">
        <f>Schedule!F15</f>
        <v>MUN</v>
      </c>
      <c r="G15" s="55" t="str">
        <f>Schedule!G15</f>
        <v>@WOL</v>
      </c>
      <c r="H15" s="55" t="str">
        <f>Schedule!H15</f>
        <v>EVE</v>
      </c>
      <c r="I15" s="55" t="str">
        <f>Schedule!I15</f>
        <v>@SOU</v>
      </c>
      <c r="J15" s="55" t="str">
        <f>Schedule!J15</f>
        <v>CHE</v>
      </c>
      <c r="K15" s="55" t="str">
        <f>Schedule!K15</f>
        <v>@CRY</v>
      </c>
      <c r="L15" s="74" t="str">
        <f>Schedule!L15</f>
        <v>@AVL</v>
      </c>
      <c r="M15" s="55" t="str">
        <f>Schedule!M15</f>
        <v>WBA</v>
      </c>
      <c r="N15" s="55" t="str">
        <f>Schedule!N15</f>
        <v>@LEE</v>
      </c>
      <c r="O15" s="55" t="str">
        <f>Schedule!O15</f>
        <v>FUL</v>
      </c>
      <c r="P15" s="55" t="str">
        <f>Schedule!P15</f>
        <v>@MCI</v>
      </c>
      <c r="Q15" s="55" t="str">
        <f>Schedule!Q15</f>
        <v>LIV</v>
      </c>
      <c r="R15" s="55" t="str">
        <f>Schedule!R15</f>
        <v>LEI</v>
      </c>
      <c r="S15" s="74" t="str">
        <f>Schedule!S15</f>
        <v>@SHU</v>
      </c>
      <c r="T15" s="74" t="str">
        <f>Schedule!T15</f>
        <v>@ARS</v>
      </c>
      <c r="U15" s="74" t="str">
        <f>Schedule!U15</f>
        <v>LEE</v>
      </c>
      <c r="V15" s="74" t="str">
        <f>Schedule!V15</f>
        <v>@EVE</v>
      </c>
      <c r="W15" s="74" t="str">
        <f>Schedule!W15</f>
        <v>CRY</v>
      </c>
      <c r="X15" s="74" t="str">
        <f>Schedule!X15</f>
        <v>SOU</v>
      </c>
      <c r="Y15" s="74" t="str">
        <f>Schedule!Y15</f>
        <v>@CHE</v>
      </c>
      <c r="Z15" s="74" t="str">
        <f>Schedule!Z15</f>
        <v>@MUN</v>
      </c>
      <c r="AA15" s="74" t="str">
        <f>Schedule!AA15</f>
        <v>WOL</v>
      </c>
      <c r="AB15" s="74" t="str">
        <f>Schedule!AB15</f>
        <v>@WBA</v>
      </c>
      <c r="AC15" s="74" t="str">
        <f>Schedule!AC15</f>
        <v>AVL</v>
      </c>
      <c r="AD15" s="74" t="str">
        <f>Schedule!AD15</f>
        <v>@BHA</v>
      </c>
      <c r="AE15" s="74" t="str">
        <f>Schedule!AE15</f>
        <v>TOT</v>
      </c>
      <c r="AF15" s="74" t="str">
        <f>Schedule!AF15</f>
        <v>@BUR</v>
      </c>
      <c r="AG15" s="74" t="str">
        <f>Schedule!AG15</f>
        <v>WHU</v>
      </c>
      <c r="AH15" s="74" t="str">
        <f>Schedule!AH15</f>
        <v>@LIV</v>
      </c>
      <c r="AI15" s="74" t="str">
        <f>Schedule!AI15</f>
        <v>ARS</v>
      </c>
      <c r="AJ15" s="74" t="str">
        <f>Schedule!AJ15</f>
        <v>@LEI</v>
      </c>
      <c r="AK15" s="74" t="str">
        <f>Schedule!AK15</f>
        <v>MCI</v>
      </c>
      <c r="AL15" s="55" t="str">
        <f>Schedule!AL15</f>
        <v>SHU</v>
      </c>
      <c r="AM15" s="55" t="str">
        <f>Schedule!AM15</f>
        <v>@FUL</v>
      </c>
      <c r="AO15" s="56"/>
      <c r="AT15" s="66" t="str">
        <f>Schedule!A15</f>
        <v>NEW</v>
      </c>
      <c r="AU15" s="3">
        <f ca="1">VLOOKUP(AT15,'Team Ratings'!$A$2:$H$21,7,FALSE)*(1-Fixtures!$D$3)</f>
        <v>78.725192926654685</v>
      </c>
      <c r="AV15" s="66" t="str">
        <f>Schedule!A15</f>
        <v>NEW</v>
      </c>
      <c r="AW15" s="3">
        <f ca="1">VLOOKUP(AV15,'Team Ratings'!$A$2:$H$21,4,FALSE)*(1+Fixtures!$D$3)</f>
        <v>115.26231742987656</v>
      </c>
    </row>
    <row r="16" spans="1:55" x14ac:dyDescent="0.25">
      <c r="A16" s="41" t="str">
        <f>Schedule!A16</f>
        <v>SHU</v>
      </c>
      <c r="B16" s="55" t="str">
        <f>Schedule!B16</f>
        <v>WOL</v>
      </c>
      <c r="C16" s="55" t="str">
        <f>Schedule!C16</f>
        <v>@AVL</v>
      </c>
      <c r="D16" s="55" t="str">
        <f>Schedule!D16</f>
        <v>LEE</v>
      </c>
      <c r="E16" s="55" t="str">
        <f>Schedule!E16</f>
        <v>@ARS</v>
      </c>
      <c r="F16" s="55" t="str">
        <f>Schedule!F16</f>
        <v>FUL</v>
      </c>
      <c r="G16" s="55" t="str">
        <f>Schedule!G16</f>
        <v>@LIV</v>
      </c>
      <c r="H16" s="55" t="str">
        <f>Schedule!H16</f>
        <v>MCI</v>
      </c>
      <c r="I16" s="55" t="str">
        <f>Schedule!I16</f>
        <v>@CHE</v>
      </c>
      <c r="J16" s="55" t="str">
        <f>Schedule!J16</f>
        <v>WHU</v>
      </c>
      <c r="K16" s="55" t="str">
        <f>Schedule!K16</f>
        <v>@WBA</v>
      </c>
      <c r="L16" s="55" t="str">
        <f>Schedule!L16</f>
        <v>LEI</v>
      </c>
      <c r="M16" s="55" t="str">
        <f>Schedule!M16</f>
        <v>@SOU</v>
      </c>
      <c r="N16" s="55" t="str">
        <f>Schedule!N16</f>
        <v>MUN</v>
      </c>
      <c r="O16" s="55" t="str">
        <f>Schedule!O16</f>
        <v>@BHA</v>
      </c>
      <c r="P16" s="55" t="str">
        <f>Schedule!P16</f>
        <v>EVE</v>
      </c>
      <c r="Q16" s="55" t="str">
        <f>Schedule!Q16</f>
        <v>@BUR</v>
      </c>
      <c r="R16" s="55" t="str">
        <f>Schedule!R16</f>
        <v>@CRY</v>
      </c>
      <c r="S16" s="74" t="str">
        <f>Schedule!S16</f>
        <v>NEW</v>
      </c>
      <c r="T16" s="74" t="str">
        <f>Schedule!T16</f>
        <v>TOT</v>
      </c>
      <c r="U16" s="74" t="str">
        <f>Schedule!U16</f>
        <v>@MUN</v>
      </c>
      <c r="V16" s="74" t="str">
        <f>Schedule!V16</f>
        <v>@MCI</v>
      </c>
      <c r="W16" s="74" t="str">
        <f>Schedule!W16</f>
        <v>WBA</v>
      </c>
      <c r="X16" s="74" t="str">
        <f>Schedule!X16</f>
        <v>CHE</v>
      </c>
      <c r="Y16" s="74" t="str">
        <f>Schedule!Y16</f>
        <v>@WHU</v>
      </c>
      <c r="Z16" s="74" t="str">
        <f>Schedule!Z16</f>
        <v>@FUL</v>
      </c>
      <c r="AA16" s="115" t="str">
        <f>Schedule!AA16</f>
        <v>LIV</v>
      </c>
      <c r="AB16" s="74" t="str">
        <f>Schedule!AB16</f>
        <v>SOU</v>
      </c>
      <c r="AC16" s="74" t="str">
        <f>Schedule!AC16</f>
        <v>@LEI</v>
      </c>
      <c r="AD16" s="74" t="str">
        <f>Schedule!AD16</f>
        <v>AVL</v>
      </c>
      <c r="AE16" s="74" t="str">
        <f>Schedule!AE16</f>
        <v>@LEE</v>
      </c>
      <c r="AF16" s="74" t="str">
        <f>Schedule!AF16</f>
        <v>ARS</v>
      </c>
      <c r="AG16" s="74" t="str">
        <f>Schedule!AG16</f>
        <v>@WOL</v>
      </c>
      <c r="AH16" s="74" t="str">
        <f>Schedule!AH16</f>
        <v>BHA</v>
      </c>
      <c r="AI16" s="74" t="str">
        <f>Schedule!AI16</f>
        <v>@TOT</v>
      </c>
      <c r="AJ16" s="74" t="str">
        <f>Schedule!AJ16</f>
        <v>CRY</v>
      </c>
      <c r="AK16" s="74" t="str">
        <f>Schedule!AK16</f>
        <v>@EVE</v>
      </c>
      <c r="AL16" s="55" t="str">
        <f>Schedule!AL16</f>
        <v>@NEW</v>
      </c>
      <c r="AM16" s="55" t="str">
        <f>Schedule!AM16</f>
        <v>BUR</v>
      </c>
      <c r="AO16" s="56"/>
      <c r="AT16" s="66" t="str">
        <f>Schedule!A16</f>
        <v>SHU</v>
      </c>
      <c r="AU16" s="3">
        <f ca="1">VLOOKUP(AT16,'Team Ratings'!$A$2:$H$21,7,FALSE)*(1-Fixtures!$D$3)</f>
        <v>59.145577594291431</v>
      </c>
      <c r="AV16" s="66" t="str">
        <f>Schedule!A16</f>
        <v>SHU</v>
      </c>
      <c r="AW16" s="3">
        <f ca="1">VLOOKUP(AV16,'Team Ratings'!$A$2:$H$21,4,FALSE)*(1+Fixtures!$D$3)</f>
        <v>132.56839310604093</v>
      </c>
    </row>
    <row r="17" spans="1:57" x14ac:dyDescent="0.25">
      <c r="A17" s="41" t="str">
        <f>Schedule!A17</f>
        <v>SOU</v>
      </c>
      <c r="B17" s="55" t="str">
        <f>Schedule!B17</f>
        <v>@CRY</v>
      </c>
      <c r="C17" s="55" t="str">
        <f>Schedule!C17</f>
        <v>TOT</v>
      </c>
      <c r="D17" s="55" t="str">
        <f>Schedule!D17</f>
        <v>@BUR</v>
      </c>
      <c r="E17" s="55" t="str">
        <f>Schedule!E17</f>
        <v>WBA</v>
      </c>
      <c r="F17" s="55" t="str">
        <f>Schedule!F17</f>
        <v>@CHE</v>
      </c>
      <c r="G17" s="55" t="str">
        <f>Schedule!G17</f>
        <v>EVE</v>
      </c>
      <c r="H17" s="55" t="str">
        <f>Schedule!H17</f>
        <v>@AVL</v>
      </c>
      <c r="I17" s="55" t="str">
        <f>Schedule!I17</f>
        <v>NEW</v>
      </c>
      <c r="J17" s="55" t="str">
        <f>Schedule!J17</f>
        <v>@WOL</v>
      </c>
      <c r="K17" s="55" t="str">
        <f>Schedule!K17</f>
        <v>MUN</v>
      </c>
      <c r="L17" s="55" t="str">
        <f>Schedule!L17</f>
        <v>@BHA</v>
      </c>
      <c r="M17" s="55" t="str">
        <f>Schedule!M17</f>
        <v>SHU</v>
      </c>
      <c r="N17" s="55" t="str">
        <f>Schedule!N17</f>
        <v>@ARS</v>
      </c>
      <c r="O17" s="55" t="str">
        <f>Schedule!O17</f>
        <v>MCI</v>
      </c>
      <c r="P17" s="55" t="str">
        <f>Schedule!P17</f>
        <v>@FUL</v>
      </c>
      <c r="Q17" s="55" t="str">
        <f>Schedule!Q17</f>
        <v>WHU</v>
      </c>
      <c r="R17" s="55" t="str">
        <f>Schedule!R17</f>
        <v>LIV</v>
      </c>
      <c r="S17" s="74" t="str">
        <f>Schedule!S17</f>
        <v>@LEE</v>
      </c>
      <c r="T17" s="74" t="str">
        <f>Schedule!T17</f>
        <v>@LEI</v>
      </c>
      <c r="U17" s="74" t="str">
        <f>Schedule!U17</f>
        <v>ARS</v>
      </c>
      <c r="V17" s="74" t="str">
        <f>Schedule!V17</f>
        <v>AVL</v>
      </c>
      <c r="W17" s="74" t="str">
        <f>Schedule!W17</f>
        <v>@MUN</v>
      </c>
      <c r="X17" s="74" t="str">
        <f>Schedule!X17</f>
        <v>@NEW</v>
      </c>
      <c r="Y17" s="74" t="str">
        <f>Schedule!Y17</f>
        <v>WOL</v>
      </c>
      <c r="Z17" s="74" t="str">
        <f>Schedule!Z17</f>
        <v>CHE</v>
      </c>
      <c r="AA17" s="74" t="str">
        <f>Schedule!AA17</f>
        <v>@EVE</v>
      </c>
      <c r="AB17" s="116" t="str">
        <f>Schedule!AB17</f>
        <v>@SHU</v>
      </c>
      <c r="AC17" s="74" t="str">
        <f>Schedule!AC17</f>
        <v>BHA</v>
      </c>
      <c r="AD17" s="74" t="str">
        <f>Schedule!AD17</f>
        <v>@TOT</v>
      </c>
      <c r="AE17" s="74" t="str">
        <f>Schedule!AE17</f>
        <v>BUR</v>
      </c>
      <c r="AF17" s="74" t="str">
        <f>Schedule!AF17</f>
        <v>@WBA</v>
      </c>
      <c r="AG17" s="74" t="str">
        <f>Schedule!AG17</f>
        <v>CRY</v>
      </c>
      <c r="AH17" s="74" t="str">
        <f>Schedule!AH17</f>
        <v>@MCI</v>
      </c>
      <c r="AI17" s="74" t="str">
        <f>Schedule!AI17</f>
        <v>LEI</v>
      </c>
      <c r="AJ17" s="74" t="str">
        <f>Schedule!AJ17</f>
        <v>@LIV</v>
      </c>
      <c r="AK17" s="74" t="str">
        <f>Schedule!AK17</f>
        <v>FUL</v>
      </c>
      <c r="AL17" s="55" t="str">
        <f>Schedule!AL17</f>
        <v>LEE</v>
      </c>
      <c r="AM17" s="55" t="str">
        <f>Schedule!AM17</f>
        <v>@WHU</v>
      </c>
      <c r="AO17" s="56"/>
      <c r="AT17" s="66" t="str">
        <f>Schedule!A17</f>
        <v>SOU</v>
      </c>
      <c r="AU17" s="3">
        <f ca="1">VLOOKUP(AT17,'Team Ratings'!$A$2:$H$21,7,FALSE)*(1-Fixtures!$D$3)</f>
        <v>86.587993402392399</v>
      </c>
      <c r="AV17" s="66" t="str">
        <f>Schedule!A17</f>
        <v>SOU</v>
      </c>
      <c r="AW17" s="3">
        <f ca="1">VLOOKUP(AV17,'Team Ratings'!$A$2:$H$21,4,FALSE)*(1+Fixtures!$D$3)</f>
        <v>118.21560773438863</v>
      </c>
    </row>
    <row r="18" spans="1:57" x14ac:dyDescent="0.25">
      <c r="A18" s="41" t="str">
        <f>Schedule!A18</f>
        <v>TOT</v>
      </c>
      <c r="B18" s="55" t="str">
        <f>Schedule!B18</f>
        <v>EVE</v>
      </c>
      <c r="C18" s="55" t="str">
        <f>Schedule!C18</f>
        <v>@SOU</v>
      </c>
      <c r="D18" s="55" t="str">
        <f>Schedule!D18</f>
        <v>NEW</v>
      </c>
      <c r="E18" s="55" t="str">
        <f>Schedule!E18</f>
        <v>@MUN</v>
      </c>
      <c r="F18" s="55" t="str">
        <f>Schedule!F18</f>
        <v>WHU</v>
      </c>
      <c r="G18" s="55" t="str">
        <f>Schedule!G18</f>
        <v>@BUR</v>
      </c>
      <c r="H18" s="55" t="str">
        <f>Schedule!H18</f>
        <v>BHA</v>
      </c>
      <c r="I18" s="55" t="str">
        <f>Schedule!I18</f>
        <v>@WBA</v>
      </c>
      <c r="J18" s="55" t="str">
        <f>Schedule!J18</f>
        <v>MCI</v>
      </c>
      <c r="K18" s="55" t="str">
        <f>Schedule!K18</f>
        <v>@CHE</v>
      </c>
      <c r="L18" s="55" t="str">
        <f>Schedule!L18</f>
        <v>ARS</v>
      </c>
      <c r="M18" s="55" t="str">
        <f>Schedule!M18</f>
        <v>@CRY</v>
      </c>
      <c r="N18" s="55" t="str">
        <f>Schedule!N18</f>
        <v>@LIV</v>
      </c>
      <c r="O18" s="55" t="str">
        <f>Schedule!O18</f>
        <v>LEI</v>
      </c>
      <c r="P18" s="55" t="str">
        <f>Schedule!P18</f>
        <v>@WOL</v>
      </c>
      <c r="Q18" s="74" t="str">
        <f>Schedule!Q18</f>
        <v>FUL</v>
      </c>
      <c r="R18" s="55" t="str">
        <f>Schedule!R18</f>
        <v>LEE</v>
      </c>
      <c r="S18" s="74" t="str">
        <f>Schedule!S18</f>
        <v>@AVL</v>
      </c>
      <c r="T18" s="74" t="str">
        <f>Schedule!T18</f>
        <v>@SHU</v>
      </c>
      <c r="U18" s="74" t="str">
        <f>Schedule!U18</f>
        <v>LIV</v>
      </c>
      <c r="V18" s="74" t="str">
        <f>Schedule!V18</f>
        <v>@BHA</v>
      </c>
      <c r="W18" s="74" t="str">
        <f>Schedule!W18</f>
        <v>CHE</v>
      </c>
      <c r="X18" s="74" t="str">
        <f>Schedule!X18</f>
        <v>WBA</v>
      </c>
      <c r="Y18" s="74" t="str">
        <f>Schedule!Y18</f>
        <v>@MCI</v>
      </c>
      <c r="Z18" s="74" t="str">
        <f>Schedule!Z18</f>
        <v>@WHU</v>
      </c>
      <c r="AA18" s="115" t="str">
        <f>Schedule!AA18</f>
        <v>BUR</v>
      </c>
      <c r="AB18" s="74" t="str">
        <f>Schedule!AB18</f>
        <v>CRY</v>
      </c>
      <c r="AC18" s="74" t="str">
        <f>Schedule!AC18</f>
        <v>@ARS</v>
      </c>
      <c r="AD18" s="74" t="str">
        <f>Schedule!AD18</f>
        <v>SOU</v>
      </c>
      <c r="AE18" s="74" t="str">
        <f>Schedule!AE18</f>
        <v>@NEW</v>
      </c>
      <c r="AF18" s="74" t="str">
        <f>Schedule!AF18</f>
        <v>MUN</v>
      </c>
      <c r="AG18" s="74" t="str">
        <f>Schedule!AG18</f>
        <v>@EVE</v>
      </c>
      <c r="AH18" s="74" t="str">
        <f>Schedule!AH18</f>
        <v>@FUL</v>
      </c>
      <c r="AI18" s="74" t="str">
        <f>Schedule!AI18</f>
        <v>SHU</v>
      </c>
      <c r="AJ18" s="74" t="str">
        <f>Schedule!AJ18</f>
        <v>@LEE</v>
      </c>
      <c r="AK18" s="74" t="str">
        <f>Schedule!AK18</f>
        <v>WOL</v>
      </c>
      <c r="AL18" s="55" t="str">
        <f>Schedule!AL18</f>
        <v>AVL</v>
      </c>
      <c r="AM18" s="55" t="str">
        <f>Schedule!AM18</f>
        <v>@LEI</v>
      </c>
      <c r="AO18" s="56"/>
      <c r="AT18" s="66" t="str">
        <f>Schedule!A18</f>
        <v>TOT</v>
      </c>
      <c r="AU18" s="3">
        <f ca="1">VLOOKUP(AT18,'Team Ratings'!$A$2:$H$21,7,FALSE)*(1-Fixtures!$D$3)</f>
        <v>102.74153980171798</v>
      </c>
      <c r="AV18" s="66" t="str">
        <f>Schedule!A18</f>
        <v>TOT</v>
      </c>
      <c r="AW18" s="3">
        <f ca="1">VLOOKUP(AV18,'Team Ratings'!$A$2:$H$21,4,FALSE)*(1+Fixtures!$D$3)</f>
        <v>101.05928422469526</v>
      </c>
    </row>
    <row r="19" spans="1:57" x14ac:dyDescent="0.25">
      <c r="A19" s="41" t="str">
        <f>Schedule!A19</f>
        <v>WBA</v>
      </c>
      <c r="B19" s="55" t="str">
        <f>Schedule!B19</f>
        <v>LEI</v>
      </c>
      <c r="C19" s="55" t="str">
        <f>Schedule!C19</f>
        <v>@EVE</v>
      </c>
      <c r="D19" s="55" t="str">
        <f>Schedule!D19</f>
        <v>CHE</v>
      </c>
      <c r="E19" s="55" t="str">
        <f>Schedule!E19</f>
        <v>@SOU</v>
      </c>
      <c r="F19" s="55" t="str">
        <f>Schedule!F19</f>
        <v>BUR</v>
      </c>
      <c r="G19" s="55" t="str">
        <f>Schedule!G19</f>
        <v>@BHA</v>
      </c>
      <c r="H19" s="55" t="str">
        <f>Schedule!H19</f>
        <v>@FUL</v>
      </c>
      <c r="I19" s="55" t="str">
        <f>Schedule!I19</f>
        <v>TOT</v>
      </c>
      <c r="J19" s="55" t="str">
        <f>Schedule!J19</f>
        <v>@MUN</v>
      </c>
      <c r="K19" s="55" t="str">
        <f>Schedule!K19</f>
        <v>SHU</v>
      </c>
      <c r="L19" s="55" t="str">
        <f>Schedule!L19</f>
        <v>CRY</v>
      </c>
      <c r="M19" s="55" t="str">
        <f>Schedule!M19</f>
        <v>@NEW</v>
      </c>
      <c r="N19" s="55" t="str">
        <f>Schedule!N19</f>
        <v>@MCI</v>
      </c>
      <c r="O19" s="55" t="str">
        <f>Schedule!O19</f>
        <v>AVL</v>
      </c>
      <c r="P19" s="55" t="str">
        <f>Schedule!P19</f>
        <v>@LIV</v>
      </c>
      <c r="Q19" s="55" t="str">
        <f>Schedule!Q19</f>
        <v>LEE</v>
      </c>
      <c r="R19" s="55" t="str">
        <f>Schedule!R19</f>
        <v>ARS</v>
      </c>
      <c r="S19" s="74" t="str">
        <f>Schedule!S19</f>
        <v>@WHU</v>
      </c>
      <c r="T19" s="74" t="str">
        <f>Schedule!T19</f>
        <v>@WOL</v>
      </c>
      <c r="U19" s="74" t="str">
        <f>Schedule!U19</f>
        <v>MCI</v>
      </c>
      <c r="V19" s="74" t="str">
        <f>Schedule!V19</f>
        <v>FUL</v>
      </c>
      <c r="W19" s="74" t="str">
        <f>Schedule!W19</f>
        <v>@SHU</v>
      </c>
      <c r="X19" s="74" t="str">
        <f>Schedule!X19</f>
        <v>@TOT</v>
      </c>
      <c r="Y19" s="74" t="str">
        <f>Schedule!Y19</f>
        <v>MUN</v>
      </c>
      <c r="Z19" s="74" t="str">
        <f>Schedule!Z19</f>
        <v>@BUR</v>
      </c>
      <c r="AA19" s="115" t="str">
        <f>Schedule!AA19</f>
        <v>BHA</v>
      </c>
      <c r="AB19" s="74" t="str">
        <f>Schedule!AB19</f>
        <v>NEW</v>
      </c>
      <c r="AC19" s="74" t="str">
        <f>Schedule!AC19</f>
        <v>@CRY</v>
      </c>
      <c r="AD19" s="74" t="str">
        <f>Schedule!AD19</f>
        <v>EVE</v>
      </c>
      <c r="AE19" s="74" t="str">
        <f>Schedule!AE19</f>
        <v>@CHE</v>
      </c>
      <c r="AF19" s="74" t="str">
        <f>Schedule!AF19</f>
        <v>SOU</v>
      </c>
      <c r="AG19" s="74" t="str">
        <f>Schedule!AG19</f>
        <v>@LEI</v>
      </c>
      <c r="AH19" s="74" t="str">
        <f>Schedule!AH19</f>
        <v>@AVL</v>
      </c>
      <c r="AI19" s="74" t="str">
        <f>Schedule!AI19</f>
        <v>WOL</v>
      </c>
      <c r="AJ19" s="74" t="str">
        <f>Schedule!AJ19</f>
        <v>@ARS</v>
      </c>
      <c r="AK19" s="74" t="str">
        <f>Schedule!AK19</f>
        <v>LIV</v>
      </c>
      <c r="AL19" s="55" t="str">
        <f>Schedule!AL19</f>
        <v>WHU</v>
      </c>
      <c r="AM19" s="55" t="str">
        <f>Schedule!AM19</f>
        <v>@LEE</v>
      </c>
      <c r="AO19" s="56"/>
      <c r="AT19" s="66" t="str">
        <f>Schedule!A19</f>
        <v>WBA</v>
      </c>
      <c r="AU19" s="3">
        <f ca="1">VLOOKUP(AT19,'Team Ratings'!$A$2:$H$21,7,FALSE)*(1-Fixtures!$D$3)</f>
        <v>66.312831382969208</v>
      </c>
      <c r="AV19" s="66" t="str">
        <f>Schedule!A19</f>
        <v>WBA</v>
      </c>
      <c r="AW19" s="3">
        <f ca="1">VLOOKUP(AV19,'Team Ratings'!$A$2:$H$21,4,FALSE)*(1+Fixtures!$D$3)</f>
        <v>146.42587197054905</v>
      </c>
    </row>
    <row r="20" spans="1:57" x14ac:dyDescent="0.25">
      <c r="A20" s="41" t="str">
        <f>Schedule!A20</f>
        <v>WHU</v>
      </c>
      <c r="B20" s="55" t="str">
        <f>Schedule!B20</f>
        <v>NEW</v>
      </c>
      <c r="C20" s="55" t="str">
        <f>Schedule!C20</f>
        <v>@ARS</v>
      </c>
      <c r="D20" s="55" t="str">
        <f>Schedule!D20</f>
        <v>WOL</v>
      </c>
      <c r="E20" s="55" t="str">
        <f>Schedule!E20</f>
        <v>@LEI</v>
      </c>
      <c r="F20" s="55" t="str">
        <f>Schedule!F20</f>
        <v>@TOT</v>
      </c>
      <c r="G20" s="55" t="str">
        <f>Schedule!G20</f>
        <v>MCI</v>
      </c>
      <c r="H20" s="55" t="str">
        <f>Schedule!H20</f>
        <v>@LIV</v>
      </c>
      <c r="I20" s="55" t="str">
        <f>Schedule!I20</f>
        <v>FUL</v>
      </c>
      <c r="J20" s="55" t="str">
        <f>Schedule!J20</f>
        <v>@SHU</v>
      </c>
      <c r="K20" s="55" t="str">
        <f>Schedule!K20</f>
        <v>AVL</v>
      </c>
      <c r="L20" s="55" t="str">
        <f>Schedule!L20</f>
        <v>MUN</v>
      </c>
      <c r="M20" s="55" t="str">
        <f>Schedule!M20</f>
        <v>@LEE</v>
      </c>
      <c r="N20" s="55" t="str">
        <f>Schedule!N20</f>
        <v>CRY</v>
      </c>
      <c r="O20" s="55" t="str">
        <f>Schedule!O20</f>
        <v>@CHE</v>
      </c>
      <c r="P20" s="55" t="str">
        <f>Schedule!P20</f>
        <v>BHA</v>
      </c>
      <c r="Q20" s="55" t="str">
        <f>Schedule!Q20</f>
        <v>@SOU</v>
      </c>
      <c r="R20" s="55" t="str">
        <f>Schedule!R20</f>
        <v>@EVE</v>
      </c>
      <c r="S20" s="74" t="str">
        <f>Schedule!S20</f>
        <v>WBA</v>
      </c>
      <c r="T20" s="74" t="str">
        <f>Schedule!T20</f>
        <v>BUR</v>
      </c>
      <c r="U20" s="74" t="str">
        <f>Schedule!U20</f>
        <v>@CRY</v>
      </c>
      <c r="V20" s="74" t="str">
        <f>Schedule!V20</f>
        <v>LIV</v>
      </c>
      <c r="W20" s="74" t="str">
        <f>Schedule!W20</f>
        <v>@AVL</v>
      </c>
      <c r="X20" s="74" t="str">
        <f>Schedule!X20</f>
        <v>@FUL</v>
      </c>
      <c r="Y20" s="74" t="str">
        <f>Schedule!Y20</f>
        <v>SHU</v>
      </c>
      <c r="Z20" s="74" t="str">
        <f>Schedule!Z20</f>
        <v>TOT</v>
      </c>
      <c r="AA20" s="74" t="str">
        <f>Schedule!AA20</f>
        <v>@MCI</v>
      </c>
      <c r="AB20" s="74" t="str">
        <f>Schedule!AB20</f>
        <v>LEE</v>
      </c>
      <c r="AC20" s="74" t="str">
        <f>Schedule!AC20</f>
        <v>@MUN</v>
      </c>
      <c r="AD20" s="74" t="str">
        <f>Schedule!AD20</f>
        <v>ARS</v>
      </c>
      <c r="AE20" s="74" t="str">
        <f>Schedule!AE20</f>
        <v>@WOL</v>
      </c>
      <c r="AF20" s="74" t="str">
        <f>Schedule!AF20</f>
        <v>LEI</v>
      </c>
      <c r="AG20" s="74" t="str">
        <f>Schedule!AG20</f>
        <v>@NEW</v>
      </c>
      <c r="AH20" s="74" t="str">
        <f>Schedule!AH20</f>
        <v>CHE</v>
      </c>
      <c r="AI20" s="74" t="str">
        <f>Schedule!AI20</f>
        <v>@BUR</v>
      </c>
      <c r="AJ20" s="74" t="str">
        <f>Schedule!AJ20</f>
        <v>EVE</v>
      </c>
      <c r="AK20" s="74" t="str">
        <f>Schedule!AK20</f>
        <v>@BHA</v>
      </c>
      <c r="AL20" s="55" t="str">
        <f>Schedule!AL20</f>
        <v>@WBA</v>
      </c>
      <c r="AM20" s="55" t="str">
        <f>Schedule!AM20</f>
        <v>SOU</v>
      </c>
      <c r="AO20" s="56"/>
      <c r="AT20" s="66" t="str">
        <f>Schedule!A20</f>
        <v>WHU</v>
      </c>
      <c r="AU20" s="3">
        <f ca="1">VLOOKUP(AT20,'Team Ratings'!$A$2:$H$21,7,FALSE)*(1-Fixtures!$D$3)</f>
        <v>99.637041377369087</v>
      </c>
      <c r="AV20" s="66" t="str">
        <f>Schedule!A20</f>
        <v>WHU</v>
      </c>
      <c r="AW20" s="3">
        <f ca="1">VLOOKUP(AV20,'Team Ratings'!$A$2:$H$21,4,FALSE)*(1+Fixtures!$D$3)</f>
        <v>100.46285841173498</v>
      </c>
    </row>
    <row r="21" spans="1:57" x14ac:dyDescent="0.25">
      <c r="A21" s="41" t="str">
        <f>Schedule!A21</f>
        <v>WOL</v>
      </c>
      <c r="B21" s="55" t="str">
        <f>Schedule!B21</f>
        <v>@SHU</v>
      </c>
      <c r="C21" s="55" t="str">
        <f>Schedule!C21</f>
        <v>MCI</v>
      </c>
      <c r="D21" s="55" t="str">
        <f>Schedule!D21</f>
        <v>@WHU</v>
      </c>
      <c r="E21" s="55" t="str">
        <f>Schedule!E21</f>
        <v>FUL</v>
      </c>
      <c r="F21" s="55" t="str">
        <f>Schedule!F21</f>
        <v>@LEE</v>
      </c>
      <c r="G21" s="55" t="str">
        <f>Schedule!G21</f>
        <v>NEW</v>
      </c>
      <c r="H21" s="55" t="str">
        <f>Schedule!H21</f>
        <v>CRY</v>
      </c>
      <c r="I21" s="55" t="str">
        <f>Schedule!I21</f>
        <v>@LEI</v>
      </c>
      <c r="J21" s="55" t="str">
        <f>Schedule!J21</f>
        <v>SOU</v>
      </c>
      <c r="K21" s="55" t="str">
        <f>Schedule!K21</f>
        <v>@ARS</v>
      </c>
      <c r="L21" s="55" t="str">
        <f>Schedule!L21</f>
        <v>@LIV</v>
      </c>
      <c r="M21" s="55" t="str">
        <f>Schedule!M21</f>
        <v>AVL</v>
      </c>
      <c r="N21" s="55" t="str">
        <f>Schedule!N21</f>
        <v>CHE</v>
      </c>
      <c r="O21" s="55" t="str">
        <f>Schedule!O21</f>
        <v>@BUR</v>
      </c>
      <c r="P21" s="55" t="str">
        <f>Schedule!P21</f>
        <v>TOT</v>
      </c>
      <c r="Q21" s="55" t="str">
        <f>Schedule!Q21</f>
        <v>@MUN</v>
      </c>
      <c r="R21" s="55" t="str">
        <f>Schedule!R21</f>
        <v>@BHA</v>
      </c>
      <c r="S21" s="55" t="str">
        <f>Schedule!S21</f>
        <v>EVE</v>
      </c>
      <c r="T21" s="55" t="str">
        <f>Schedule!T21</f>
        <v>WBA</v>
      </c>
      <c r="U21" s="55" t="str">
        <f>Schedule!U21</f>
        <v>@CHE</v>
      </c>
      <c r="V21" s="55" t="str">
        <f>Schedule!V21</f>
        <v>@CRY</v>
      </c>
      <c r="W21" s="55" t="str">
        <f>Schedule!W21</f>
        <v>ARS</v>
      </c>
      <c r="X21" s="55" t="str">
        <f>Schedule!X21</f>
        <v>LEI</v>
      </c>
      <c r="Y21" s="74" t="str">
        <f>Schedule!Y21</f>
        <v>@SOU</v>
      </c>
      <c r="Z21" s="74" t="str">
        <f>Schedule!Z21</f>
        <v>LEE</v>
      </c>
      <c r="AA21" s="115" t="str">
        <f>Schedule!AA21</f>
        <v>@NEW</v>
      </c>
      <c r="AB21" s="74" t="str">
        <f>Schedule!AB21</f>
        <v>@AVL</v>
      </c>
      <c r="AC21" s="74" t="str">
        <f>Schedule!AC21</f>
        <v>LIV</v>
      </c>
      <c r="AD21" s="74" t="str">
        <f>Schedule!AD21</f>
        <v>@MCI</v>
      </c>
      <c r="AE21" s="74" t="str">
        <f>Schedule!AE21</f>
        <v>WHU</v>
      </c>
      <c r="AF21" s="74" t="str">
        <f>Schedule!AF21</f>
        <v>@FUL</v>
      </c>
      <c r="AG21" s="74" t="str">
        <f>Schedule!AG21</f>
        <v>SHU</v>
      </c>
      <c r="AH21" s="74" t="str">
        <f>Schedule!AH21</f>
        <v>BUR</v>
      </c>
      <c r="AI21" s="74" t="str">
        <f>Schedule!AI21</f>
        <v>@WBA</v>
      </c>
      <c r="AJ21" s="74" t="str">
        <f>Schedule!AJ21</f>
        <v>BHA</v>
      </c>
      <c r="AK21" s="74" t="str">
        <f>Schedule!AK21</f>
        <v>@TOT</v>
      </c>
      <c r="AL21" s="55" t="str">
        <f>Schedule!AL21</f>
        <v>@EVE</v>
      </c>
      <c r="AM21" s="55" t="str">
        <f>Schedule!AM21</f>
        <v>MUN</v>
      </c>
      <c r="AO21" s="56"/>
      <c r="AT21" s="66" t="str">
        <f>Schedule!A21</f>
        <v>WOL</v>
      </c>
      <c r="AU21" s="3">
        <f ca="1">VLOOKUP(AT21,'Team Ratings'!$A$2:$H$21,7,FALSE)*(1-Fixtures!$D$3)</f>
        <v>78.147349861769413</v>
      </c>
      <c r="AV21" s="66" t="str">
        <f>Schedule!A21</f>
        <v>WOL</v>
      </c>
      <c r="AW21" s="3">
        <f ca="1">VLOOKUP(AV21,'Team Ratings'!$A$2:$H$21,4,FALSE)*(1+Fixtures!$D$3)</f>
        <v>100.08120106467163</v>
      </c>
      <c r="BB21" s="56"/>
      <c r="BE21" s="56"/>
    </row>
    <row r="22" spans="1:57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G22" s="34"/>
      <c r="AH22" s="34"/>
      <c r="AI22" s="34"/>
      <c r="AJ22" s="34"/>
      <c r="AK22" s="34"/>
      <c r="AL22" s="34"/>
      <c r="AM22" s="34"/>
      <c r="AT22" s="66" t="str">
        <f>CONCATENATE("@",Schedule!A2)</f>
        <v>@ARS</v>
      </c>
      <c r="AU22" s="3">
        <f ca="1">VLOOKUP(RIGHT(AT22,3),'Team Ratings'!$A$2:$H$21,7,FALSE)*(1+Fixtures!$D$3)</f>
        <v>103.32650355381611</v>
      </c>
      <c r="AV22" s="66" t="str">
        <f>CONCATENATE("@",Schedule!A2)</f>
        <v>@ARS</v>
      </c>
      <c r="AW22" s="3">
        <f ca="1">VLOOKUP(RIGHT(AV22,3),'Team Ratings'!$A$2:$H$21,4,FALSE)*(1-Fixtures!$D$3)</f>
        <v>79.529144723285285</v>
      </c>
      <c r="BB22" s="56"/>
      <c r="BE22" s="56"/>
    </row>
    <row r="23" spans="1:57" x14ac:dyDescent="0.25">
      <c r="A23" s="35" t="s">
        <v>0</v>
      </c>
      <c r="B23" s="53">
        <v>1</v>
      </c>
      <c r="C23" s="53">
        <v>2</v>
      </c>
      <c r="D23" s="53">
        <v>3</v>
      </c>
      <c r="E23" s="53">
        <v>4</v>
      </c>
      <c r="F23" s="53">
        <v>5</v>
      </c>
      <c r="G23" s="53">
        <v>6</v>
      </c>
      <c r="H23" s="53">
        <v>7</v>
      </c>
      <c r="I23" s="53">
        <v>8</v>
      </c>
      <c r="J23" s="53">
        <v>9</v>
      </c>
      <c r="K23" s="53">
        <v>10</v>
      </c>
      <c r="L23" s="53">
        <v>11</v>
      </c>
      <c r="M23" s="53">
        <v>12</v>
      </c>
      <c r="N23" s="53">
        <v>13</v>
      </c>
      <c r="O23" s="53">
        <v>14</v>
      </c>
      <c r="P23" s="53">
        <v>15</v>
      </c>
      <c r="Q23" s="53">
        <v>16</v>
      </c>
      <c r="R23" s="53">
        <v>17</v>
      </c>
      <c r="S23" s="53">
        <v>18</v>
      </c>
      <c r="T23" s="53">
        <v>19</v>
      </c>
      <c r="U23" s="53">
        <v>20</v>
      </c>
      <c r="V23" s="53">
        <v>21</v>
      </c>
      <c r="W23" s="53">
        <v>22</v>
      </c>
      <c r="X23" s="53">
        <v>23</v>
      </c>
      <c r="Y23" s="53">
        <v>24</v>
      </c>
      <c r="Z23" s="53">
        <v>25</v>
      </c>
      <c r="AA23" s="53">
        <v>26</v>
      </c>
      <c r="AB23" s="53">
        <v>27</v>
      </c>
      <c r="AC23" s="53">
        <v>28</v>
      </c>
      <c r="AD23" s="53">
        <v>29</v>
      </c>
      <c r="AE23" s="53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57" t="s">
        <v>17</v>
      </c>
      <c r="AO23" s="53" t="s">
        <v>0</v>
      </c>
      <c r="AP23" s="57" t="str">
        <f>CONCATENATE("GW ",Fixtures!$D$6,"-",Fixtures!$D$6+8)</f>
        <v>GW 38-46</v>
      </c>
      <c r="AQ23" s="57" t="str">
        <f>CONCATENATE("GW ",Fixtures!$D$6,"-",Fixtures!$D$6+5)</f>
        <v>GW 38-43</v>
      </c>
      <c r="AR23" s="57" t="str">
        <f>CONCATENATE("GW ",Fixtures!$D$6,"-",Fixtures!$D$6+2)</f>
        <v>GW 38-40</v>
      </c>
      <c r="AS23" s="58"/>
      <c r="AT23" s="66" t="str">
        <f>CONCATENATE("@",Schedule!A3)</f>
        <v>@AVL</v>
      </c>
      <c r="AU23" s="3">
        <f ca="1">VLOOKUP(RIGHT(AT23,3),'Team Ratings'!$A$2:$H$21,7,FALSE)*(1+Fixtures!$D$3)</f>
        <v>115.57302546324158</v>
      </c>
      <c r="AV23" s="66" t="str">
        <f>CONCATENATE("@",Schedule!A3)</f>
        <v>@AVL</v>
      </c>
      <c r="AW23" s="3">
        <f ca="1">VLOOKUP(RIGHT(AV23,3),'Team Ratings'!$A$2:$H$21,4,FALSE)*(1-Fixtures!$D$3)</f>
        <v>101.14576265417652</v>
      </c>
      <c r="AZ23" s="60"/>
      <c r="BB23" s="56"/>
      <c r="BE23" s="56"/>
    </row>
    <row r="24" spans="1:57" x14ac:dyDescent="0.25">
      <c r="A24" s="41" t="str">
        <f>$A2</f>
        <v>ARS</v>
      </c>
      <c r="B24" s="9">
        <f ca="1">(VLOOKUP(B2,$AV$2:$AW$41,2,FALSE)*VLOOKUP(B46,$AT$2:$AU$41,2,FALSE))/(100*100)*'Formula Data'!$AB$22</f>
        <v>1.2376875945298538</v>
      </c>
      <c r="C24" s="9">
        <f ca="1">(VLOOKUP(C2,$AV$2:$AW$41,2,FALSE)*VLOOKUP(C46,$AT$2:$AU$41,2,FALSE))/(100*100)*'Formula Data'!$AB$22</f>
        <v>1.3986325418720553</v>
      </c>
      <c r="D24" s="9">
        <f ca="1">(VLOOKUP(D2,$AV$2:$AW$41,2,FALSE)*VLOOKUP(D46,$AT$2:$AU$41,2,FALSE))/(100*100)*'Formula Data'!$AB$22</f>
        <v>1.1090434652995056</v>
      </c>
      <c r="E24" s="9">
        <f ca="1">(VLOOKUP(E2,$AV$2:$AW$41,2,FALSE)*VLOOKUP(E46,$AT$2:$AU$41,2,FALSE))/(100*100)*'Formula Data'!$AB$22</f>
        <v>1.8456021613669091</v>
      </c>
      <c r="F24" s="9">
        <f ca="1">(VLOOKUP(F2,$AV$2:$AW$41,2,FALSE)*VLOOKUP(F46,$AT$2:$AU$41,2,FALSE))/(100*100)*'Formula Data'!$AB$22</f>
        <v>0.7156704867168534</v>
      </c>
      <c r="G24" s="9">
        <f ca="1">(VLOOKUP(G2,$AV$2:$AW$41,2,FALSE)*VLOOKUP(G46,$AT$2:$AU$41,2,FALSE))/(100*100)*'Formula Data'!$AB$22</f>
        <v>1.3783378858049675</v>
      </c>
      <c r="H24" s="9">
        <f ca="1">(VLOOKUP(H2,$AV$2:$AW$41,2,FALSE)*VLOOKUP(H46,$AT$2:$AU$41,2,FALSE))/(100*100)*'Formula Data'!$AB$22</f>
        <v>1.0084593457391702</v>
      </c>
      <c r="I24" s="9">
        <f ca="1">(VLOOKUP(I2,$AV$2:$AW$41,2,FALSE)*VLOOKUP(I46,$AT$2:$AU$41,2,FALSE))/(100*100)*'Formula Data'!$AB$22</f>
        <v>1.5879023924175588</v>
      </c>
      <c r="J24" s="9">
        <f ca="1">(VLOOKUP(J2,$AV$2:$AW$41,2,FALSE)*VLOOKUP(J46,$AT$2:$AU$41,2,FALSE))/(100*100)*'Formula Data'!$AB$22</f>
        <v>1.4338067925782285</v>
      </c>
      <c r="K24" s="9">
        <f ca="1">(VLOOKUP(K2,$AV$2:$AW$41,2,FALSE)*VLOOKUP(K46,$AT$2:$AU$41,2,FALSE))/(100*100)*'Formula Data'!$AB$22</f>
        <v>1.3933191514919043</v>
      </c>
      <c r="L24" s="9">
        <f ca="1">(VLOOKUP(L2,$AV$2:$AW$41,2,FALSE)*VLOOKUP(L46,$AT$2:$AU$41,2,FALSE))/(100*100)*'Formula Data'!$AB$22</f>
        <v>1.1064156052609262</v>
      </c>
      <c r="M24" s="9">
        <f ca="1">(VLOOKUP(M2,$AV$2:$AW$41,2,FALSE)*VLOOKUP(M46,$AT$2:$AU$41,2,FALSE))/(100*100)*'Formula Data'!$AB$22</f>
        <v>1.6184280579159929</v>
      </c>
      <c r="N24" s="9">
        <f ca="1">(VLOOKUP(N2,$AV$2:$AW$41,2,FALSE)*VLOOKUP(N46,$AT$2:$AU$41,2,FALSE))/(100*100)*'Formula Data'!$AB$22</f>
        <v>1.6457843082352961</v>
      </c>
      <c r="O24" s="9">
        <f ca="1">(VLOOKUP(O2,$AV$2:$AW$41,2,FALSE)*VLOOKUP(O46,$AT$2:$AU$41,2,FALSE))/(100*100)*'Formula Data'!$AB$22</f>
        <v>1.2030787341579143</v>
      </c>
      <c r="P24" s="9">
        <f ca="1">(VLOOKUP(P2,$AV$2:$AW$41,2,FALSE)*VLOOKUP(P46,$AT$2:$AU$41,2,FALSE))/(100*100)*'Formula Data'!$AB$22</f>
        <v>0.9758320093656121</v>
      </c>
      <c r="Q24" s="9">
        <f ca="1">(VLOOKUP(Q2,$AV$2:$AW$41,2,FALSE)*VLOOKUP(Q46,$AT$2:$AU$41,2,FALSE))/(100*100)*'Formula Data'!$AB$22</f>
        <v>0.87717708079079126</v>
      </c>
      <c r="R24" s="9">
        <f ca="1">(VLOOKUP(R2,$AV$2:$AW$41,2,FALSE)*VLOOKUP(R46,$AT$2:$AU$41,2,FALSE))/(100*100)*'Formula Data'!$AB$22</f>
        <v>1.6030973403882967</v>
      </c>
      <c r="S24" s="9">
        <f ca="1">(VLOOKUP(S2,$AV$2:$AW$41,2,FALSE)*VLOOKUP(S46,$AT$2:$AU$41,2,FALSE))/(100*100)*'Formula Data'!$AB$22</f>
        <v>1.6842325724775835</v>
      </c>
      <c r="T24" s="75">
        <f ca="1">(VLOOKUP(T2,$AV$2:$AW$41,2,FALSE)*VLOOKUP(T46,$AT$2:$AU$41,2,FALSE))/(100*100)*'Formula Data'!$AB$22</f>
        <v>1.6046689349442318</v>
      </c>
      <c r="U24" s="75">
        <f ca="1">(VLOOKUP(U2,$AV$2:$AW$41,2,FALSE)*VLOOKUP(U46,$AT$2:$AU$41,2,FALSE))/(100*100)*'Formula Data'!$AB$22</f>
        <v>1.2942461861487249</v>
      </c>
      <c r="V24" s="75">
        <f ca="1">(VLOOKUP(V2,$AV$2:$AW$41,2,FALSE)*VLOOKUP(V46,$AT$2:$AU$41,2,FALSE))/(100*100)*'Formula Data'!$AB$22</f>
        <v>1.2823731562613532</v>
      </c>
      <c r="W24" s="75">
        <f ca="1">(VLOOKUP(W2,$AV$2:$AW$41,2,FALSE)*VLOOKUP(W46,$AT$2:$AU$41,2,FALSE))/(100*100)*'Formula Data'!$AB$22</f>
        <v>1.0957073711803549</v>
      </c>
      <c r="X24" s="75">
        <f ca="1">(VLOOKUP(X2,$AV$2:$AW$41,2,FALSE)*VLOOKUP(X46,$AT$2:$AU$41,2,FALSE))/(100*100)*'Formula Data'!$AB$22</f>
        <v>1.2487277980955456</v>
      </c>
      <c r="Y24" s="75">
        <f ca="1">(VLOOKUP(Y2,$AV$2:$AW$41,2,FALSE)*VLOOKUP(Y46,$AT$2:$AU$41,2,FALSE))/(100*100)*'Formula Data'!$AB$22</f>
        <v>1.823251824514371</v>
      </c>
      <c r="Z24" s="75">
        <f ca="1">(VLOOKUP(Z2,$AV$2:$AW$41,2,FALSE)*VLOOKUP(Z46,$AT$2:$AU$41,2,FALSE))/(100*100)*'Formula Data'!$AB$22</f>
        <v>0.91005812457566393</v>
      </c>
      <c r="AA24" s="75">
        <f ca="1">(VLOOKUP(AA2,$AV$2:$AW$41,2,FALSE)*VLOOKUP(AA46,$AT$2:$AU$41,2,FALSE))/(100*100)*'Formula Data'!$AB$22</f>
        <v>1.0839260910442057</v>
      </c>
      <c r="AB24" s="76">
        <f ca="1">(VLOOKUP(AB2,$AV$2:$AW$41,2,FALSE)*VLOOKUP(AB46,$AT$2:$AU$41,2,FALSE))/(100*100)*'Formula Data'!$AB$22</f>
        <v>1.2727332075245388</v>
      </c>
      <c r="AC24" s="76">
        <f ca="1">(VLOOKUP(AC2,$AV$2:$AW$41,2,FALSE)*VLOOKUP(AC46,$AT$2:$AU$41,2,FALSE))/(100*100)*'Formula Data'!$AB$22</f>
        <v>1.4069359145214773</v>
      </c>
      <c r="AD24" s="76">
        <f ca="1">(VLOOKUP(AD2,$AV$2:$AW$41,2,FALSE)*VLOOKUP(AD46,$AT$2:$AU$41,2,FALSE))/(100*100)*'Formula Data'!$AB$22</f>
        <v>1.0998858259150479</v>
      </c>
      <c r="AE24" s="76">
        <f ca="1">(VLOOKUP(AE2,$AV$2:$AW$41,2,FALSE)*VLOOKUP(AE46,$AT$2:$AU$41,2,FALSE))/(100*100)*'Formula Data'!$AB$22</f>
        <v>1.4102775436968362</v>
      </c>
      <c r="AF24" s="76">
        <f ca="1">(VLOOKUP(AF2,$AV$2:$AW$41,2,FALSE)*VLOOKUP(AF46,$AT$2:$AU$41,2,FALSE))/(100*100)*'Formula Data'!$AB$22</f>
        <v>1.4513831165751163</v>
      </c>
      <c r="AG24" s="76">
        <f ca="1">(VLOOKUP(AG2,$AV$2:$AW$41,2,FALSE)*VLOOKUP(AG46,$AT$2:$AU$41,2,FALSE))/(100*100)*'Formula Data'!$AB$22</f>
        <v>1.5738634916407244</v>
      </c>
      <c r="AH24" s="76">
        <f ca="1">(VLOOKUP(AH2,$AV$2:$AW$41,2,FALSE)*VLOOKUP(AH46,$AT$2:$AU$41,2,FALSE))/(100*100)*'Formula Data'!$AB$22</f>
        <v>1.529854307039195</v>
      </c>
      <c r="AI24" s="76">
        <f ca="1">(VLOOKUP(AI2,$AV$2:$AW$41,2,FALSE)*VLOOKUP(AI46,$AT$2:$AU$41,2,FALSE))/(100*100)*'Formula Data'!$AB$22</f>
        <v>1.2619130214637979</v>
      </c>
      <c r="AJ24" s="76">
        <f ca="1">(VLOOKUP(AJ2,$AV$2:$AW$41,2,FALSE)*VLOOKUP(AJ46,$AT$2:$AU$41,2,FALSE))/(100*100)*'Formula Data'!$AB$22</f>
        <v>2.0385244133774227</v>
      </c>
      <c r="AK24" s="76">
        <f ca="1">(VLOOKUP(AK2,$AV$2:$AW$41,2,FALSE)*VLOOKUP(AK46,$AT$2:$AU$41,2,FALSE))/(100*100)*'Formula Data'!$AB$22</f>
        <v>0.76739512591265113</v>
      </c>
      <c r="AL24" s="71">
        <f ca="1">(VLOOKUP(AL2,$AV$2:$AW$41,2,FALSE)*VLOOKUP(AL46,$AT$2:$AU$41,2,FALSE))/(100*100)*'Formula Data'!$AB$22</f>
        <v>1.3244819339989256</v>
      </c>
      <c r="AM24" s="71">
        <f ca="1">(VLOOKUP(AM2,$AV$2:$AW$41,2,FALSE)*VLOOKUP(AM46,$AT$2:$AU$41,2,FALSE))/(100*100)*'Formula Data'!$AB$22</f>
        <v>1.1154325124225135</v>
      </c>
      <c r="AN24" s="9">
        <f ca="1">IF(OR(Fixtures!$D$6&lt;=0,Fixtures!$D$6&gt;39),AVERAGE(B24:AM24),AVERAGE(OFFSET(A24,0,Fixtures!$D$6,1,38-Fixtures!$D$6+1)))</f>
        <v>1.1154325124225135</v>
      </c>
      <c r="AO24" s="41" t="str">
        <f>$A2</f>
        <v>ARS</v>
      </c>
      <c r="AP24" s="59" t="e">
        <f ca="1">AVERAGE(OFFSET(A24,0,Fixtures!$D$6,1,9))</f>
        <v>#N/A</v>
      </c>
      <c r="AQ24" s="59" t="e">
        <f ca="1">AVERAGE(OFFSET(A24,0,Fixtures!$D$6,1,6))</f>
        <v>#N/A</v>
      </c>
      <c r="AR24" s="59">
        <f ca="1">AVERAGE(OFFSET(A24,0,Fixtures!$D$6,1,3))</f>
        <v>1.1154325124225135</v>
      </c>
      <c r="AS24" s="58"/>
      <c r="AT24" s="66" t="str">
        <f>CONCATENATE("@",Schedule!A4)</f>
        <v>@BHA</v>
      </c>
      <c r="AU24" s="3">
        <f ca="1">VLOOKUP(RIGHT(AT24,3),'Team Ratings'!$A$2:$H$21,7,FALSE)*(1+Fixtures!$D$3)</f>
        <v>99.392567747686172</v>
      </c>
      <c r="AV24" s="66" t="str">
        <f>CONCATENATE("@",Schedule!A4)</f>
        <v>@BHA</v>
      </c>
      <c r="AW24" s="3">
        <f ca="1">VLOOKUP(RIGHT(AV24,3),'Team Ratings'!$A$2:$H$21,4,FALSE)*(1-Fixtures!$D$3)</f>
        <v>71.050508329086014</v>
      </c>
      <c r="BB24" s="56"/>
      <c r="BE24" s="56"/>
    </row>
    <row r="25" spans="1:57" x14ac:dyDescent="0.25">
      <c r="A25" s="41" t="str">
        <f t="shared" ref="A25:A43" si="0">$A3</f>
        <v>AVL</v>
      </c>
      <c r="B25" s="76">
        <f ca="1">(VLOOKUP(B3,$AV$2:$AW$41,2,FALSE)*VLOOKUP(B47,$AT$2:$AU$41,2,FALSE))/(100*100)*'Formula Data'!$AB$22</f>
        <v>0.8004935862514494</v>
      </c>
      <c r="C25" s="76">
        <f ca="1">(VLOOKUP(C3,$AV$2:$AW$41,2,FALSE)*VLOOKUP(C47,$AT$2:$AU$41,2,FALSE))/(100*100)*'Formula Data'!$AB$22</f>
        <v>2.064347657709876</v>
      </c>
      <c r="D25" s="76">
        <f ca="1">(VLOOKUP(D3,$AV$2:$AW$41,2,FALSE)*VLOOKUP(D47,$AT$2:$AU$41,2,FALSE))/(100*100)*'Formula Data'!$AB$22</f>
        <v>1.3843814990181582</v>
      </c>
      <c r="E25" s="76">
        <f ca="1">(VLOOKUP(E3,$AV$2:$AW$41,2,FALSE)*VLOOKUP(E47,$AT$2:$AU$41,2,FALSE))/(100*100)*'Formula Data'!$AB$22</f>
        <v>1.5774272511120171</v>
      </c>
      <c r="F25" s="76">
        <f ca="1">(VLOOKUP(F3,$AV$2:$AW$41,2,FALSE)*VLOOKUP(F47,$AT$2:$AU$41,2,FALSE))/(100*100)*'Formula Data'!$AB$22</f>
        <v>1.2123957882236618</v>
      </c>
      <c r="G25" s="76">
        <f ca="1">(VLOOKUP(G3,$AV$2:$AW$41,2,FALSE)*VLOOKUP(G47,$AT$2:$AU$41,2,FALSE))/(100*100)*'Formula Data'!$AB$22</f>
        <v>2.0393483016750995</v>
      </c>
      <c r="H25" s="76">
        <f ca="1">(VLOOKUP(H3,$AV$2:$AW$41,2,FALSE)*VLOOKUP(H47,$AT$2:$AU$41,2,FALSE))/(100*100)*'Formula Data'!$AB$22</f>
        <v>1.8408468807193701</v>
      </c>
      <c r="I25" s="76">
        <f ca="1">(VLOOKUP(I3,$AV$2:$AW$41,2,FALSE)*VLOOKUP(I47,$AT$2:$AU$41,2,FALSE))/(100*100)*'Formula Data'!$AB$22</f>
        <v>1.0982245479828248</v>
      </c>
      <c r="J25" s="76">
        <f ca="1">(VLOOKUP(J3,$AV$2:$AW$41,2,FALSE)*VLOOKUP(J47,$AT$2:$AU$41,2,FALSE))/(100*100)*'Formula Data'!$AB$22</f>
        <v>1.2476364313788255</v>
      </c>
      <c r="K25" s="76">
        <f ca="1">(VLOOKUP(K3,$AV$2:$AW$41,2,FALSE)*VLOOKUP(K47,$AT$2:$AU$41,2,FALSE))/(100*100)*'Formula Data'!$AB$22</f>
        <v>1.2302471117580323</v>
      </c>
      <c r="L25" s="76">
        <f ca="1">(VLOOKUP(L3,$AV$2:$AW$41,2,FALSE)*VLOOKUP(L47,$AT$2:$AU$41,2,FALSE))/(100*100)*'Formula Data'!$AB$22</f>
        <v>1.7948584080539427</v>
      </c>
      <c r="M25" s="71">
        <f ca="1">(VLOOKUP(M3,$AV$2:$AW$41,2,FALSE)*VLOOKUP(M47,$AT$2:$AU$41,2,FALSE))/(100*100)*'Formula Data'!$AB$22</f>
        <v>1.2255734158635594</v>
      </c>
      <c r="N25" s="71">
        <f ca="1">(VLOOKUP(N3,$AV$2:$AW$41,2,FALSE)*VLOOKUP(N47,$AT$2:$AU$41,2,FALSE))/(100*100)*'Formula Data'!$AB$22</f>
        <v>1.8102482975292895</v>
      </c>
      <c r="O25" s="71">
        <f ca="1">(VLOOKUP(O3,$AV$2:$AW$41,2,FALSE)*VLOOKUP(O47,$AT$2:$AU$41,2,FALSE))/(100*100)*'Formula Data'!$AB$22</f>
        <v>1.7931005440850303</v>
      </c>
      <c r="P25" s="71">
        <f ca="1">(VLOOKUP(P3,$AV$2:$AW$41,2,FALSE)*VLOOKUP(P47,$AT$2:$AU$41,2,FALSE))/(100*100)*'Formula Data'!$AB$22</f>
        <v>1.8838521317387948</v>
      </c>
      <c r="Q25" s="71">
        <f ca="1">(VLOOKUP(Q3,$AV$2:$AW$41,2,FALSE)*VLOOKUP(Q47,$AT$2:$AU$41,2,FALSE))/(100*100)*'Formula Data'!$AB$22</f>
        <v>0.85834876219611289</v>
      </c>
      <c r="R25" s="71">
        <f ca="1">(VLOOKUP(R3,$AV$2:$AW$41,2,FALSE)*VLOOKUP(R47,$AT$2:$AU$41,2,FALSE))/(100*100)*'Formula Data'!$AB$22</f>
        <v>1.1279845309296981</v>
      </c>
      <c r="S25" s="76">
        <f ca="1">(VLOOKUP(S3,$AV$2:$AW$41,2,FALSE)*VLOOKUP(S47,$AT$2:$AU$41,2,FALSE))/(100*100)*'Formula Data'!$AB$22</f>
        <v>1.5736895634860024</v>
      </c>
      <c r="T25" s="76">
        <f ca="1">(VLOOKUP(T3,$AV$2:$AW$41,2,FALSE)*VLOOKUP(T47,$AT$2:$AU$41,2,FALSE))/(100*100)*'Formula Data'!$AB$22</f>
        <v>1.71117655878486</v>
      </c>
      <c r="U25" s="75">
        <f ca="1">(VLOOKUP(U3,$AV$2:$AW$41,2,FALSE)*VLOOKUP(U47,$AT$2:$AU$41,2,FALSE))/(100*100)*'Formula Data'!$AB$22</f>
        <v>1.4235808078469918</v>
      </c>
      <c r="V25" s="75">
        <f ca="1">(VLOOKUP(V3,$AV$2:$AW$41,2,FALSE)*VLOOKUP(V47,$AT$2:$AU$41,2,FALSE))/(100*100)*'Formula Data'!$AB$22</f>
        <v>1.4476435598109958</v>
      </c>
      <c r="W25" s="75">
        <f ca="1">(VLOOKUP(W3,$AV$2:$AW$41,2,FALSE)*VLOOKUP(W47,$AT$2:$AU$41,2,FALSE))/(100*100)*'Formula Data'!$AB$22</f>
        <v>1.5644020538380774</v>
      </c>
      <c r="X25" s="75">
        <f ca="1">(VLOOKUP(X3,$AV$2:$AW$41,2,FALSE)*VLOOKUP(X47,$AT$2:$AU$41,2,FALSE))/(100*100)*'Formula Data'!$AB$22</f>
        <v>1.3965200340804684</v>
      </c>
      <c r="Y25" s="75">
        <f ca="1">(VLOOKUP(Y3,$AV$2:$AW$41,2,FALSE)*VLOOKUP(Y47,$AT$2:$AU$41,2,FALSE))/(100*100)*'Formula Data'!$AB$22</f>
        <v>0.98114235561261143</v>
      </c>
      <c r="Z25" s="75">
        <f ca="1">(VLOOKUP(Z3,$AV$2:$AW$41,2,FALSE)*VLOOKUP(Z47,$AT$2:$AU$41,2,FALSE))/(100*100)*'Formula Data'!$AB$22</f>
        <v>1.5417020231418139</v>
      </c>
      <c r="AA25" s="75">
        <f ca="1">(VLOOKUP(AA3,$AV$2:$AW$41,2,FALSE)*VLOOKUP(AA47,$AT$2:$AU$41,2,FALSE))/(100*100)*'Formula Data'!$AB$22</f>
        <v>1.603745246849517</v>
      </c>
      <c r="AB25" s="76">
        <f ca="1">(VLOOKUP(AB3,$AV$2:$AW$41,2,FALSE)*VLOOKUP(AB47,$AT$2:$AU$41,2,FALSE))/(100*100)*'Formula Data'!$AB$22</f>
        <v>1.5584589068178993</v>
      </c>
      <c r="AC25" s="76">
        <f ca="1">(VLOOKUP(AC3,$AV$2:$AW$41,2,FALSE)*VLOOKUP(AC47,$AT$2:$AU$41,2,FALSE))/(100*100)*'Formula Data'!$AB$22</f>
        <v>1.4114781856145102</v>
      </c>
      <c r="AD25" s="76">
        <f ca="1">(VLOOKUP(AD3,$AV$2:$AW$41,2,FALSE)*VLOOKUP(AD47,$AT$2:$AU$41,2,FALSE))/(100*100)*'Formula Data'!$AB$22</f>
        <v>1.6234047617946299</v>
      </c>
      <c r="AE25" s="76">
        <f ca="1">(VLOOKUP(AE3,$AV$2:$AW$41,2,FALSE)*VLOOKUP(AE47,$AT$2:$AU$41,2,FALSE))/(100*100)*'Formula Data'!$AB$22</f>
        <v>1.7604018246908133</v>
      </c>
      <c r="AF25" s="76">
        <f ca="1">(VLOOKUP(AF3,$AV$2:$AW$41,2,FALSE)*VLOOKUP(AF47,$AT$2:$AU$41,2,FALSE))/(100*100)*'Formula Data'!$AB$22</f>
        <v>1.2404901380229427</v>
      </c>
      <c r="AG25" s="76">
        <f ca="1">(VLOOKUP(AG3,$AV$2:$AW$41,2,FALSE)*VLOOKUP(AG47,$AT$2:$AU$41,2,FALSE))/(100*100)*'Formula Data'!$AB$22</f>
        <v>1.0179205449435589</v>
      </c>
      <c r="AH25" s="76">
        <f ca="1">(VLOOKUP(AH3,$AV$2:$AW$41,2,FALSE)*VLOOKUP(AH47,$AT$2:$AU$41,2,FALSE))/(100*100)*'Formula Data'!$AB$22</f>
        <v>2.2801355492688331</v>
      </c>
      <c r="AI25" s="76">
        <f ca="1">(VLOOKUP(AI3,$AV$2:$AW$41,2,FALSE)*VLOOKUP(AI47,$AT$2:$AU$41,2,FALSE))/(100*100)*'Formula Data'!$AB$22</f>
        <v>1.3456707078518173</v>
      </c>
      <c r="AJ25" s="76">
        <f ca="1">(VLOOKUP(AJ3,$AV$2:$AW$41,2,FALSE)*VLOOKUP(AJ47,$AT$2:$AU$41,2,FALSE))/(100*100)*'Formula Data'!$AB$22</f>
        <v>1.4343633080043108</v>
      </c>
      <c r="AK25" s="76">
        <f ca="1">(VLOOKUP(AK3,$AV$2:$AW$41,2,FALSE)*VLOOKUP(AK47,$AT$2:$AU$41,2,FALSE))/(100*100)*'Formula Data'!$AB$22</f>
        <v>1.4814629259562111</v>
      </c>
      <c r="AL25" s="71">
        <f ca="1">(VLOOKUP(AL3,$AV$2:$AW$41,2,FALSE)*VLOOKUP(AL47,$AT$2:$AU$41,2,FALSE))/(100*100)*'Formula Data'!$AB$22</f>
        <v>1.2375508172803766</v>
      </c>
      <c r="AM25" s="71">
        <f ca="1">(VLOOKUP(AM3,$AV$2:$AW$41,2,FALSE)*VLOOKUP(AM47,$AT$2:$AU$41,2,FALSE))/(100*100)*'Formula Data'!$AB$22</f>
        <v>1.0914901190624178</v>
      </c>
      <c r="AN25" s="9">
        <f ca="1">IF(OR(Fixtures!$D$6&lt;=0,Fixtures!$D$6&gt;39),AVERAGE(B25:AM25),AVERAGE(OFFSET(A25,0,Fixtures!$D$6,1,38-Fixtures!$D$6+1)))</f>
        <v>1.0914901190624178</v>
      </c>
      <c r="AO25" s="41" t="str">
        <f t="shared" ref="AO25:AO43" si="1">$A3</f>
        <v>AVL</v>
      </c>
      <c r="AP25" s="59">
        <f ca="1">AVERAGE(OFFSET(A25,0,Fixtures!$D$6,1,9))</f>
        <v>1.4326037205000901</v>
      </c>
      <c r="AQ25" s="59">
        <f ca="1">AVERAGE(OFFSET(A25,0,Fixtures!$D$6,1,6))</f>
        <v>1.347166736840689</v>
      </c>
      <c r="AR25" s="59">
        <f ca="1">AVERAGE(OFFSET(A25,0,Fixtures!$D$6,1,3))</f>
        <v>1.0914901190624178</v>
      </c>
      <c r="AS25" s="58"/>
      <c r="AT25" s="66" t="str">
        <f>CONCATENATE("@",Schedule!A5)</f>
        <v>@BUR</v>
      </c>
      <c r="AU25" s="3">
        <f ca="1">VLOOKUP(RIGHT(AT25,3),'Team Ratings'!$A$2:$H$21,7,FALSE)*(1+Fixtures!$D$3)</f>
        <v>85.062960661692529</v>
      </c>
      <c r="AV25" s="66" t="str">
        <f>CONCATENATE("@",Schedule!A5)</f>
        <v>@BUR</v>
      </c>
      <c r="AW25" s="3">
        <f ca="1">VLOOKUP(RIGHT(AV25,3),'Team Ratings'!$A$2:$H$21,4,FALSE)*(1-Fixtures!$D$3)</f>
        <v>103.09017796087853</v>
      </c>
      <c r="AY25" s="56"/>
      <c r="BB25" s="56"/>
      <c r="BE25" s="56"/>
    </row>
    <row r="26" spans="1:57" x14ac:dyDescent="0.25">
      <c r="A26" s="41" t="str">
        <f t="shared" si="0"/>
        <v>BHA</v>
      </c>
      <c r="B26" s="71">
        <f ca="1">(VLOOKUP(B4,$AV$2:$AW$41,2,FALSE)*VLOOKUP(B48,$AT$2:$AU$41,2,FALSE))/(100*100)*'Formula Data'!$AB$22</f>
        <v>0.93867929103704029</v>
      </c>
      <c r="C26" s="71">
        <f ca="1">(VLOOKUP(C4,$AV$2:$AW$41,2,FALSE)*VLOOKUP(C48,$AT$2:$AU$41,2,FALSE))/(100*100)*'Formula Data'!$AB$22</f>
        <v>1.2138683799767036</v>
      </c>
      <c r="D26" s="71">
        <f ca="1">(VLOOKUP(D4,$AV$2:$AW$41,2,FALSE)*VLOOKUP(D48,$AT$2:$AU$41,2,FALSE))/(100*100)*'Formula Data'!$AB$22</f>
        <v>1.2335495388667232</v>
      </c>
      <c r="E26" s="71">
        <f ca="1">(VLOOKUP(E4,$AV$2:$AW$41,2,FALSE)*VLOOKUP(E48,$AT$2:$AU$41,2,FALSE))/(100*100)*'Formula Data'!$AB$22</f>
        <v>1.1572740824265966</v>
      </c>
      <c r="F26" s="71">
        <f ca="1">(VLOOKUP(F4,$AV$2:$AW$41,2,FALSE)*VLOOKUP(F48,$AT$2:$AU$41,2,FALSE))/(100*100)*'Formula Data'!$AB$22</f>
        <v>1.2740551148816324</v>
      </c>
      <c r="G26" s="71">
        <f ca="1">(VLOOKUP(G4,$AV$2:$AW$41,2,FALSE)*VLOOKUP(G48,$AT$2:$AU$41,2,FALSE))/(100*100)*'Formula Data'!$AB$22</f>
        <v>1.960911952821466</v>
      </c>
      <c r="H26" s="71">
        <f ca="1">(VLOOKUP(H4,$AV$2:$AW$41,2,FALSE)*VLOOKUP(H48,$AT$2:$AU$41,2,FALSE))/(100*100)*'Formula Data'!$AB$22</f>
        <v>1.0642911955858236</v>
      </c>
      <c r="I26" s="71">
        <f ca="1">(VLOOKUP(I4,$AV$2:$AW$41,2,FALSE)*VLOOKUP(I48,$AT$2:$AU$41,2,FALSE))/(100*100)*'Formula Data'!$AB$22</f>
        <v>1.5568098683160227</v>
      </c>
      <c r="J26" s="71">
        <f ca="1">(VLOOKUP(J4,$AV$2:$AW$41,2,FALSE)*VLOOKUP(J48,$AT$2:$AU$41,2,FALSE))/(100*100)*'Formula Data'!$AB$22</f>
        <v>1.2011851558103612</v>
      </c>
      <c r="K26" s="71">
        <f ca="1">(VLOOKUP(K4,$AV$2:$AW$41,2,FALSE)*VLOOKUP(K48,$AT$2:$AU$41,2,FALSE))/(100*100)*'Formula Data'!$AB$22</f>
        <v>1.3565842400921093</v>
      </c>
      <c r="L26" s="71">
        <f ca="1">(VLOOKUP(L4,$AV$2:$AW$41,2,FALSE)*VLOOKUP(L48,$AT$2:$AU$41,2,FALSE))/(100*100)*'Formula Data'!$AB$22</f>
        <v>1.5831245878668283</v>
      </c>
      <c r="M26" s="71">
        <f ca="1">(VLOOKUP(M4,$AV$2:$AW$41,2,FALSE)*VLOOKUP(M48,$AT$2:$AU$41,2,FALSE))/(100*100)*'Formula Data'!$AB$22</f>
        <v>1.0426579215610836</v>
      </c>
      <c r="N26" s="71">
        <f ca="1">(VLOOKUP(N4,$AV$2:$AW$41,2,FALSE)*VLOOKUP(N48,$AT$2:$AU$41,2,FALSE))/(100*100)*'Formula Data'!$AB$22</f>
        <v>1.1905652844016696</v>
      </c>
      <c r="O26" s="71">
        <f ca="1">(VLOOKUP(O4,$AV$2:$AW$41,2,FALSE)*VLOOKUP(O48,$AT$2:$AU$41,2,FALSE))/(100*100)*'Formula Data'!$AB$22</f>
        <v>1.7753348032665688</v>
      </c>
      <c r="P26" s="71">
        <f ca="1">(VLOOKUP(P4,$AV$2:$AW$41,2,FALSE)*VLOOKUP(P48,$AT$2:$AU$41,2,FALSE))/(100*100)*'Formula Data'!$AB$22</f>
        <v>1.058010023633899</v>
      </c>
      <c r="Q26" s="71">
        <f ca="1">(VLOOKUP(Q4,$AV$2:$AW$41,2,FALSE)*VLOOKUP(Q48,$AT$2:$AU$41,2,FALSE))/(100*100)*'Formula Data'!$AB$22</f>
        <v>1.2010043999626108</v>
      </c>
      <c r="R26" s="71">
        <f ca="1">(VLOOKUP(R4,$AV$2:$AW$41,2,FALSE)*VLOOKUP(R48,$AT$2:$AU$41,2,FALSE))/(100*100)*'Formula Data'!$AB$22</f>
        <v>1.3402715024289922</v>
      </c>
      <c r="S26" s="71">
        <f ca="1">(VLOOKUP(S4,$AV$2:$AW$41,2,FALSE)*VLOOKUP(S48,$AT$2:$AU$41,2,FALSE))/(100*100)*'Formula Data'!$AB$22</f>
        <v>0.68842286237795847</v>
      </c>
      <c r="T26" s="76">
        <f ca="1">(VLOOKUP(T4,$AV$2:$AW$41,2,FALSE)*VLOOKUP(T48,$AT$2:$AU$41,2,FALSE))/(100*100)*'Formula Data'!$AB$22</f>
        <v>1.3792176631061561</v>
      </c>
      <c r="U26" s="75">
        <f ca="1">(VLOOKUP(U4,$AV$2:$AW$41,2,FALSE)*VLOOKUP(U48,$AT$2:$AU$41,2,FALSE))/(100*100)*'Formula Data'!$AB$22</f>
        <v>1.5139420026637804</v>
      </c>
      <c r="V26" s="75">
        <f ca="1">(VLOOKUP(V4,$AV$2:$AW$41,2,FALSE)*VLOOKUP(V48,$AT$2:$AU$41,2,FALSE))/(100*100)*'Formula Data'!$AB$22</f>
        <v>1.3533698363062832</v>
      </c>
      <c r="W26" s="75">
        <f ca="1">(VLOOKUP(W4,$AV$2:$AW$41,2,FALSE)*VLOOKUP(W48,$AT$2:$AU$41,2,FALSE))/(100*100)*'Formula Data'!$AB$22</f>
        <v>1.0668190054693729</v>
      </c>
      <c r="X26" s="75">
        <f ca="1">(VLOOKUP(X4,$AV$2:$AW$41,2,FALSE)*VLOOKUP(X48,$AT$2:$AU$41,2,FALSE))/(100*100)*'Formula Data'!$AB$22</f>
        <v>1.2242766105767511</v>
      </c>
      <c r="Y26" s="75">
        <f ca="1">(VLOOKUP(Y4,$AV$2:$AW$41,2,FALSE)*VLOOKUP(Y48,$AT$2:$AU$41,2,FALSE))/(100*100)*'Formula Data'!$AB$22</f>
        <v>1.5274464022957472</v>
      </c>
      <c r="Z26" s="75">
        <f ca="1">(VLOOKUP(Z4,$AV$2:$AW$41,2,FALSE)*VLOOKUP(Z48,$AT$2:$AU$41,2,FALSE))/(100*100)*'Formula Data'!$AB$22</f>
        <v>1.620109016614987</v>
      </c>
      <c r="AA26" s="75">
        <f ca="1">(VLOOKUP(AA4,$AV$2:$AW$41,2,FALSE)*VLOOKUP(AA48,$AT$2:$AU$41,2,FALSE))/(100*100)*'Formula Data'!$AB$22</f>
        <v>1.5420628350952714</v>
      </c>
      <c r="AB26" s="76">
        <f ca="1">(VLOOKUP(AB4,$AV$2:$AW$41,2,FALSE)*VLOOKUP(AB48,$AT$2:$AU$41,2,FALSE))/(100*100)*'Formula Data'!$AB$22</f>
        <v>1.3258606164169691</v>
      </c>
      <c r="AC26" s="76">
        <f ca="1">(VLOOKUP(AC4,$AV$2:$AW$41,2,FALSE)*VLOOKUP(AC48,$AT$2:$AU$41,2,FALSE))/(100*100)*'Formula Data'!$AB$22</f>
        <v>1.2449705285147106</v>
      </c>
      <c r="AD26" s="76">
        <f ca="1">(VLOOKUP(AD4,$AV$2:$AW$41,2,FALSE)*VLOOKUP(AD48,$AT$2:$AU$41,2,FALSE))/(100*100)*'Formula Data'!$AB$22</f>
        <v>1.5435745945471075</v>
      </c>
      <c r="AE26" s="76">
        <f ca="1">(VLOOKUP(AE4,$AV$2:$AW$41,2,FALSE)*VLOOKUP(AE48,$AT$2:$AU$41,2,FALSE))/(100*100)*'Formula Data'!$AB$22</f>
        <v>0.97006441130530119</v>
      </c>
      <c r="AF26" s="76">
        <f ca="1">(VLOOKUP(AF4,$AV$2:$AW$41,2,FALSE)*VLOOKUP(AF48,$AT$2:$AU$41,2,FALSE))/(100*100)*'Formula Data'!$AB$22</f>
        <v>1.4716083737149437</v>
      </c>
      <c r="AG26" s="76">
        <f ca="1">(VLOOKUP(AG4,$AV$2:$AW$41,2,FALSE)*VLOOKUP(AG48,$AT$2:$AU$41,2,FALSE))/(100*100)*'Formula Data'!$AB$22</f>
        <v>0.73817819647590666</v>
      </c>
      <c r="AH26" s="76">
        <f ca="1">(VLOOKUP(AH4,$AV$2:$AW$41,2,FALSE)*VLOOKUP(AH48,$AT$2:$AU$41,2,FALSE))/(100*100)*'Formula Data'!$AB$22</f>
        <v>1.3961248061288176</v>
      </c>
      <c r="AI26" s="76">
        <f ca="1">(VLOOKUP(AI4,$AV$2:$AW$41,2,FALSE)*VLOOKUP(AI48,$AT$2:$AU$41,2,FALSE))/(100*100)*'Formula Data'!$AB$22</f>
        <v>1.7538354077253027</v>
      </c>
      <c r="AJ26" s="76">
        <f ca="1">(VLOOKUP(AJ4,$AV$2:$AW$41,2,FALSE)*VLOOKUP(AJ48,$AT$2:$AU$41,2,FALSE))/(100*100)*'Formula Data'!$AB$22</f>
        <v>1.0539906546335505</v>
      </c>
      <c r="AK26" s="76">
        <f ca="1">(VLOOKUP(AK4,$AV$2:$AW$41,2,FALSE)*VLOOKUP(AK48,$AT$2:$AU$41,2,FALSE))/(100*100)*'Formula Data'!$AB$22</f>
        <v>1.3453825968255422</v>
      </c>
      <c r="AL26" s="71">
        <f ca="1">(VLOOKUP(AL4,$AV$2:$AW$41,2,FALSE)*VLOOKUP(AL48,$AT$2:$AU$41,2,FALSE))/(100*100)*'Formula Data'!$AB$22</f>
        <v>0.87540960634662102</v>
      </c>
      <c r="AM26" s="71">
        <f ca="1">(VLOOKUP(AM4,$AV$2:$AW$41,2,FALSE)*VLOOKUP(AM48,$AT$2:$AU$41,2,FALSE))/(100*100)*'Formula Data'!$AB$22</f>
        <v>0.94447088626465181</v>
      </c>
      <c r="AN26" s="9">
        <f ca="1">IF(OR(Fixtures!$D$6&lt;=0,Fixtures!$D$6&gt;39),AVERAGE(B26:AM26),AVERAGE(OFFSET(A26,0,Fixtures!$D$6,1,38-Fixtures!$D$6+1)))</f>
        <v>0.94447088626465181</v>
      </c>
      <c r="AO26" s="41" t="str">
        <f t="shared" si="1"/>
        <v>BHA</v>
      </c>
      <c r="AP26" s="59" t="e">
        <f ca="1">AVERAGE(OFFSET(A26,0,Fixtures!$D$6,1,9))</f>
        <v>#N/A</v>
      </c>
      <c r="AQ26" s="59" t="e">
        <f ca="1">AVERAGE(OFFSET(A26,0,Fixtures!$D$6,1,6))</f>
        <v>#N/A</v>
      </c>
      <c r="AR26" s="59">
        <f ca="1">AVERAGE(OFFSET(A26,0,Fixtures!$D$6,1,3))</f>
        <v>0.94447088626465181</v>
      </c>
      <c r="AS26" s="58"/>
      <c r="AT26" s="66" t="str">
        <f>CONCATENATE("@",Schedule!A6)</f>
        <v>@CHE</v>
      </c>
      <c r="AU26" s="3">
        <f ca="1">VLOOKUP(RIGHT(AT26,3),'Team Ratings'!$A$2:$H$21,7,FALSE)*(1+Fixtures!$D$3)</f>
        <v>132.89362574083827</v>
      </c>
      <c r="AV26" s="66" t="str">
        <f>CONCATENATE("@",Schedule!A6)</f>
        <v>@CHE</v>
      </c>
      <c r="AW26" s="3">
        <f ca="1">VLOOKUP(RIGHT(AV26,3),'Team Ratings'!$A$2:$H$21,4,FALSE)*(1-Fixtures!$D$3)</f>
        <v>62.158274514197998</v>
      </c>
      <c r="AY26" s="56"/>
      <c r="BB26" s="56"/>
      <c r="BE26" s="56"/>
    </row>
    <row r="27" spans="1:57" x14ac:dyDescent="0.25">
      <c r="A27" s="41" t="str">
        <f t="shared" si="0"/>
        <v>BUR</v>
      </c>
      <c r="B27" s="76">
        <f ca="1">(VLOOKUP(B5,$AV$2:$AW$41,2,FALSE)*VLOOKUP(B49,$AT$2:$AU$41,2,FALSE))/(100*100)*'Formula Data'!$AB$22</f>
        <v>1.0557064605196473</v>
      </c>
      <c r="C27" s="71">
        <f ca="1">(VLOOKUP(C5,$AV$2:$AW$41,2,FALSE)*VLOOKUP(C49,$AT$2:$AU$41,2,FALSE))/(100*100)*'Formula Data'!$AB$22</f>
        <v>0.89233603452625632</v>
      </c>
      <c r="D27" s="71">
        <f ca="1">(VLOOKUP(D5,$AV$2:$AW$41,2,FALSE)*VLOOKUP(D49,$AT$2:$AU$41,2,FALSE))/(100*100)*'Formula Data'!$AB$22</f>
        <v>1.3548826395362863</v>
      </c>
      <c r="E27" s="71">
        <f ca="1">(VLOOKUP(E5,$AV$2:$AW$41,2,FALSE)*VLOOKUP(E49,$AT$2:$AU$41,2,FALSE))/(100*100)*'Formula Data'!$AB$22</f>
        <v>1.0388627700669752</v>
      </c>
      <c r="F27" s="71">
        <f ca="1">(VLOOKUP(F5,$AV$2:$AW$41,2,FALSE)*VLOOKUP(F49,$AT$2:$AU$41,2,FALSE))/(100*100)*'Formula Data'!$AB$22</f>
        <v>1.3197408342699823</v>
      </c>
      <c r="G27" s="71">
        <f ca="1">(VLOOKUP(G5,$AV$2:$AW$41,2,FALSE)*VLOOKUP(G49,$AT$2:$AU$41,2,FALSE))/(100*100)*'Formula Data'!$AB$22</f>
        <v>1.1582520479668625</v>
      </c>
      <c r="H27" s="71">
        <f ca="1">(VLOOKUP(H5,$AV$2:$AW$41,2,FALSE)*VLOOKUP(H49,$AT$2:$AU$41,2,FALSE))/(100*100)*'Formula Data'!$AB$22</f>
        <v>0.80334819209143538</v>
      </c>
      <c r="I27" s="71">
        <f ca="1">(VLOOKUP(I5,$AV$2:$AW$41,2,FALSE)*VLOOKUP(I49,$AT$2:$AU$41,2,FALSE))/(100*100)*'Formula Data'!$AB$22</f>
        <v>0.72213107915514674</v>
      </c>
      <c r="J27" s="71">
        <f ca="1">(VLOOKUP(J5,$AV$2:$AW$41,2,FALSE)*VLOOKUP(J49,$AT$2:$AU$41,2,FALSE))/(100*100)*'Formula Data'!$AB$22</f>
        <v>1.386534955992041</v>
      </c>
      <c r="K27" s="71">
        <f ca="1">(VLOOKUP(K5,$AV$2:$AW$41,2,FALSE)*VLOOKUP(K49,$AT$2:$AU$41,2,FALSE))/(100*100)*'Formula Data'!$AB$22</f>
        <v>0.58917168746180515</v>
      </c>
      <c r="L27" s="71">
        <f ca="1">(VLOOKUP(L5,$AV$2:$AW$41,2,FALSE)*VLOOKUP(L49,$AT$2:$AU$41,2,FALSE))/(100*100)*'Formula Data'!$AB$22</f>
        <v>1.259443920600851</v>
      </c>
      <c r="M27" s="71">
        <f ca="1">(VLOOKUP(M5,$AV$2:$AW$41,2,FALSE)*VLOOKUP(M49,$AT$2:$AU$41,2,FALSE))/(100*100)*'Formula Data'!$AB$22</f>
        <v>0.80830480251189818</v>
      </c>
      <c r="N27" s="71">
        <f ca="1">(VLOOKUP(N5,$AV$2:$AW$41,2,FALSE)*VLOOKUP(N49,$AT$2:$AU$41,2,FALSE))/(100*100)*'Formula Data'!$AB$22</f>
        <v>1.0280081093737956</v>
      </c>
      <c r="O27" s="71">
        <f ca="1">(VLOOKUP(O5,$AV$2:$AW$41,2,FALSE)*VLOOKUP(O49,$AT$2:$AU$41,2,FALSE))/(100*100)*'Formula Data'!$AB$22</f>
        <v>1.1470421246840055</v>
      </c>
      <c r="P27" s="71">
        <f ca="1">(VLOOKUP(P5,$AV$2:$AW$41,2,FALSE)*VLOOKUP(P49,$AT$2:$AU$41,2,FALSE))/(100*100)*'Formula Data'!$AB$22</f>
        <v>1.1803733466121427</v>
      </c>
      <c r="Q27" s="71">
        <f ca="1">(VLOOKUP(Q5,$AV$2:$AW$41,2,FALSE)*VLOOKUP(Q49,$AT$2:$AU$41,2,FALSE))/(100*100)*'Formula Data'!$AB$22</f>
        <v>1.5193815589406923</v>
      </c>
      <c r="R27" s="76">
        <f ca="1">(VLOOKUP(R5,$AV$2:$AW$41,2,FALSE)*VLOOKUP(R49,$AT$2:$AU$41,2,FALSE))/(100*100)*'Formula Data'!$AB$22</f>
        <v>1.2956742333449889</v>
      </c>
      <c r="S27" s="76">
        <f ca="1">(VLOOKUP(S5,$AV$2:$AW$41,2,FALSE)*VLOOKUP(S49,$AT$2:$AU$41,2,FALSE))/(100*100)*'Formula Data'!$AB$22</f>
        <v>0.91301377106740222</v>
      </c>
      <c r="T27" s="76">
        <f ca="1">(VLOOKUP(T5,$AV$2:$AW$41,2,FALSE)*VLOOKUP(T49,$AT$2:$AU$41,2,FALSE))/(100*100)*'Formula Data'!$AB$22</f>
        <v>0.90547479614884829</v>
      </c>
      <c r="U27" s="75">
        <f ca="1">(VLOOKUP(U5,$AV$2:$AW$41,2,FALSE)*VLOOKUP(U49,$AT$2:$AU$41,2,FALSE))/(100*100)*'Formula Data'!$AB$22</f>
        <v>1.3072316791448588</v>
      </c>
      <c r="V27" s="75">
        <f ca="1">(VLOOKUP(V5,$AV$2:$AW$41,2,FALSE)*VLOOKUP(V49,$AT$2:$AU$41,2,FALSE))/(100*100)*'Formula Data'!$AB$22</f>
        <v>0.63175370463865443</v>
      </c>
      <c r="W27" s="75">
        <f ca="1">(VLOOKUP(W5,$AV$2:$AW$41,2,FALSE)*VLOOKUP(W49,$AT$2:$AU$41,2,FALSE))/(100*100)*'Formula Data'!$AB$22</f>
        <v>0.74920021280226856</v>
      </c>
      <c r="X27" s="75">
        <f ca="1">(VLOOKUP(X5,$AV$2:$AW$41,2,FALSE)*VLOOKUP(X49,$AT$2:$AU$41,2,FALSE))/(100*100)*'Formula Data'!$AB$22</f>
        <v>0.91827351803839186</v>
      </c>
      <c r="Y27" s="75">
        <f ca="1">(VLOOKUP(Y5,$AV$2:$AW$41,2,FALSE)*VLOOKUP(Y49,$AT$2:$AU$41,2,FALSE))/(100*100)*'Formula Data'!$AB$22</f>
        <v>1.0903722740428685</v>
      </c>
      <c r="Z27" s="75">
        <f ca="1">(VLOOKUP(Z5,$AV$2:$AW$41,2,FALSE)*VLOOKUP(Z49,$AT$2:$AU$41,2,FALSE))/(100*100)*'Formula Data'!$AB$22</f>
        <v>1.6782037136552206</v>
      </c>
      <c r="AA27" s="75">
        <f ca="1">(VLOOKUP(AA5,$AV$2:$AW$41,2,FALSE)*VLOOKUP(AA49,$AT$2:$AU$41,2,FALSE))/(100*100)*'Formula Data'!$AB$22</f>
        <v>0.91085040012773166</v>
      </c>
      <c r="AB27" s="76">
        <f ca="1">(VLOOKUP(AB5,$AV$2:$AW$41,2,FALSE)*VLOOKUP(AB49,$AT$2:$AU$41,2,FALSE))/(100*100)*'Formula Data'!$AB$22</f>
        <v>1.0278534134250443</v>
      </c>
      <c r="AC27" s="76">
        <f ca="1">(VLOOKUP(AC5,$AV$2:$AW$41,2,FALSE)*VLOOKUP(AC49,$AT$2:$AU$41,2,FALSE))/(100*100)*'Formula Data'!$AB$22</f>
        <v>0.99042777522509029</v>
      </c>
      <c r="AD27" s="76">
        <f ca="1">(VLOOKUP(AD5,$AV$2:$AW$41,2,FALSE)*VLOOKUP(AD49,$AT$2:$AU$41,2,FALSE))/(100*100)*'Formula Data'!$AB$22</f>
        <v>1.1347088822925553</v>
      </c>
      <c r="AE27" s="76">
        <f ca="1">(VLOOKUP(AE5,$AV$2:$AW$41,2,FALSE)*VLOOKUP(AE49,$AT$2:$AU$41,2,FALSE))/(100*100)*'Formula Data'!$AB$22</f>
        <v>1.065480865338432</v>
      </c>
      <c r="AF27" s="76">
        <f ca="1">(VLOOKUP(AF5,$AV$2:$AW$41,2,FALSE)*VLOOKUP(AF49,$AT$2:$AU$41,2,FALSE))/(100*100)*'Formula Data'!$AB$22</f>
        <v>1.3210346406148186</v>
      </c>
      <c r="AG27" s="76">
        <f ca="1">(VLOOKUP(AG5,$AV$2:$AW$41,2,FALSE)*VLOOKUP(AG49,$AT$2:$AU$41,2,FALSE))/(100*100)*'Formula Data'!$AB$22</f>
        <v>0.83020846254464231</v>
      </c>
      <c r="AH27" s="76">
        <f ca="1">(VLOOKUP(AH5,$AV$2:$AW$41,2,FALSE)*VLOOKUP(AH49,$AT$2:$AU$41,2,FALSE))/(100*100)*'Formula Data'!$AB$22</f>
        <v>0.90203490688037302</v>
      </c>
      <c r="AI27" s="76">
        <f ca="1">(VLOOKUP(AI5,$AV$2:$AW$41,2,FALSE)*VLOOKUP(AI49,$AT$2:$AU$41,2,FALSE))/(100*100)*'Formula Data'!$AB$22</f>
        <v>1.1514163433146742</v>
      </c>
      <c r="AJ27" s="76">
        <f ca="1">(VLOOKUP(AJ5,$AV$2:$AW$41,2,FALSE)*VLOOKUP(AJ49,$AT$2:$AU$41,2,FALSE))/(100*100)*'Formula Data'!$AB$22</f>
        <v>1.0189193241221359</v>
      </c>
      <c r="AK27" s="76">
        <f ca="1">(VLOOKUP(AK5,$AV$2:$AW$41,2,FALSE)*VLOOKUP(AK49,$AT$2:$AU$41,2,FALSE))/(100*100)*'Formula Data'!$AB$22</f>
        <v>1.5009817703184745</v>
      </c>
      <c r="AL27" s="71">
        <f ca="1">(VLOOKUP(AL5,$AV$2:$AW$41,2,FALSE)*VLOOKUP(AL49,$AT$2:$AU$41,2,FALSE))/(100*100)*'Formula Data'!$AB$22</f>
        <v>1.1610030253183945</v>
      </c>
      <c r="AM27" s="71">
        <f ca="1">(VLOOKUP(AM5,$AV$2:$AW$41,2,FALSE)*VLOOKUP(AM49,$AT$2:$AU$41,2,FALSE))/(100*100)*'Formula Data'!$AB$22</f>
        <v>1.1948429561053713</v>
      </c>
      <c r="AN27" s="9">
        <f ca="1">IF(OR(Fixtures!$D$6&lt;=0,Fixtures!$D$6&gt;39),AVERAGE(B27:AM27),AVERAGE(OFFSET(A27,0,Fixtures!$D$6,1,38-Fixtures!$D$6+1)))</f>
        <v>1.1948429561053713</v>
      </c>
      <c r="AO27" s="41" t="str">
        <f t="shared" si="1"/>
        <v>BUR</v>
      </c>
      <c r="AP27" s="59" t="e">
        <f ca="1">AVERAGE(OFFSET(A27,0,Fixtures!$D$6,1,9))</f>
        <v>#N/A</v>
      </c>
      <c r="AQ27" s="59" t="e">
        <f ca="1">AVERAGE(OFFSET(A27,0,Fixtures!$D$6,1,6))</f>
        <v>#N/A</v>
      </c>
      <c r="AR27" s="59">
        <f ca="1">AVERAGE(OFFSET(A27,0,Fixtures!$D$6,1,3))</f>
        <v>1.1948429561053713</v>
      </c>
      <c r="AS27" s="58"/>
      <c r="AT27" s="66" t="str">
        <f>CONCATENATE("@",Schedule!A7)</f>
        <v>@CRY</v>
      </c>
      <c r="AU27" s="3">
        <f ca="1">VLOOKUP(RIGHT(AT27,3),'Team Ratings'!$A$2:$H$21,7,FALSE)*(1+Fixtures!$D$3)</f>
        <v>75.61822514120351</v>
      </c>
      <c r="AV27" s="66" t="str">
        <f>CONCATENATE("@",Schedule!A7)</f>
        <v>@CRY</v>
      </c>
      <c r="AW27" s="3">
        <f ca="1">VLOOKUP(RIGHT(AV27,3),'Team Ratings'!$A$2:$H$21,4,FALSE)*(1-Fixtures!$D$3)</f>
        <v>107.2817755321162</v>
      </c>
      <c r="AY27" s="56"/>
      <c r="BB27" s="56"/>
      <c r="BE27" s="56"/>
    </row>
    <row r="28" spans="1:57" x14ac:dyDescent="0.25">
      <c r="A28" s="41" t="str">
        <f t="shared" si="0"/>
        <v>CHE</v>
      </c>
      <c r="B28" s="71">
        <f ca="1">(VLOOKUP(B6,$AV$2:$AW$41,2,FALSE)*VLOOKUP(B50,$AT$2:$AU$41,2,FALSE))/(100*100)*'Formula Data'!$AB$22</f>
        <v>1.1281833670326218</v>
      </c>
      <c r="C28" s="71">
        <f ca="1">(VLOOKUP(C6,$AV$2:$AW$41,2,FALSE)*VLOOKUP(C50,$AT$2:$AU$41,2,FALSE))/(100*100)*'Formula Data'!$AB$22</f>
        <v>1.8138317821346068</v>
      </c>
      <c r="D28" s="71">
        <f ca="1">(VLOOKUP(D6,$AV$2:$AW$41,2,FALSE)*VLOOKUP(D50,$AT$2:$AU$41,2,FALSE))/(100*100)*'Formula Data'!$AB$22</f>
        <v>2.0618274174808979</v>
      </c>
      <c r="E28" s="71">
        <f ca="1">(VLOOKUP(E6,$AV$2:$AW$41,2,FALSE)*VLOOKUP(E50,$AT$2:$AU$41,2,FALSE))/(100*100)*'Formula Data'!$AB$22</f>
        <v>2.1661796871970016</v>
      </c>
      <c r="F28" s="71">
        <f ca="1">(VLOOKUP(F6,$AV$2:$AW$41,2,FALSE)*VLOOKUP(F50,$AT$2:$AU$41,2,FALSE))/(100*100)*'Formula Data'!$AB$22</f>
        <v>2.116729361647776</v>
      </c>
      <c r="G28" s="71">
        <f ca="1">(VLOOKUP(G6,$AV$2:$AW$41,2,FALSE)*VLOOKUP(G50,$AT$2:$AU$41,2,FALSE))/(100*100)*'Formula Data'!$AB$22</f>
        <v>1.2970323610893371</v>
      </c>
      <c r="H28" s="71">
        <f ca="1">(VLOOKUP(H6,$AV$2:$AW$41,2,FALSE)*VLOOKUP(H50,$AT$2:$AU$41,2,FALSE))/(100*100)*'Formula Data'!$AB$22</f>
        <v>1.6369288104344835</v>
      </c>
      <c r="I28" s="71">
        <f ca="1">(VLOOKUP(I6,$AV$2:$AW$41,2,FALSE)*VLOOKUP(I50,$AT$2:$AU$41,2,FALSE))/(100*100)*'Formula Data'!$AB$22</f>
        <v>2.3737255637555914</v>
      </c>
      <c r="J28" s="71">
        <f ca="1">(VLOOKUP(J6,$AV$2:$AW$41,2,FALSE)*VLOOKUP(J50,$AT$2:$AU$41,2,FALSE))/(100*100)*'Formula Data'!$AB$22</f>
        <v>1.6230124026654604</v>
      </c>
      <c r="K28" s="71">
        <f ca="1">(VLOOKUP(K6,$AV$2:$AW$41,2,FALSE)*VLOOKUP(K50,$AT$2:$AU$41,2,FALSE))/(100*100)*'Formula Data'!$AB$22</f>
        <v>1.8095339379056712</v>
      </c>
      <c r="L28" s="71">
        <f ca="1">(VLOOKUP(L6,$AV$2:$AW$41,2,FALSE)*VLOOKUP(L50,$AT$2:$AU$41,2,FALSE))/(100*100)*'Formula Data'!$AB$22</f>
        <v>2.3449796254076825</v>
      </c>
      <c r="M28" s="71">
        <f ca="1">(VLOOKUP(M6,$AV$2:$AW$41,2,FALSE)*VLOOKUP(M50,$AT$2:$AU$41,2,FALSE))/(100*100)*'Formula Data'!$AB$22</f>
        <v>1.5473425455712952</v>
      </c>
      <c r="N28" s="71">
        <f ca="1">(VLOOKUP(N6,$AV$2:$AW$41,2,FALSE)*VLOOKUP(N50,$AT$2:$AU$41,2,FALSE))/(100*100)*'Formula Data'!$AB$22</f>
        <v>1.4092466143623996</v>
      </c>
      <c r="O28" s="71">
        <f ca="1">(VLOOKUP(O6,$AV$2:$AW$41,2,FALSE)*VLOOKUP(O50,$AT$2:$AU$41,2,FALSE))/(100*100)*'Formula Data'!$AB$22</f>
        <v>1.7988545356293302</v>
      </c>
      <c r="P28" s="71">
        <f ca="1">(VLOOKUP(P6,$AV$2:$AW$41,2,FALSE)*VLOOKUP(P50,$AT$2:$AU$41,2,FALSE))/(100*100)*'Formula Data'!$AB$22</f>
        <v>1.2628123342280229</v>
      </c>
      <c r="Q28" s="71">
        <f ca="1">(VLOOKUP(Q6,$AV$2:$AW$41,2,FALSE)*VLOOKUP(Q50,$AT$2:$AU$41,2,FALSE))/(100*100)*'Formula Data'!$AB$22</f>
        <v>2.0422843993846453</v>
      </c>
      <c r="R28" s="71">
        <f ca="1">(VLOOKUP(R6,$AV$2:$AW$41,2,FALSE)*VLOOKUP(R50,$AT$2:$AU$41,2,FALSE))/(100*100)*'Formula Data'!$AB$22</f>
        <v>1.1704733988872191</v>
      </c>
      <c r="S28" s="76">
        <f ca="1">(VLOOKUP(S6,$AV$2:$AW$41,2,FALSE)*VLOOKUP(S50,$AT$2:$AU$41,2,FALSE))/(100*100)*'Formula Data'!$AB$22</f>
        <v>1.3940940931862045</v>
      </c>
      <c r="T28" s="76">
        <f ca="1">(VLOOKUP(T6,$AV$2:$AW$41,2,FALSE)*VLOOKUP(T50,$AT$2:$AU$41,2,FALSE))/(100*100)*'Formula Data'!$AB$22</f>
        <v>1.5918548127960348</v>
      </c>
      <c r="U28" s="75">
        <f ca="1">(VLOOKUP(U6,$AV$2:$AW$41,2,FALSE)*VLOOKUP(U50,$AT$2:$AU$41,2,FALSE))/(100*100)*'Formula Data'!$AB$22</f>
        <v>1.7920207060860034</v>
      </c>
      <c r="V28" s="75">
        <f ca="1">(VLOOKUP(V6,$AV$2:$AW$41,2,FALSE)*VLOOKUP(V50,$AT$2:$AU$41,2,FALSE))/(100*100)*'Formula Data'!$AB$22</f>
        <v>2.0815450559123883</v>
      </c>
      <c r="W28" s="75">
        <f ca="1">(VLOOKUP(W6,$AV$2:$AW$41,2,FALSE)*VLOOKUP(W50,$AT$2:$AU$41,2,FALSE))/(100*100)*'Formula Data'!$AB$22</f>
        <v>1.4230190348286316</v>
      </c>
      <c r="X28" s="75">
        <f ca="1">(VLOOKUP(X6,$AV$2:$AW$41,2,FALSE)*VLOOKUP(X50,$AT$2:$AU$41,2,FALSE))/(100*100)*'Formula Data'!$AB$22</f>
        <v>1.8666998114404054</v>
      </c>
      <c r="Y28" s="75">
        <f ca="1">(VLOOKUP(Y6,$AV$2:$AW$41,2,FALSE)*VLOOKUP(Y50,$AT$2:$AU$41,2,FALSE))/(100*100)*'Formula Data'!$AB$22</f>
        <v>2.0638487275180082</v>
      </c>
      <c r="Z28" s="75">
        <f ca="1">(VLOOKUP(Z6,$AV$2:$AW$41,2,FALSE)*VLOOKUP(Z50,$AT$2:$AU$41,2,FALSE))/(100*100)*'Formula Data'!$AB$22</f>
        <v>1.664597778526143</v>
      </c>
      <c r="AA28" s="75">
        <f ca="1">(VLOOKUP(AA6,$AV$2:$AW$41,2,FALSE)*VLOOKUP(AA50,$AT$2:$AU$41,2,FALSE))/(100*100)*'Formula Data'!$AB$22</f>
        <v>1.649327253191466</v>
      </c>
      <c r="AB28" s="76">
        <f ca="1">(VLOOKUP(AB6,$AV$2:$AW$41,2,FALSE)*VLOOKUP(AB50,$AT$2:$AU$41,2,FALSE))/(100*100)*'Formula Data'!$AB$22</f>
        <v>1.9676257177500087</v>
      </c>
      <c r="AC28" s="76">
        <f ca="1">(VLOOKUP(AC6,$AV$2:$AW$41,2,FALSE)*VLOOKUP(AC50,$AT$2:$AU$41,2,FALSE))/(100*100)*'Formula Data'!$AB$22</f>
        <v>1.8440939809631787</v>
      </c>
      <c r="AD28" s="76">
        <f ca="1">(VLOOKUP(AD6,$AV$2:$AW$41,2,FALSE)*VLOOKUP(AD50,$AT$2:$AU$41,2,FALSE))/(100*100)*'Formula Data'!$AB$22</f>
        <v>1.4263988632023301</v>
      </c>
      <c r="AE28" s="76">
        <f ca="1">(VLOOKUP(AE6,$AV$2:$AW$41,2,FALSE)*VLOOKUP(AE50,$AT$2:$AU$41,2,FALSE))/(100*100)*'Formula Data'!$AB$22</f>
        <v>2.6218529722516273</v>
      </c>
      <c r="AF28" s="76">
        <f ca="1">(VLOOKUP(AF6,$AV$2:$AW$41,2,FALSE)*VLOOKUP(AF50,$AT$2:$AU$41,2,FALSE))/(100*100)*'Formula Data'!$AB$22</f>
        <v>1.7034855567882432</v>
      </c>
      <c r="AG28" s="76">
        <f ca="1">(VLOOKUP(AG6,$AV$2:$AW$41,2,FALSE)*VLOOKUP(AG50,$AT$2:$AU$41,2,FALSE))/(100*100)*'Formula Data'!$AB$22</f>
        <v>1.4346161511972093</v>
      </c>
      <c r="AH28" s="76">
        <f ca="1">(VLOOKUP(AH6,$AV$2:$AW$41,2,FALSE)*VLOOKUP(AH50,$AT$2:$AU$41,2,FALSE))/(100*100)*'Formula Data'!$AB$22</f>
        <v>1.4146207437540723</v>
      </c>
      <c r="AI28" s="76">
        <f ca="1">(VLOOKUP(AI6,$AV$2:$AW$41,2,FALSE)*VLOOKUP(AI50,$AT$2:$AU$41,2,FALSE))/(100*100)*'Formula Data'!$AB$22</f>
        <v>2.0242282341077691</v>
      </c>
      <c r="AJ28" s="76">
        <f ca="1">(VLOOKUP(AJ6,$AV$2:$AW$41,2,FALSE)*VLOOKUP(AJ50,$AT$2:$AU$41,2,FALSE))/(100*100)*'Formula Data'!$AB$22</f>
        <v>0.92046128093338053</v>
      </c>
      <c r="AK28" s="76">
        <f ca="1">(VLOOKUP(AK6,$AV$2:$AW$41,2,FALSE)*VLOOKUP(AK50,$AT$2:$AU$41,2,FALSE))/(100*100)*'Formula Data'!$AB$22</f>
        <v>1.6058125155484455</v>
      </c>
      <c r="AL28" s="71">
        <f ca="1">(VLOOKUP(AL6,$AV$2:$AW$41,2,FALSE)*VLOOKUP(AL50,$AT$2:$AU$41,2,FALSE))/(100*100)*'Formula Data'!$AB$22</f>
        <v>1.7727525159619963</v>
      </c>
      <c r="AM28" s="71">
        <f ca="1">(VLOOKUP(AM6,$AV$2:$AW$41,2,FALSE)*VLOOKUP(AM50,$AT$2:$AU$41,2,FALSE))/(100*100)*'Formula Data'!$AB$22</f>
        <v>1.606054196596896</v>
      </c>
      <c r="AN28" s="9">
        <f ca="1">IF(OR(Fixtures!$D$6&lt;=0,Fixtures!$D$6&gt;39),AVERAGE(B28:AM28),AVERAGE(OFFSET(A28,0,Fixtures!$D$6,1,38-Fixtures!$D$6+1)))</f>
        <v>1.606054196596896</v>
      </c>
      <c r="AO28" s="41" t="str">
        <f t="shared" si="1"/>
        <v>CHE</v>
      </c>
      <c r="AP28" s="59" t="e">
        <f ca="1">AVERAGE(OFFSET(A28,0,Fixtures!$D$6,1,9))</f>
        <v>#N/A</v>
      </c>
      <c r="AQ28" s="59" t="e">
        <f ca="1">AVERAGE(OFFSET(A28,0,Fixtures!$D$6,1,6))</f>
        <v>#N/A</v>
      </c>
      <c r="AR28" s="59">
        <f ca="1">AVERAGE(OFFSET(A28,0,Fixtures!$D$6,1,3))</f>
        <v>1.606054196596896</v>
      </c>
      <c r="AS28" s="58"/>
      <c r="AT28" s="66" t="str">
        <f>CONCATENATE("@",Schedule!A8)</f>
        <v>@EVE</v>
      </c>
      <c r="AU28" s="3">
        <f ca="1">VLOOKUP(RIGHT(AT28,3),'Team Ratings'!$A$2:$H$21,7,FALSE)*(1+Fixtures!$D$3)</f>
        <v>98.183289489392521</v>
      </c>
      <c r="AV28" s="66" t="str">
        <f>CONCATENATE("@",Schedule!A8)</f>
        <v>@EVE</v>
      </c>
      <c r="AW28" s="3">
        <f ca="1">VLOOKUP(RIGHT(AV28,3),'Team Ratings'!$A$2:$H$21,4,FALSE)*(1-Fixtures!$D$3)</f>
        <v>97.448231940547217</v>
      </c>
      <c r="AY28" s="56"/>
      <c r="BB28" s="56"/>
      <c r="BE28" s="56"/>
    </row>
    <row r="29" spans="1:57" x14ac:dyDescent="0.25">
      <c r="A29" s="41" t="str">
        <f t="shared" si="0"/>
        <v>CRY</v>
      </c>
      <c r="B29" s="71">
        <f ca="1">(VLOOKUP(B7,$AV$2:$AW$41,2,FALSE)*VLOOKUP(B51,$AT$2:$AU$41,2,FALSE))/(100*100)*'Formula Data'!$AB$22</f>
        <v>1.2044469141373573</v>
      </c>
      <c r="C29" s="71">
        <f ca="1">(VLOOKUP(C7,$AV$2:$AW$41,2,FALSE)*VLOOKUP(C51,$AT$2:$AU$41,2,FALSE))/(100*100)*'Formula Data'!$AB$22</f>
        <v>0.73802851377950218</v>
      </c>
      <c r="D29" s="71">
        <f ca="1">(VLOOKUP(D7,$AV$2:$AW$41,2,FALSE)*VLOOKUP(D51,$AT$2:$AU$41,2,FALSE))/(100*100)*'Formula Data'!$AB$22</f>
        <v>1.1196049749489194</v>
      </c>
      <c r="E29" s="71">
        <f ca="1">(VLOOKUP(E7,$AV$2:$AW$41,2,FALSE)*VLOOKUP(E51,$AT$2:$AU$41,2,FALSE))/(100*100)*'Formula Data'!$AB$22</f>
        <v>0.5616086425812471</v>
      </c>
      <c r="F29" s="71">
        <f ca="1">(VLOOKUP(F7,$AV$2:$AW$41,2,FALSE)*VLOOKUP(F51,$AT$2:$AU$41,2,FALSE))/(100*100)*'Formula Data'!$AB$22</f>
        <v>0.81631550428156097</v>
      </c>
      <c r="G29" s="71">
        <f ca="1">(VLOOKUP(G7,$AV$2:$AW$41,2,FALSE)*VLOOKUP(G51,$AT$2:$AU$41,2,FALSE))/(100*100)*'Formula Data'!$AB$22</f>
        <v>0.90578637579551102</v>
      </c>
      <c r="H29" s="71">
        <f ca="1">(VLOOKUP(H7,$AV$2:$AW$41,2,FALSE)*VLOOKUP(H51,$AT$2:$AU$41,2,FALSE))/(100*100)*'Formula Data'!$AB$22</f>
        <v>0.80187990334578829</v>
      </c>
      <c r="I29" s="71">
        <f ca="1">(VLOOKUP(I7,$AV$2:$AW$41,2,FALSE)*VLOOKUP(I51,$AT$2:$AU$41,2,FALSE))/(100*100)*'Formula Data'!$AB$22</f>
        <v>1.33432432351134</v>
      </c>
      <c r="J29" s="71">
        <f ca="1">(VLOOKUP(J7,$AV$2:$AW$41,2,FALSE)*VLOOKUP(J51,$AT$2:$AU$41,2,FALSE))/(100*100)*'Formula Data'!$AB$22</f>
        <v>0.93143407471588824</v>
      </c>
      <c r="K29" s="71">
        <f ca="1">(VLOOKUP(K7,$AV$2:$AW$41,2,FALSE)*VLOOKUP(K51,$AT$2:$AU$41,2,FALSE))/(100*100)*'Formula Data'!$AB$22</f>
        <v>1.1743571361292491</v>
      </c>
      <c r="L29" s="71">
        <f ca="1">(VLOOKUP(L7,$AV$2:$AW$41,2,FALSE)*VLOOKUP(L51,$AT$2:$AU$41,2,FALSE))/(100*100)*'Formula Data'!$AB$22</f>
        <v>1.1732069840688006</v>
      </c>
      <c r="M29" s="71">
        <f ca="1">(VLOOKUP(M7,$AV$2:$AW$41,2,FALSE)*VLOOKUP(M51,$AT$2:$AU$41,2,FALSE))/(100*100)*'Formula Data'!$AB$22</f>
        <v>1.0296486679056009</v>
      </c>
      <c r="N29" s="71">
        <f ca="1">(VLOOKUP(N7,$AV$2:$AW$41,2,FALSE)*VLOOKUP(N51,$AT$2:$AU$41,2,FALSE))/(100*100)*'Formula Data'!$AB$22</f>
        <v>0.80493785382318717</v>
      </c>
      <c r="O29" s="71">
        <f ca="1">(VLOOKUP(O7,$AV$2:$AW$41,2,FALSE)*VLOOKUP(O51,$AT$2:$AU$41,2,FALSE))/(100*100)*'Formula Data'!$AB$22</f>
        <v>1.0320941979354554</v>
      </c>
      <c r="P29" s="71">
        <f ca="1">(VLOOKUP(P7,$AV$2:$AW$41,2,FALSE)*VLOOKUP(P51,$AT$2:$AU$41,2,FALSE))/(100*100)*'Formula Data'!$AB$22</f>
        <v>0.91386601238555953</v>
      </c>
      <c r="Q29" s="71">
        <f ca="1">(VLOOKUP(Q7,$AV$2:$AW$41,2,FALSE)*VLOOKUP(Q51,$AT$2:$AU$41,2,FALSE))/(100*100)*'Formula Data'!$AB$22</f>
        <v>1.0087195538864349</v>
      </c>
      <c r="R29" s="71">
        <f ca="1">(VLOOKUP(R7,$AV$2:$AW$41,2,FALSE)*VLOOKUP(R51,$AT$2:$AU$41,2,FALSE))/(100*100)*'Formula Data'!$AB$22</f>
        <v>1.3506811414231812</v>
      </c>
      <c r="S29" s="71">
        <f ca="1">(VLOOKUP(S7,$AV$2:$AW$41,2,FALSE)*VLOOKUP(S51,$AT$2:$AU$41,2,FALSE))/(100*100)*'Formula Data'!$AB$22</f>
        <v>0.71855686733211577</v>
      </c>
      <c r="T29" s="76">
        <f ca="1">(VLOOKUP(T7,$AV$2:$AW$41,2,FALSE)*VLOOKUP(T51,$AT$2:$AU$41,2,FALSE))/(100*100)*'Formula Data'!$AB$22</f>
        <v>0.52375460438650456</v>
      </c>
      <c r="U29" s="75">
        <f ca="1">(VLOOKUP(U7,$AV$2:$AW$41,2,FALSE)*VLOOKUP(U51,$AT$2:$AU$41,2,FALSE))/(100*100)*'Formula Data'!$AB$22</f>
        <v>1.023571947211106</v>
      </c>
      <c r="V29" s="75">
        <f ca="1">(VLOOKUP(V7,$AV$2:$AW$41,2,FALSE)*VLOOKUP(V51,$AT$2:$AU$41,2,FALSE))/(100*100)*'Formula Data'!$AB$22</f>
        <v>1.0196834081024533</v>
      </c>
      <c r="W29" s="75">
        <f ca="1">(VLOOKUP(W7,$AV$2:$AW$41,2,FALSE)*VLOOKUP(W51,$AT$2:$AU$41,2,FALSE))/(100*100)*'Formula Data'!$AB$22</f>
        <v>0.9235154552187651</v>
      </c>
      <c r="X29" s="75">
        <f ca="1">(VLOOKUP(X7,$AV$2:$AW$41,2,FALSE)*VLOOKUP(X51,$AT$2:$AU$41,2,FALSE))/(100*100)*'Formula Data'!$AB$22</f>
        <v>1.0493137880514594</v>
      </c>
      <c r="Y29" s="75">
        <f ca="1">(VLOOKUP(Y7,$AV$2:$AW$41,2,FALSE)*VLOOKUP(Y51,$AT$2:$AU$41,2,FALSE))/(100*100)*'Formula Data'!$AB$22</f>
        <v>1.1844265802973881</v>
      </c>
      <c r="Z29" s="75">
        <f ca="1">(VLOOKUP(Z7,$AV$2:$AW$41,2,FALSE)*VLOOKUP(Z51,$AT$2:$AU$41,2,FALSE))/(100*100)*'Formula Data'!$AB$22</f>
        <v>0.64195121002419664</v>
      </c>
      <c r="AA29" s="75">
        <f ca="1">(VLOOKUP(AA7,$AV$2:$AW$41,2,FALSE)*VLOOKUP(AA51,$AT$2:$AU$41,2,FALSE))/(100*100)*'Formula Data'!$AB$22</f>
        <v>1.1518125530147534</v>
      </c>
      <c r="AB29" s="76">
        <f ca="1">(VLOOKUP(AB7,$AV$2:$AW$41,2,FALSE)*VLOOKUP(AB51,$AT$2:$AU$41,2,FALSE))/(100*100)*'Formula Data'!$AB$22</f>
        <v>0.80971659216926761</v>
      </c>
      <c r="AC29" s="76">
        <f ca="1">(VLOOKUP(AC7,$AV$2:$AW$41,2,FALSE)*VLOOKUP(AC51,$AT$2:$AU$41,2,FALSE))/(100*100)*'Formula Data'!$AB$22</f>
        <v>1.491868908216053</v>
      </c>
      <c r="AD29" s="76">
        <f ca="1">(VLOOKUP(AD7,$AV$2:$AW$41,2,FALSE)*VLOOKUP(AD51,$AT$2:$AU$41,2,FALSE))/(100*100)*'Formula Data'!$AB$22</f>
        <v>0.93848895210802252</v>
      </c>
      <c r="AE29" s="76">
        <f ca="1">(VLOOKUP(AE7,$AV$2:$AW$41,2,FALSE)*VLOOKUP(AE51,$AT$2:$AU$41,2,FALSE))/(100*100)*'Formula Data'!$AB$22</f>
        <v>0.88045830888649435</v>
      </c>
      <c r="AF29" s="76">
        <f ca="1">(VLOOKUP(AF7,$AV$2:$AW$41,2,FALSE)*VLOOKUP(AF51,$AT$2:$AU$41,2,FALSE))/(100*100)*'Formula Data'!$AB$22</f>
        <v>0.71415060072916403</v>
      </c>
      <c r="AG29" s="76">
        <f ca="1">(VLOOKUP(AG7,$AV$2:$AW$41,2,FALSE)*VLOOKUP(AG51,$AT$2:$AU$41,2,FALSE))/(100*100)*'Formula Data'!$AB$22</f>
        <v>0.94717808235294465</v>
      </c>
      <c r="AH29" s="76">
        <f ca="1">(VLOOKUP(AH7,$AV$2:$AW$41,2,FALSE)*VLOOKUP(AH51,$AT$2:$AU$41,2,FALSE))/(100*100)*'Formula Data'!$AB$22</f>
        <v>0.79325791902283171</v>
      </c>
      <c r="AI29" s="76">
        <f ca="1">(VLOOKUP(AI7,$AV$2:$AW$41,2,FALSE)*VLOOKUP(AI51,$AT$2:$AU$41,2,FALSE))/(100*100)*'Formula Data'!$AB$22</f>
        <v>0.66601479570923117</v>
      </c>
      <c r="AJ29" s="76">
        <f ca="1">(VLOOKUP(AJ7,$AV$2:$AW$41,2,FALSE)*VLOOKUP(AJ51,$AT$2:$AU$41,2,FALSE))/(100*100)*'Formula Data'!$AB$22</f>
        <v>1.0621768036325407</v>
      </c>
      <c r="AK29" s="76">
        <f ca="1">(VLOOKUP(AK7,$AV$2:$AW$41,2,FALSE)*VLOOKUP(AK51,$AT$2:$AU$41,2,FALSE))/(100*100)*'Formula Data'!$AB$22</f>
        <v>1.1620867491131901</v>
      </c>
      <c r="AL29" s="71">
        <f ca="1">(VLOOKUP(AL7,$AV$2:$AW$41,2,FALSE)*VLOOKUP(AL51,$AT$2:$AU$41,2,FALSE))/(100*100)*'Formula Data'!$AB$22</f>
        <v>0.91372849268262257</v>
      </c>
      <c r="AM29" s="71">
        <f ca="1">(VLOOKUP(AM7,$AV$2:$AW$41,2,FALSE)*VLOOKUP(AM51,$AT$2:$AU$41,2,FALSE))/(100*100)*'Formula Data'!$AB$22</f>
        <v>0.81163975907419772</v>
      </c>
      <c r="AN29" s="9">
        <f ca="1">IF(OR(Fixtures!$D$6&lt;=0,Fixtures!$D$6&gt;39),AVERAGE(B29:AM29),AVERAGE(OFFSET(A29,0,Fixtures!$D$6,1,38-Fixtures!$D$6+1)))</f>
        <v>0.81163975907419772</v>
      </c>
      <c r="AO29" s="41" t="str">
        <f t="shared" si="1"/>
        <v>CRY</v>
      </c>
      <c r="AP29" s="59">
        <f ca="1">AVERAGE(OFFSET(A29,0,Fixtures!$D$6,1,9))</f>
        <v>0.81937622535684163</v>
      </c>
      <c r="AQ29" s="59">
        <f ca="1">AVERAGE(OFFSET(A29,0,Fixtures!$D$6,1,6))</f>
        <v>0.89519639124915107</v>
      </c>
      <c r="AR29" s="59">
        <f ca="1">AVERAGE(OFFSET(A29,0,Fixtures!$D$6,1,3))</f>
        <v>0.81163975907419772</v>
      </c>
      <c r="AS29" s="58"/>
      <c r="AT29" s="66" t="str">
        <f>CONCATENATE("@",Schedule!A9)</f>
        <v>@FUL</v>
      </c>
      <c r="AU29" s="3">
        <f ca="1">VLOOKUP(RIGHT(AT29,3),'Team Ratings'!$A$2:$H$21,7,FALSE)*(1+Fixtures!$D$3)</f>
        <v>86.976917741386501</v>
      </c>
      <c r="AV29" s="66" t="str">
        <f>CONCATENATE("@",Schedule!A9)</f>
        <v>@FUL</v>
      </c>
      <c r="AW29" s="3">
        <f ca="1">VLOOKUP(RIGHT(AV29,3),'Team Ratings'!$A$2:$H$21,4,FALSE)*(1-Fixtures!$D$3)</f>
        <v>100.25151667742139</v>
      </c>
      <c r="AY29" s="56"/>
      <c r="BB29" s="56"/>
      <c r="BE29" s="56"/>
    </row>
    <row r="30" spans="1:57" x14ac:dyDescent="0.25">
      <c r="A30" s="41" t="str">
        <f t="shared" si="0"/>
        <v>EVE</v>
      </c>
      <c r="B30" s="71">
        <f ca="1">(VLOOKUP(B8,$AV$2:$AW$41,2,FALSE)*VLOOKUP(B52,$AT$2:$AU$41,2,FALSE))/(100*100)*'Formula Data'!$AB$22</f>
        <v>1.0513422977710247</v>
      </c>
      <c r="C30" s="71">
        <f ca="1">(VLOOKUP(C8,$AV$2:$AW$41,2,FALSE)*VLOOKUP(C52,$AT$2:$AU$41,2,FALSE))/(100*100)*'Formula Data'!$AB$22</f>
        <v>1.9370541509283226</v>
      </c>
      <c r="D30" s="71">
        <f ca="1">(VLOOKUP(D8,$AV$2:$AW$41,2,FALSE)*VLOOKUP(D52,$AT$2:$AU$41,2,FALSE))/(100*100)*'Formula Data'!$AB$22</f>
        <v>1.2585540851245052</v>
      </c>
      <c r="E30" s="71">
        <f ca="1">(VLOOKUP(E8,$AV$2:$AW$41,2,FALSE)*VLOOKUP(E52,$AT$2:$AU$41,2,FALSE))/(100*100)*'Formula Data'!$AB$22</f>
        <v>1.0599103763926339</v>
      </c>
      <c r="F30" s="71">
        <f ca="1">(VLOOKUP(F8,$AV$2:$AW$41,2,FALSE)*VLOOKUP(F52,$AT$2:$AU$41,2,FALSE))/(100*100)*'Formula Data'!$AB$22</f>
        <v>1.3400791043031668</v>
      </c>
      <c r="G30" s="71">
        <f ca="1">(VLOOKUP(G8,$AV$2:$AW$41,2,FALSE)*VLOOKUP(G52,$AT$2:$AU$41,2,FALSE))/(100*100)*'Formula Data'!$AB$22</f>
        <v>1.2298233618153753</v>
      </c>
      <c r="H30" s="71">
        <f ca="1">(VLOOKUP(H8,$AV$2:$AW$41,2,FALSE)*VLOOKUP(H52,$AT$2:$AU$41,2,FALSE))/(100*100)*'Formula Data'!$AB$22</f>
        <v>1.1990996233825253</v>
      </c>
      <c r="I30" s="71">
        <f ca="1">(VLOOKUP(I8,$AV$2:$AW$41,2,FALSE)*VLOOKUP(I52,$AT$2:$AU$41,2,FALSE))/(100*100)*'Formula Data'!$AB$22</f>
        <v>1.2185413277732491</v>
      </c>
      <c r="J30" s="71">
        <f ca="1">(VLOOKUP(J8,$AV$2:$AW$41,2,FALSE)*VLOOKUP(J52,$AT$2:$AU$41,2,FALSE))/(100*100)*'Formula Data'!$AB$22</f>
        <v>1.1760800492766355</v>
      </c>
      <c r="K30" s="71">
        <f ca="1">(VLOOKUP(K8,$AV$2:$AW$41,2,FALSE)*VLOOKUP(K52,$AT$2:$AU$41,2,FALSE))/(100*100)*'Formula Data'!$AB$22</f>
        <v>1.7324970413338463</v>
      </c>
      <c r="L30" s="71">
        <f ca="1">(VLOOKUP(L8,$AV$2:$AW$41,2,FALSE)*VLOOKUP(L52,$AT$2:$AU$41,2,FALSE))/(100*100)*'Formula Data'!$AB$22</f>
        <v>1.2093812202990173</v>
      </c>
      <c r="M30" s="71">
        <f ca="1">(VLOOKUP(M8,$AV$2:$AW$41,2,FALSE)*VLOOKUP(M52,$AT$2:$AU$41,2,FALSE))/(100*100)*'Formula Data'!$AB$22</f>
        <v>0.92725867394378669</v>
      </c>
      <c r="N30" s="71">
        <f ca="1">(VLOOKUP(N8,$AV$2:$AW$41,2,FALSE)*VLOOKUP(N52,$AT$2:$AU$41,2,FALSE))/(100*100)*'Formula Data'!$AB$22</f>
        <v>1.0299722290193414</v>
      </c>
      <c r="O30" s="71">
        <f ca="1">(VLOOKUP(O8,$AV$2:$AW$41,2,FALSE)*VLOOKUP(O52,$AT$2:$AU$41,2,FALSE))/(100*100)*'Formula Data'!$AB$22</f>
        <v>1.1863921553863697</v>
      </c>
      <c r="P30" s="71">
        <f ca="1">(VLOOKUP(P8,$AV$2:$AW$41,2,FALSE)*VLOOKUP(P52,$AT$2:$AU$41,2,FALSE))/(100*100)*'Formula Data'!$AB$22</f>
        <v>1.3791385926505439</v>
      </c>
      <c r="Q30" s="76">
        <f ca="1">(VLOOKUP(Q8,$AV$2:$AW$41,2,FALSE)*VLOOKUP(Q52,$AT$2:$AU$41,2,FALSE))/(100*100)*'Formula Data'!$AB$22</f>
        <v>0.86475877170128079</v>
      </c>
      <c r="R30" s="71">
        <f ca="1">(VLOOKUP(R8,$AV$2:$AW$41,2,FALSE)*VLOOKUP(R52,$AT$2:$AU$41,2,FALSE))/(100*100)*'Formula Data'!$AB$22</f>
        <v>1.3290137479237023</v>
      </c>
      <c r="S30" s="71">
        <f ca="1">(VLOOKUP(S8,$AV$2:$AW$41,2,FALSE)*VLOOKUP(S52,$AT$2:$AU$41,2,FALSE))/(100*100)*'Formula Data'!$AB$22</f>
        <v>1.0411670802760733</v>
      </c>
      <c r="T30" s="76">
        <f ca="1">(VLOOKUP(T8,$AV$2:$AW$41,2,FALSE)*VLOOKUP(T52,$AT$2:$AU$41,2,FALSE))/(100*100)*'Formula Data'!$AB$22</f>
        <v>1.1865707120343041</v>
      </c>
      <c r="U30" s="75">
        <f ca="1">(VLOOKUP(U8,$AV$2:$AW$41,2,FALSE)*VLOOKUP(U52,$AT$2:$AU$41,2,FALSE))/(100*100)*'Formula Data'!$AB$22</f>
        <v>1.3097292853396694</v>
      </c>
      <c r="V30" s="75">
        <f ca="1">(VLOOKUP(V8,$AV$2:$AW$41,2,FALSE)*VLOOKUP(V52,$AT$2:$AU$41,2,FALSE))/(100*100)*'Formula Data'!$AB$22</f>
        <v>1.5247944056503004</v>
      </c>
      <c r="W30" s="75">
        <f ca="1">(VLOOKUP(W8,$AV$2:$AW$41,2,FALSE)*VLOOKUP(W52,$AT$2:$AU$41,2,FALSE))/(100*100)*'Formula Data'!$AB$22</f>
        <v>1.3624371535444872</v>
      </c>
      <c r="X30" s="75">
        <f ca="1">(VLOOKUP(X8,$AV$2:$AW$41,2,FALSE)*VLOOKUP(X52,$AT$2:$AU$41,2,FALSE))/(100*100)*'Formula Data'!$AB$22</f>
        <v>0.95826194127842901</v>
      </c>
      <c r="Y30" s="75">
        <f ca="1">(VLOOKUP(Y8,$AV$2:$AW$41,2,FALSE)*VLOOKUP(Y52,$AT$2:$AU$41,2,FALSE))/(100*100)*'Formula Data'!$AB$22</f>
        <v>1.4955223442363377</v>
      </c>
      <c r="Z30" s="75">
        <f ca="1">(VLOOKUP(Z8,$AV$2:$AW$41,2,FALSE)*VLOOKUP(Z52,$AT$2:$AU$41,2,FALSE))/(100*100)*'Formula Data'!$AB$22</f>
        <v>1.0538393525830172</v>
      </c>
      <c r="AA30" s="75">
        <f ca="1">(VLOOKUP(AA8,$AV$2:$AW$41,2,FALSE)*VLOOKUP(AA52,$AT$2:$AU$41,2,FALSE))/(100*100)*'Formula Data'!$AB$22</f>
        <v>1.5638632065818878</v>
      </c>
      <c r="AB30" s="76">
        <f ca="1">(VLOOKUP(AB8,$AV$2:$AW$41,2,FALSE)*VLOOKUP(AB52,$AT$2:$AU$41,2,FALSE))/(100*100)*'Formula Data'!$AB$22</f>
        <v>0.72919701343603593</v>
      </c>
      <c r="AC30" s="76">
        <f ca="1">(VLOOKUP(AC8,$AV$2:$AW$41,2,FALSE)*VLOOKUP(AC52,$AT$2:$AU$41,2,FALSE))/(100*100)*'Formula Data'!$AB$22</f>
        <v>1.5378686499863916</v>
      </c>
      <c r="AD30" s="76">
        <f ca="1">(VLOOKUP(AD8,$AV$2:$AW$41,2,FALSE)*VLOOKUP(AD52,$AT$2:$AU$41,2,FALSE))/(100*100)*'Formula Data'!$AB$22</f>
        <v>1.5233010393024788</v>
      </c>
      <c r="AE30" s="76">
        <f ca="1">(VLOOKUP(AE8,$AV$2:$AW$41,2,FALSE)*VLOOKUP(AE52,$AT$2:$AU$41,2,FALSE))/(100*100)*'Formula Data'!$AB$22</f>
        <v>1.6003976573629406</v>
      </c>
      <c r="AF30" s="76">
        <f ca="1">(VLOOKUP(AF8,$AV$2:$AW$41,2,FALSE)*VLOOKUP(AF52,$AT$2:$AU$41,2,FALSE))/(100*100)*'Formula Data'!$AB$22</f>
        <v>0.83351442557897071</v>
      </c>
      <c r="AG30" s="76">
        <f ca="1">(VLOOKUP(AG8,$AV$2:$AW$41,2,FALSE)*VLOOKUP(AG52,$AT$2:$AU$41,2,FALSE))/(100*100)*'Formula Data'!$AB$22</f>
        <v>1.3369038091619778</v>
      </c>
      <c r="AH30" s="76">
        <f ca="1">(VLOOKUP(AH8,$AV$2:$AW$41,2,FALSE)*VLOOKUP(AH52,$AT$2:$AU$41,2,FALSE))/(100*100)*'Formula Data'!$AB$22</f>
        <v>0.9329798046452441</v>
      </c>
      <c r="AI30" s="76">
        <f ca="1">(VLOOKUP(AI8,$AV$2:$AW$41,2,FALSE)*VLOOKUP(AI52,$AT$2:$AU$41,2,FALSE))/(100*100)*'Formula Data'!$AB$22</f>
        <v>1.508862440065351</v>
      </c>
      <c r="AJ30" s="76">
        <f ca="1">(VLOOKUP(AJ8,$AV$2:$AW$41,2,FALSE)*VLOOKUP(AJ52,$AT$2:$AU$41,2,FALSE))/(100*100)*'Formula Data'!$AB$22</f>
        <v>1.0451375468720034</v>
      </c>
      <c r="AK30" s="76">
        <f ca="1">(VLOOKUP(AK8,$AV$2:$AW$41,2,FALSE)*VLOOKUP(AK52,$AT$2:$AU$41,2,FALSE))/(100*100)*'Formula Data'!$AB$22</f>
        <v>1.7537348604596552</v>
      </c>
      <c r="AL30" s="71">
        <f ca="1">(VLOOKUP(AL8,$AV$2:$AW$41,2,FALSE)*VLOOKUP(AL52,$AT$2:$AU$41,2,FALSE))/(100*100)*'Formula Data'!$AB$22</f>
        <v>1.3239648386127163</v>
      </c>
      <c r="AM30" s="71">
        <f ca="1">(VLOOKUP(AM8,$AV$2:$AW$41,2,FALSE)*VLOOKUP(AM52,$AT$2:$AU$41,2,FALSE))/(100*100)*'Formula Data'!$AB$22</f>
        <v>0.68004703691282631</v>
      </c>
      <c r="AN30" s="9">
        <f ca="1">IF(OR(Fixtures!$D$6&lt;=0,Fixtures!$D$6&gt;39),AVERAGE(B30:AM30),AVERAGE(OFFSET(A30,0,Fixtures!$D$6,1,38-Fixtures!$D$6+1)))</f>
        <v>0.68004703691282631</v>
      </c>
      <c r="AO30" s="41" t="str">
        <f t="shared" si="1"/>
        <v>EVE</v>
      </c>
      <c r="AP30" s="59">
        <f ca="1">AVERAGE(OFFSET(A30,0,Fixtures!$D$6,1,9))</f>
        <v>1.2283656411488812</v>
      </c>
      <c r="AQ30" s="59">
        <f ca="1">AVERAGE(OFFSET(A30,0,Fixtures!$D$6,1,6))</f>
        <v>1.1906971045211456</v>
      </c>
      <c r="AR30" s="59">
        <f ca="1">AVERAGE(OFFSET(A30,0,Fixtures!$D$6,1,3))</f>
        <v>0.68004703691282631</v>
      </c>
      <c r="AS30" s="58"/>
      <c r="AT30" s="66" t="str">
        <f>CONCATENATE("@",Schedule!A10)</f>
        <v>@LEE</v>
      </c>
      <c r="AU30" s="3">
        <f ca="1">VLOOKUP(RIGHT(AT30,3),'Team Ratings'!$A$2:$H$21,7,FALSE)*(1+Fixtures!$D$3)</f>
        <v>126.94420057505056</v>
      </c>
      <c r="AV30" s="66" t="str">
        <f>CONCATENATE("@",Schedule!A10)</f>
        <v>@LEE</v>
      </c>
      <c r="AW30" s="3">
        <f ca="1">VLOOKUP(RIGHT(AV30,3),'Team Ratings'!$A$2:$H$21,4,FALSE)*(1-Fixtures!$D$3)</f>
        <v>116.1369849820283</v>
      </c>
      <c r="AY30" s="56"/>
      <c r="BB30" s="56"/>
      <c r="BE30" s="56"/>
    </row>
    <row r="31" spans="1:57" x14ac:dyDescent="0.25">
      <c r="A31" s="41" t="str">
        <f t="shared" si="0"/>
        <v>FUL</v>
      </c>
      <c r="B31" s="71">
        <f ca="1">(VLOOKUP(B9,$AV$2:$AW$41,2,FALSE)*VLOOKUP(B53,$AT$2:$AU$41,2,FALSE))/(100*100)*'Formula Data'!$AB$22</f>
        <v>1.0509806041812721</v>
      </c>
      <c r="C31" s="71">
        <f ca="1">(VLOOKUP(C9,$AV$2:$AW$41,2,FALSE)*VLOOKUP(C53,$AT$2:$AU$41,2,FALSE))/(100*100)*'Formula Data'!$AB$22</f>
        <v>1.2069323084194501</v>
      </c>
      <c r="D31" s="71">
        <f ca="1">(VLOOKUP(D9,$AV$2:$AW$41,2,FALSE)*VLOOKUP(D53,$AT$2:$AU$41,2,FALSE))/(100*100)*'Formula Data'!$AB$22</f>
        <v>1.3366450137811914</v>
      </c>
      <c r="E31" s="71">
        <f ca="1">(VLOOKUP(E9,$AV$2:$AW$41,2,FALSE)*VLOOKUP(E53,$AT$2:$AU$41,2,FALSE))/(100*100)*'Formula Data'!$AB$22</f>
        <v>0.9223311213869565</v>
      </c>
      <c r="F31" s="71">
        <f ca="1">(VLOOKUP(F9,$AV$2:$AW$41,2,FALSE)*VLOOKUP(F53,$AT$2:$AU$41,2,FALSE))/(100*100)*'Formula Data'!$AB$22</f>
        <v>1.2217274910095299</v>
      </c>
      <c r="G31" s="71">
        <f ca="1">(VLOOKUP(G9,$AV$2:$AW$41,2,FALSE)*VLOOKUP(G53,$AT$2:$AU$41,2,FALSE))/(100*100)*'Formula Data'!$AB$22</f>
        <v>1.4177326520823355</v>
      </c>
      <c r="H31" s="71">
        <f ca="1">(VLOOKUP(H9,$AV$2:$AW$41,2,FALSE)*VLOOKUP(H53,$AT$2:$AU$41,2,FALSE))/(100*100)*'Formula Data'!$AB$22</f>
        <v>1.7159640955409834</v>
      </c>
      <c r="I31" s="71">
        <f ca="1">(VLOOKUP(I9,$AV$2:$AW$41,2,FALSE)*VLOOKUP(I53,$AT$2:$AU$41,2,FALSE))/(100*100)*'Formula Data'!$AB$22</f>
        <v>0.92584840980034222</v>
      </c>
      <c r="J31" s="71">
        <f ca="1">(VLOOKUP(J9,$AV$2:$AW$41,2,FALSE)*VLOOKUP(J53,$AT$2:$AU$41,2,FALSE))/(100*100)*'Formula Data'!$AB$22</f>
        <v>1.287782007937107</v>
      </c>
      <c r="K31" s="71">
        <f ca="1">(VLOOKUP(K9,$AV$2:$AW$41,2,FALSE)*VLOOKUP(K53,$AT$2:$AU$41,2,FALSE))/(100*100)*'Formula Data'!$AB$22</f>
        <v>0.91241401979107806</v>
      </c>
      <c r="L31" s="71">
        <f ca="1">(VLOOKUP(L9,$AV$2:$AW$41,2,FALSE)*VLOOKUP(L53,$AT$2:$AU$41,2,FALSE))/(100*100)*'Formula Data'!$AB$22</f>
        <v>0.60242833070112978</v>
      </c>
      <c r="M31" s="71">
        <f ca="1">(VLOOKUP(M9,$AV$2:$AW$41,2,FALSE)*VLOOKUP(M53,$AT$2:$AU$41,2,FALSE))/(100*100)*'Formula Data'!$AB$22</f>
        <v>1.1871261456820497</v>
      </c>
      <c r="N31" s="71">
        <f ca="1">(VLOOKUP(N9,$AV$2:$AW$41,2,FALSE)*VLOOKUP(N53,$AT$2:$AU$41,2,FALSE))/(100*100)*'Formula Data'!$AB$22</f>
        <v>0.93893510902080612</v>
      </c>
      <c r="O31" s="71">
        <f ca="1">(VLOOKUP(O9,$AV$2:$AW$41,2,FALSE)*VLOOKUP(O53,$AT$2:$AU$41,2,FALSE))/(100*100)*'Formula Data'!$AB$22</f>
        <v>1.0622376765848438</v>
      </c>
      <c r="P31" s="71">
        <f ca="1">(VLOOKUP(P9,$AV$2:$AW$41,2,FALSE)*VLOOKUP(P53,$AT$2:$AU$41,2,FALSE))/(100*100)*'Formula Data'!$AB$22</f>
        <v>1.3853681434491867</v>
      </c>
      <c r="Q31" s="76">
        <f ca="1">(VLOOKUP(Q9,$AV$2:$AW$41,2,FALSE)*VLOOKUP(Q53,$AT$2:$AU$41,2,FALSE))/(100*100)*'Formula Data'!$AB$22</f>
        <v>0.93134496742594775</v>
      </c>
      <c r="R31" s="76">
        <f ca="1">(VLOOKUP(R9,$AV$2:$AW$41,2,FALSE)*VLOOKUP(R53,$AT$2:$AU$41,2,FALSE))/(100*100)*'Formula Data'!$AB$22</f>
        <v>1.0713457601895635</v>
      </c>
      <c r="S31" s="76">
        <f ca="1">(VLOOKUP(S9,$AV$2:$AW$41,2,FALSE)*VLOOKUP(S53,$AT$2:$AU$41,2,FALSE))/(100*100)*'Formula Data'!$AB$22</f>
        <v>1.0794603580853148</v>
      </c>
      <c r="T31" s="76">
        <f ca="1">(VLOOKUP(T9,$AV$2:$AW$41,2,FALSE)*VLOOKUP(T53,$AT$2:$AU$41,2,FALSE))/(100*100)*'Formula Data'!$AB$22</f>
        <v>0.82142390856958514</v>
      </c>
      <c r="U31" s="75">
        <f ca="1">(VLOOKUP(U9,$AV$2:$AW$41,2,FALSE)*VLOOKUP(U53,$AT$2:$AU$41,2,FALSE))/(100*100)*'Formula Data'!$AB$22</f>
        <v>0.73837937195690995</v>
      </c>
      <c r="V31" s="75">
        <f ca="1">(VLOOKUP(V9,$AV$2:$AW$41,2,FALSE)*VLOOKUP(V53,$AT$2:$AU$41,2,FALSE))/(100*100)*'Formula Data'!$AB$22</f>
        <v>1.3494356308472877</v>
      </c>
      <c r="W31" s="75">
        <f ca="1">(VLOOKUP(W9,$AV$2:$AW$41,2,FALSE)*VLOOKUP(W53,$AT$2:$AU$41,2,FALSE))/(100*100)*'Formula Data'!$AB$22</f>
        <v>1.1602403719298953</v>
      </c>
      <c r="X31" s="75">
        <f ca="1">(VLOOKUP(X9,$AV$2:$AW$41,2,FALSE)*VLOOKUP(X53,$AT$2:$AU$41,2,FALSE))/(100*100)*'Formula Data'!$AB$22</f>
        <v>1.1773237587728211</v>
      </c>
      <c r="Y31" s="75">
        <f ca="1">(VLOOKUP(Y9,$AV$2:$AW$41,2,FALSE)*VLOOKUP(Y53,$AT$2:$AU$41,2,FALSE))/(100*100)*'Formula Data'!$AB$22</f>
        <v>1.0127128713182867</v>
      </c>
      <c r="Z31" s="75">
        <f ca="1">(VLOOKUP(Z9,$AV$2:$AW$41,2,FALSE)*VLOOKUP(Z53,$AT$2:$AU$41,2,FALSE))/(100*100)*'Formula Data'!$AB$22</f>
        <v>1.5535683667930154</v>
      </c>
      <c r="AA31" s="75">
        <f ca="1">(VLOOKUP(AA9,$AV$2:$AW$41,2,FALSE)*VLOOKUP(AA53,$AT$2:$AU$41,2,FALSE))/(100*100)*'Formula Data'!$AB$22</f>
        <v>1.1149061689034809</v>
      </c>
      <c r="AB31" s="76">
        <f ca="1">(VLOOKUP(AB9,$AV$2:$AW$41,2,FALSE)*VLOOKUP(AB53,$AT$2:$AU$41,2,FALSE))/(100*100)*'Formula Data'!$AB$22</f>
        <v>0.93355701524088541</v>
      </c>
      <c r="AC31" s="76">
        <f ca="1">(VLOOKUP(AC9,$AV$2:$AW$41,2,FALSE)*VLOOKUP(AC53,$AT$2:$AU$41,2,FALSE))/(100*100)*'Formula Data'!$AB$22</f>
        <v>0.76605757398799179</v>
      </c>
      <c r="AD31" s="76">
        <f ca="1">(VLOOKUP(AD9,$AV$2:$AW$41,2,FALSE)*VLOOKUP(AD53,$AT$2:$AU$41,2,FALSE))/(100*100)*'Formula Data'!$AB$22</f>
        <v>1.5347545741739412</v>
      </c>
      <c r="AE31" s="76">
        <f ca="1">(VLOOKUP(AE9,$AV$2:$AW$41,2,FALSE)*VLOOKUP(AE53,$AT$2:$AU$41,2,FALSE))/(100*100)*'Formula Data'!$AB$22</f>
        <v>1.0511387808624602</v>
      </c>
      <c r="AF31" s="76">
        <f ca="1">(VLOOKUP(AF9,$AV$2:$AW$41,2,FALSE)*VLOOKUP(AF53,$AT$2:$AU$41,2,FALSE))/(100*100)*'Formula Data'!$AB$22</f>
        <v>1.1728511181421282</v>
      </c>
      <c r="AG31" s="76">
        <f ca="1">(VLOOKUP(AG9,$AV$2:$AW$41,2,FALSE)*VLOOKUP(AG53,$AT$2:$AU$41,2,FALSE))/(100*100)*'Formula Data'!$AB$22</f>
        <v>0.82649204508238872</v>
      </c>
      <c r="AH31" s="76">
        <f ca="1">(VLOOKUP(AH9,$AV$2:$AW$41,2,FALSE)*VLOOKUP(AH53,$AT$2:$AU$41,2,FALSE))/(100*100)*'Formula Data'!$AB$22</f>
        <v>1.1843132700314569</v>
      </c>
      <c r="AI31" s="76">
        <f ca="1">(VLOOKUP(AI9,$AV$2:$AW$41,2,FALSE)*VLOOKUP(AI53,$AT$2:$AU$41,2,FALSE))/(100*100)*'Formula Data'!$AB$22</f>
        <v>0.64596846352090176</v>
      </c>
      <c r="AJ31" s="76">
        <f ca="1">(VLOOKUP(AJ9,$AV$2:$AW$41,2,FALSE)*VLOOKUP(AJ53,$AT$2:$AU$41,2,FALSE))/(100*100)*'Formula Data'!$AB$22</f>
        <v>1.3623405343469828</v>
      </c>
      <c r="AK31" s="76">
        <f ca="1">(VLOOKUP(AK9,$AV$2:$AW$41,2,FALSE)*VLOOKUP(AK53,$AT$2:$AU$41,2,FALSE))/(100*100)*'Formula Data'!$AB$22</f>
        <v>1.0894546916622474</v>
      </c>
      <c r="AL31" s="71">
        <f ca="1">(VLOOKUP(AL9,$AV$2:$AW$41,2,FALSE)*VLOOKUP(AL53,$AT$2:$AU$41,2,FALSE))/(100*100)*'Formula Data'!$AB$22</f>
        <v>0.84888854788553203</v>
      </c>
      <c r="AM31" s="71">
        <f ca="1">(VLOOKUP(AM9,$AV$2:$AW$41,2,FALSE)*VLOOKUP(AM53,$AT$2:$AU$41,2,FALSE))/(100*100)*'Formula Data'!$AB$22</f>
        <v>1.3507585484503517</v>
      </c>
      <c r="AN31" s="9">
        <f ca="1">IF(OR(Fixtures!$D$6&lt;=0,Fixtures!$D$6&gt;39),AVERAGE(B31:AM31),AVERAGE(OFFSET(A31,0,Fixtures!$D$6,1,38-Fixtures!$D$6+1)))</f>
        <v>1.3507585484503517</v>
      </c>
      <c r="AO31" s="41" t="str">
        <f t="shared" si="1"/>
        <v>FUL</v>
      </c>
      <c r="AP31" s="59" t="e">
        <f ca="1">AVERAGE(OFFSET(A31,0,Fixtures!$D$6,1,9))</f>
        <v>#N/A</v>
      </c>
      <c r="AQ31" s="59" t="e">
        <f ca="1">AVERAGE(OFFSET(A31,0,Fixtures!$D$6,1,6))</f>
        <v>#N/A</v>
      </c>
      <c r="AR31" s="59">
        <f ca="1">AVERAGE(OFFSET(A31,0,Fixtures!$D$6,1,3))</f>
        <v>1.3507585484503517</v>
      </c>
      <c r="AS31" s="58"/>
      <c r="AT31" s="66" t="str">
        <f>CONCATENATE("@",Schedule!A11)</f>
        <v>@LEI</v>
      </c>
      <c r="AU31" s="3">
        <f ca="1">VLOOKUP(RIGHT(AT31,3),'Team Ratings'!$A$2:$H$21,7,FALSE)*(1+Fixtures!$D$3)</f>
        <v>119.81338033762461</v>
      </c>
      <c r="AV31" s="66" t="str">
        <f>CONCATENATE("@",Schedule!A11)</f>
        <v>@LEI</v>
      </c>
      <c r="AW31" s="3">
        <f ca="1">VLOOKUP(RIGHT(AV31,3),'Team Ratings'!$A$2:$H$21,4,FALSE)*(1-Fixtures!$D$3)</f>
        <v>87.796981300994432</v>
      </c>
      <c r="AY31" s="56"/>
      <c r="BB31" s="56"/>
      <c r="BE31" s="56"/>
    </row>
    <row r="32" spans="1:57" x14ac:dyDescent="0.25">
      <c r="A32" s="41" t="str">
        <f t="shared" si="0"/>
        <v>LEE</v>
      </c>
      <c r="B32" s="71">
        <f ca="1">(VLOOKUP(B10,$AV$2:$AW$41,2,FALSE)*VLOOKUP(B54,$AT$2:$AU$41,2,FALSE))/(100*100)*'Formula Data'!$AB$22</f>
        <v>1.362541373831573</v>
      </c>
      <c r="C32" s="71">
        <f ca="1">(VLOOKUP(C10,$AV$2:$AW$41,2,FALSE)*VLOOKUP(C54,$AT$2:$AU$41,2,FALSE))/(100*100)*'Formula Data'!$AB$22</f>
        <v>1.9336069245441008</v>
      </c>
      <c r="D32" s="71">
        <f ca="1">(VLOOKUP(D10,$AV$2:$AW$41,2,FALSE)*VLOOKUP(D54,$AT$2:$AU$41,2,FALSE))/(100*100)*'Formula Data'!$AB$22</f>
        <v>1.7831307856632577</v>
      </c>
      <c r="E32" s="71">
        <f ca="1">(VLOOKUP(E10,$AV$2:$AW$41,2,FALSE)*VLOOKUP(E54,$AT$2:$AU$41,2,FALSE))/(100*100)*'Formula Data'!$AB$22</f>
        <v>1.1180732641448288</v>
      </c>
      <c r="F32" s="71">
        <f ca="1">(VLOOKUP(F10,$AV$2:$AW$41,2,FALSE)*VLOOKUP(F54,$AT$2:$AU$41,2,FALSE))/(100*100)*'Formula Data'!$AB$22</f>
        <v>1.7117949388457283</v>
      </c>
      <c r="G32" s="71">
        <f ca="1">(VLOOKUP(G10,$AV$2:$AW$41,2,FALSE)*VLOOKUP(G54,$AT$2:$AU$41,2,FALSE))/(100*100)*'Formula Data'!$AB$22</f>
        <v>1.5341538386859275</v>
      </c>
      <c r="H32" s="71">
        <f ca="1">(VLOOKUP(H10,$AV$2:$AW$41,2,FALSE)*VLOOKUP(H54,$AT$2:$AU$41,2,FALSE))/(100*100)*'Formula Data'!$AB$22</f>
        <v>1.6933893533393911</v>
      </c>
      <c r="I32" s="71">
        <f ca="1">(VLOOKUP(I10,$AV$2:$AW$41,2,FALSE)*VLOOKUP(I54,$AT$2:$AU$41,2,FALSE))/(100*100)*'Formula Data'!$AB$22</f>
        <v>1.6272233599777199</v>
      </c>
      <c r="J32" s="71">
        <f ca="1">(VLOOKUP(J10,$AV$2:$AW$41,2,FALSE)*VLOOKUP(J54,$AT$2:$AU$41,2,FALSE))/(100*100)*'Formula Data'!$AB$22</f>
        <v>1.533922977293452</v>
      </c>
      <c r="K32" s="71">
        <f ca="1">(VLOOKUP(K10,$AV$2:$AW$41,2,FALSE)*VLOOKUP(K54,$AT$2:$AU$41,2,FALSE))/(100*100)*'Formula Data'!$AB$22</f>
        <v>1.4780706099957805</v>
      </c>
      <c r="L32" s="71">
        <f ca="1">(VLOOKUP(L10,$AV$2:$AW$41,2,FALSE)*VLOOKUP(L54,$AT$2:$AU$41,2,FALSE))/(100*100)*'Formula Data'!$AB$22</f>
        <v>0.94280128944297281</v>
      </c>
      <c r="M32" s="71">
        <f ca="1">(VLOOKUP(M10,$AV$2:$AW$41,2,FALSE)*VLOOKUP(M54,$AT$2:$AU$41,2,FALSE))/(100*100)*'Formula Data'!$AB$22</f>
        <v>1.7183228292799584</v>
      </c>
      <c r="N32" s="71">
        <f ca="1">(VLOOKUP(N10,$AV$2:$AW$41,2,FALSE)*VLOOKUP(N54,$AT$2:$AU$41,2,FALSE))/(100*100)*'Formula Data'!$AB$22</f>
        <v>1.9714536747874891</v>
      </c>
      <c r="O32" s="71">
        <f ca="1">(VLOOKUP(O10,$AV$2:$AW$41,2,FALSE)*VLOOKUP(O54,$AT$2:$AU$41,2,FALSE))/(100*100)*'Formula Data'!$AB$22</f>
        <v>1.2389663934638135</v>
      </c>
      <c r="P32" s="71">
        <f ca="1">(VLOOKUP(P10,$AV$2:$AW$41,2,FALSE)*VLOOKUP(P54,$AT$2:$AU$41,2,FALSE))/(100*100)*'Formula Data'!$AB$22</f>
        <v>1.9883577681826008</v>
      </c>
      <c r="Q32" s="71">
        <f ca="1">(VLOOKUP(Q10,$AV$2:$AW$41,2,FALSE)*VLOOKUP(Q54,$AT$2:$AU$41,2,FALSE))/(100*100)*'Formula Data'!$AB$22</f>
        <v>1.9695228554171482</v>
      </c>
      <c r="R32" s="71">
        <f ca="1">(VLOOKUP(R10,$AV$2:$AW$41,2,FALSE)*VLOOKUP(R54,$AT$2:$AU$41,2,FALSE))/(100*100)*'Formula Data'!$AB$22</f>
        <v>1.3593128547164672</v>
      </c>
      <c r="S32" s="76">
        <f ca="1">(VLOOKUP(S10,$AV$2:$AW$41,2,FALSE)*VLOOKUP(S54,$AT$2:$AU$41,2,FALSE))/(100*100)*'Formula Data'!$AB$22</f>
        <v>2.0219669314473401</v>
      </c>
      <c r="T32" s="76">
        <f ca="1">(VLOOKUP(T10,$AV$2:$AW$41,2,FALSE)*VLOOKUP(T54,$AT$2:$AU$41,2,FALSE))/(100*100)*'Formula Data'!$AB$22</f>
        <v>1.3703907875983341</v>
      </c>
      <c r="U32" s="75">
        <f ca="1">(VLOOKUP(U10,$AV$2:$AW$41,2,FALSE)*VLOOKUP(U54,$AT$2:$AU$41,2,FALSE))/(100*100)*'Formula Data'!$AB$22</f>
        <v>1.5503528542561633</v>
      </c>
      <c r="V32" s="75">
        <f ca="1">(VLOOKUP(V10,$AV$2:$AW$41,2,FALSE)*VLOOKUP(V54,$AT$2:$AU$41,2,FALSE))/(100*100)*'Formula Data'!$AB$22</f>
        <v>1.3316828342921729</v>
      </c>
      <c r="W32" s="75">
        <f ca="1">(VLOOKUP(W10,$AV$2:$AW$41,2,FALSE)*VLOOKUP(W54,$AT$2:$AU$41,2,FALSE))/(100*100)*'Formula Data'!$AB$22</f>
        <v>1.8795384080933224</v>
      </c>
      <c r="X32" s="75">
        <f ca="1">(VLOOKUP(X10,$AV$2:$AW$41,2,FALSE)*VLOOKUP(X54,$AT$2:$AU$41,2,FALSE))/(100*100)*'Formula Data'!$AB$22</f>
        <v>2.0692034486995996</v>
      </c>
      <c r="Y32" s="75">
        <f ca="1">(VLOOKUP(Y10,$AV$2:$AW$41,2,FALSE)*VLOOKUP(Y54,$AT$2:$AU$41,2,FALSE))/(100*100)*'Formula Data'!$AB$22</f>
        <v>1.2062783399221197</v>
      </c>
      <c r="Z32" s="75">
        <f ca="1">(VLOOKUP(Z10,$AV$2:$AW$41,2,FALSE)*VLOOKUP(Z54,$AT$2:$AU$41,2,FALSE))/(100*100)*'Formula Data'!$AB$22</f>
        <v>1.346157002460026</v>
      </c>
      <c r="AA32" s="75">
        <f ca="1">(VLOOKUP(AA10,$AV$2:$AW$41,2,FALSE)*VLOOKUP(AA54,$AT$2:$AU$41,2,FALSE))/(100*100)*'Formula Data'!$AB$22</f>
        <v>1.9508547455268321</v>
      </c>
      <c r="AB32" s="76">
        <f ca="1">(VLOOKUP(AB10,$AV$2:$AW$41,2,FALSE)*VLOOKUP(AB54,$AT$2:$AU$41,2,FALSE))/(100*100)*'Formula Data'!$AB$22</f>
        <v>1.3512905410749116</v>
      </c>
      <c r="AC32" s="76">
        <f ca="1">(VLOOKUP(AC10,$AV$2:$AW$41,2,FALSE)*VLOOKUP(AC54,$AT$2:$AU$41,2,FALSE))/(100*100)*'Formula Data'!$AB$22</f>
        <v>1.1988813137371261</v>
      </c>
      <c r="AD32" s="76">
        <f ca="1">(VLOOKUP(AD10,$AV$2:$AW$41,2,FALSE)*VLOOKUP(AD54,$AT$2:$AU$41,2,FALSE))/(100*100)*'Formula Data'!$AB$22</f>
        <v>1.5205901375286286</v>
      </c>
      <c r="AE32" s="76">
        <f ca="1">(VLOOKUP(AE10,$AV$2:$AW$41,2,FALSE)*VLOOKUP(AE54,$AT$2:$AU$41,2,FALSE))/(100*100)*'Formula Data'!$AB$22</f>
        <v>2.2674578437881814</v>
      </c>
      <c r="AF32" s="76">
        <f ca="1">(VLOOKUP(AF10,$AV$2:$AW$41,2,FALSE)*VLOOKUP(AF54,$AT$2:$AU$41,2,FALSE))/(100*100)*'Formula Data'!$AB$22</f>
        <v>0.87925377020146878</v>
      </c>
      <c r="AG32" s="76">
        <f ca="1">(VLOOKUP(AG10,$AV$2:$AW$41,2,FALSE)*VLOOKUP(AG54,$AT$2:$AU$41,2,FALSE))/(100*100)*'Formula Data'!$AB$22</f>
        <v>1.7326295695305067</v>
      </c>
      <c r="AH32" s="76">
        <f ca="1">(VLOOKUP(AH10,$AV$2:$AW$41,2,FALSE)*VLOOKUP(AH54,$AT$2:$AU$41,2,FALSE))/(100*100)*'Formula Data'!$AB$22</f>
        <v>1.5754896329741299</v>
      </c>
      <c r="AI32" s="76">
        <f ca="1">(VLOOKUP(AI10,$AV$2:$AW$41,2,FALSE)*VLOOKUP(AI54,$AT$2:$AU$41,2,FALSE))/(100*100)*'Formula Data'!$AB$22</f>
        <v>1.0776764862245354</v>
      </c>
      <c r="AJ32" s="76">
        <f ca="1">(VLOOKUP(AJ10,$AV$2:$AW$41,2,FALSE)*VLOOKUP(AJ54,$AT$2:$AU$41,2,FALSE))/(100*100)*'Formula Data'!$AB$22</f>
        <v>1.728524132593281</v>
      </c>
      <c r="AK32" s="76">
        <f ca="1">(VLOOKUP(AK10,$AV$2:$AW$41,2,FALSE)*VLOOKUP(AK54,$AT$2:$AU$41,2,FALSE))/(100*100)*'Formula Data'!$AB$22</f>
        <v>1.5636462477448787</v>
      </c>
      <c r="AL32" s="71">
        <f ca="1">(VLOOKUP(AL10,$AV$2:$AW$41,2,FALSE)*VLOOKUP(AL54,$AT$2:$AU$41,2,FALSE))/(100*100)*'Formula Data'!$AB$22</f>
        <v>1.5900765224518238</v>
      </c>
      <c r="AM32" s="71">
        <f ca="1">(VLOOKUP(AM10,$AV$2:$AW$41,2,FALSE)*VLOOKUP(AM54,$AT$2:$AU$41,2,FALSE))/(100*100)*'Formula Data'!$AB$22</f>
        <v>2.5044770035612367</v>
      </c>
      <c r="AN32" s="9">
        <f ca="1">IF(OR(Fixtures!$D$6&lt;=0,Fixtures!$D$6&gt;39),AVERAGE(B32:AM32),AVERAGE(OFFSET(A32,0,Fixtures!$D$6,1,38-Fixtures!$D$6+1)))</f>
        <v>2.5044770035612367</v>
      </c>
      <c r="AO32" s="41" t="str">
        <f t="shared" si="1"/>
        <v>LEE</v>
      </c>
      <c r="AP32" s="59" t="e">
        <f ca="1">AVERAGE(OFFSET(A32,0,Fixtures!$D$6,1,9))</f>
        <v>#N/A</v>
      </c>
      <c r="AQ32" s="59" t="e">
        <f ca="1">AVERAGE(OFFSET(A32,0,Fixtures!$D$6,1,6))</f>
        <v>#N/A</v>
      </c>
      <c r="AR32" s="59">
        <f ca="1">AVERAGE(OFFSET(A32,0,Fixtures!$D$6,1,3))</f>
        <v>2.5044770035612367</v>
      </c>
      <c r="AS32" s="58"/>
      <c r="AT32" s="66" t="str">
        <f>CONCATENATE("@",Schedule!A12)</f>
        <v>@LIV</v>
      </c>
      <c r="AU32" s="3">
        <f ca="1">VLOOKUP(RIGHT(AT32,3),'Team Ratings'!$A$2:$H$21,7,FALSE)*(1+Fixtures!$D$3)</f>
        <v>149.43118959286463</v>
      </c>
      <c r="AV32" s="66" t="str">
        <f>CONCATENATE("@",Schedule!A12)</f>
        <v>@LIV</v>
      </c>
      <c r="AW32" s="3">
        <f ca="1">VLOOKUP(RIGHT(AV32,3),'Team Ratings'!$A$2:$H$21,4,FALSE)*(1-Fixtures!$D$3)</f>
        <v>89.831464699856284</v>
      </c>
      <c r="AY32" s="56"/>
      <c r="BB32" s="56"/>
      <c r="BE32" s="56"/>
    </row>
    <row r="33" spans="1:57" x14ac:dyDescent="0.25">
      <c r="A33" s="41" t="str">
        <f t="shared" si="0"/>
        <v>LEI</v>
      </c>
      <c r="B33" s="71">
        <f ca="1">(VLOOKUP(B11,$AV$2:$AW$41,2,FALSE)*VLOOKUP(B55,$AT$2:$AU$41,2,FALSE))/(100*100)*'Formula Data'!$AB$22</f>
        <v>1.8588891015956936</v>
      </c>
      <c r="C33" s="71">
        <f ca="1">(VLOOKUP(C11,$AV$2:$AW$41,2,FALSE)*VLOOKUP(C55,$AT$2:$AU$41,2,FALSE))/(100*100)*'Formula Data'!$AB$22</f>
        <v>1.876666003230983</v>
      </c>
      <c r="D33" s="71">
        <f ca="1">(VLOOKUP(D11,$AV$2:$AW$41,2,FALSE)*VLOOKUP(D55,$AT$2:$AU$41,2,FALSE))/(100*100)*'Formula Data'!$AB$22</f>
        <v>0.82986356135392936</v>
      </c>
      <c r="E33" s="71">
        <f ca="1">(VLOOKUP(E11,$AV$2:$AW$41,2,FALSE)*VLOOKUP(E55,$AT$2:$AU$41,2,FALSE))/(100*100)*'Formula Data'!$AB$22</f>
        <v>1.6217997021898285</v>
      </c>
      <c r="F33" s="71">
        <f ca="1">(VLOOKUP(F11,$AV$2:$AW$41,2,FALSE)*VLOOKUP(F55,$AT$2:$AU$41,2,FALSE))/(100*100)*'Formula Data'!$AB$22</f>
        <v>1.8412696330391072</v>
      </c>
      <c r="G33" s="71">
        <f ca="1">(VLOOKUP(G11,$AV$2:$AW$41,2,FALSE)*VLOOKUP(G55,$AT$2:$AU$41,2,FALSE))/(100*100)*'Formula Data'!$AB$22</f>
        <v>1.1385182220174048</v>
      </c>
      <c r="H33" s="71">
        <f ca="1">(VLOOKUP(H11,$AV$2:$AW$41,2,FALSE)*VLOOKUP(H55,$AT$2:$AU$41,2,FALSE))/(100*100)*'Formula Data'!$AB$22</f>
        <v>1.6625863903385736</v>
      </c>
      <c r="I33" s="71">
        <f ca="1">(VLOOKUP(I11,$AV$2:$AW$41,2,FALSE)*VLOOKUP(I55,$AT$2:$AU$41,2,FALSE))/(100*100)*'Formula Data'!$AB$22</f>
        <v>1.6156385021046276</v>
      </c>
      <c r="J33" s="71">
        <f ca="1">(VLOOKUP(J11,$AV$2:$AW$41,2,FALSE)*VLOOKUP(J55,$AT$2:$AU$41,2,FALSE))/(100*100)*'Formula Data'!$AB$22</f>
        <v>1.2860035126387406</v>
      </c>
      <c r="K33" s="71">
        <f ca="1">(VLOOKUP(K11,$AV$2:$AW$41,2,FALSE)*VLOOKUP(K55,$AT$2:$AU$41,2,FALSE))/(100*100)*'Formula Data'!$AB$22</f>
        <v>1.8249906716841344</v>
      </c>
      <c r="L33" s="71">
        <f ca="1">(VLOOKUP(L11,$AV$2:$AW$41,2,FALSE)*VLOOKUP(L55,$AT$2:$AU$41,2,FALSE))/(100*100)*'Formula Data'!$AB$22</f>
        <v>1.6829672095819113</v>
      </c>
      <c r="M33" s="71">
        <f ca="1">(VLOOKUP(M11,$AV$2:$AW$41,2,FALSE)*VLOOKUP(M55,$AT$2:$AU$41,2,FALSE))/(100*100)*'Formula Data'!$AB$22</f>
        <v>1.293412002296433</v>
      </c>
      <c r="N33" s="71">
        <f ca="1">(VLOOKUP(N11,$AV$2:$AW$41,2,FALSE)*VLOOKUP(N55,$AT$2:$AU$41,2,FALSE))/(100*100)*'Formula Data'!$AB$22</f>
        <v>1.7739593390477266</v>
      </c>
      <c r="O33" s="71">
        <f ca="1">(VLOOKUP(O11,$AV$2:$AW$41,2,FALSE)*VLOOKUP(O55,$AT$2:$AU$41,2,FALSE))/(100*100)*'Formula Data'!$AB$22</f>
        <v>1.2829563487122815</v>
      </c>
      <c r="P33" s="71">
        <f ca="1">(VLOOKUP(P11,$AV$2:$AW$41,2,FALSE)*VLOOKUP(P55,$AT$2:$AU$41,2,FALSE))/(100*100)*'Formula Data'!$AB$22</f>
        <v>1.4869898566332267</v>
      </c>
      <c r="Q33" s="71">
        <f ca="1">(VLOOKUP(Q11,$AV$2:$AW$41,2,FALSE)*VLOOKUP(Q55,$AT$2:$AU$41,2,FALSE))/(100*100)*'Formula Data'!$AB$22</f>
        <v>1.5358175516495063</v>
      </c>
      <c r="R33" s="71">
        <f ca="1">(VLOOKUP(R11,$AV$2:$AW$41,2,FALSE)*VLOOKUP(R55,$AT$2:$AU$41,2,FALSE))/(100*100)*'Formula Data'!$AB$22</f>
        <v>1.4632650829503375</v>
      </c>
      <c r="S33" s="76">
        <f ca="1">(VLOOKUP(S11,$AV$2:$AW$41,2,FALSE)*VLOOKUP(S55,$AT$2:$AU$41,2,FALSE))/(100*100)*'Formula Data'!$AB$22</f>
        <v>1.1315367080320844</v>
      </c>
      <c r="T33" s="76">
        <f ca="1">(VLOOKUP(T11,$AV$2:$AW$41,2,FALSE)*VLOOKUP(T55,$AT$2:$AU$41,2,FALSE))/(100*100)*'Formula Data'!$AB$22</f>
        <v>1.9083872432941462</v>
      </c>
      <c r="U33" s="75">
        <f ca="1">(VLOOKUP(U11,$AV$2:$AW$41,2,FALSE)*VLOOKUP(U55,$AT$2:$AU$41,2,FALSE))/(100*100)*'Formula Data'!$AB$22</f>
        <v>1.3950431398919285</v>
      </c>
      <c r="V33" s="75">
        <f ca="1">(VLOOKUP(V11,$AV$2:$AW$41,2,FALSE)*VLOOKUP(V55,$AT$2:$AU$41,2,FALSE))/(100*100)*'Formula Data'!$AB$22</f>
        <v>2.1141716480131527</v>
      </c>
      <c r="W33" s="75">
        <f ca="1">(VLOOKUP(W11,$AV$2:$AW$41,2,FALSE)*VLOOKUP(W55,$AT$2:$AU$41,2,FALSE))/(100*100)*'Formula Data'!$AB$22</f>
        <v>1.4351742234781957</v>
      </c>
      <c r="X33" s="75">
        <f ca="1">(VLOOKUP(X11,$AV$2:$AW$41,2,FALSE)*VLOOKUP(X55,$AT$2:$AU$41,2,FALSE))/(100*100)*'Formula Data'!$AB$22</f>
        <v>1.2705394984510938</v>
      </c>
      <c r="Y33" s="75">
        <f ca="1">(VLOOKUP(Y11,$AV$2:$AW$41,2,FALSE)*VLOOKUP(Y55,$AT$2:$AU$41,2,FALSE))/(100*100)*'Formula Data'!$AB$22</f>
        <v>1.6353027917619838</v>
      </c>
      <c r="Z33" s="75">
        <f ca="1">(VLOOKUP(Z11,$AV$2:$AW$41,2,FALSE)*VLOOKUP(Z55,$AT$2:$AU$41,2,FALSE))/(100*100)*'Formula Data'!$AB$22</f>
        <v>1.4479760125964356</v>
      </c>
      <c r="AA33" s="75">
        <f ca="1">(VLOOKUP(AA11,$AV$2:$AW$41,2,FALSE)*VLOOKUP(AA55,$AT$2:$AU$41,2,FALSE))/(100*100)*'Formula Data'!$AB$22</f>
        <v>1.4477581193512405</v>
      </c>
      <c r="AB33" s="76">
        <f ca="1">(VLOOKUP(AB11,$AV$2:$AW$41,2,FALSE)*VLOOKUP(AB55,$AT$2:$AU$41,2,FALSE))/(100*100)*'Formula Data'!$AB$22</f>
        <v>1.0171403036927094</v>
      </c>
      <c r="AC33" s="76">
        <f ca="1">(VLOOKUP(AC11,$AV$2:$AW$41,2,FALSE)*VLOOKUP(AC55,$AT$2:$AU$41,2,FALSE))/(100*100)*'Formula Data'!$AB$22</f>
        <v>2.1400882262180128</v>
      </c>
      <c r="AD33" s="76">
        <f ca="1">(VLOOKUP(AD11,$AV$2:$AW$41,2,FALSE)*VLOOKUP(AD55,$AT$2:$AU$41,2,FALSE))/(100*100)*'Formula Data'!$AB$22</f>
        <v>1.4758117483578643</v>
      </c>
      <c r="AE33" s="76">
        <f ca="1">(VLOOKUP(AE11,$AV$2:$AW$41,2,FALSE)*VLOOKUP(AE55,$AT$2:$AU$41,2,FALSE))/(100*100)*'Formula Data'!$AB$22</f>
        <v>1.0552678786071472</v>
      </c>
      <c r="AF33" s="76">
        <f ca="1">(VLOOKUP(AF11,$AV$2:$AW$41,2,FALSE)*VLOOKUP(AF55,$AT$2:$AU$41,2,FALSE))/(100*100)*'Formula Data'!$AB$22</f>
        <v>1.2753846714622039</v>
      </c>
      <c r="AG33" s="76">
        <f ca="1">(VLOOKUP(AG11,$AV$2:$AW$41,2,FALSE)*VLOOKUP(AG55,$AT$2:$AU$41,2,FALSE))/(100*100)*'Formula Data'!$AB$22</f>
        <v>2.3637933392405182</v>
      </c>
      <c r="AH33" s="76">
        <f ca="1">(VLOOKUP(AH11,$AV$2:$AW$41,2,FALSE)*VLOOKUP(AH55,$AT$2:$AU$41,2,FALSE))/(100*100)*'Formula Data'!$AB$22</f>
        <v>1.9529703497435329</v>
      </c>
      <c r="AI33" s="76">
        <f ca="1">(VLOOKUP(AI11,$AV$2:$AW$41,2,FALSE)*VLOOKUP(AI55,$AT$2:$AU$41,2,FALSE))/(100*100)*'Formula Data'!$AB$22</f>
        <v>1.5007573586460548</v>
      </c>
      <c r="AJ33" s="76">
        <f ca="1">(VLOOKUP(AJ11,$AV$2:$AW$41,2,FALSE)*VLOOKUP(AJ55,$AT$2:$AU$41,2,FALSE))/(100*100)*'Formula Data'!$AB$22</f>
        <v>1.8607114612980975</v>
      </c>
      <c r="AK33" s="76">
        <f ca="1">(VLOOKUP(AK11,$AV$2:$AW$41,2,FALSE)*VLOOKUP(AK55,$AT$2:$AU$41,2,FALSE))/(100*100)*'Formula Data'!$AB$22</f>
        <v>1.169370093735421</v>
      </c>
      <c r="AL33" s="71">
        <f ca="1">(VLOOKUP(AL11,$AV$2:$AW$41,2,FALSE)*VLOOKUP(AL55,$AT$2:$AU$41,2,FALSE))/(100*100)*'Formula Data'!$AB$22</f>
        <v>0.88984143397752735</v>
      </c>
      <c r="AM33" s="71">
        <f ca="1">(VLOOKUP(AM11,$AV$2:$AW$41,2,FALSE)*VLOOKUP(AM55,$AT$2:$AU$41,2,FALSE))/(100*100)*'Formula Data'!$AB$22</f>
        <v>1.6314279690053417</v>
      </c>
      <c r="AN33" s="9">
        <f ca="1">IF(OR(Fixtures!$D$6&lt;=0,Fixtures!$D$6&gt;39),AVERAGE(B33:AM33),AVERAGE(OFFSET(A33,0,Fixtures!$D$6,1,38-Fixtures!$D$6+1)))</f>
        <v>1.6314279690053417</v>
      </c>
      <c r="AO33" s="41" t="str">
        <f t="shared" si="1"/>
        <v>LEI</v>
      </c>
      <c r="AP33" s="59" t="e">
        <f ca="1">AVERAGE(OFFSET(A33,0,Fixtures!$D$6,1,9))</f>
        <v>#N/A</v>
      </c>
      <c r="AQ33" s="59" t="e">
        <f ca="1">AVERAGE(OFFSET(A33,0,Fixtures!$D$6,1,6))</f>
        <v>#N/A</v>
      </c>
      <c r="AR33" s="59">
        <f ca="1">AVERAGE(OFFSET(A33,0,Fixtures!$D$6,1,3))</f>
        <v>1.6314279690053417</v>
      </c>
      <c r="AS33" s="58"/>
      <c r="AT33" s="66" t="str">
        <f>CONCATENATE("@",Schedule!A13)</f>
        <v>@MCI</v>
      </c>
      <c r="AU33" s="3">
        <f ca="1">VLOOKUP(RIGHT(AT33,3),'Team Ratings'!$A$2:$H$21,7,FALSE)*(1+Fixtures!$D$3)</f>
        <v>148.3002622085809</v>
      </c>
      <c r="AV33" s="66" t="str">
        <f>CONCATENATE("@",Schedule!A13)</f>
        <v>@MCI</v>
      </c>
      <c r="AW33" s="3">
        <f ca="1">VLOOKUP(RIGHT(AV33,3),'Team Ratings'!$A$2:$H$21,4,FALSE)*(1-Fixtures!$D$3)</f>
        <v>57.968627989591063</v>
      </c>
      <c r="AY33" s="56"/>
      <c r="BB33" s="56"/>
      <c r="BE33" s="56"/>
    </row>
    <row r="34" spans="1:57" x14ac:dyDescent="0.25">
      <c r="A34" s="41" t="str">
        <f t="shared" si="0"/>
        <v>LIV</v>
      </c>
      <c r="B34" s="71">
        <f ca="1">(VLOOKUP(B12,$AV$2:$AW$41,2,FALSE)*VLOOKUP(B56,$AT$2:$AU$41,2,FALSE))/(100*100)*'Formula Data'!$AB$22</f>
        <v>2.6367938495338832</v>
      </c>
      <c r="C34" s="71">
        <f ca="1">(VLOOKUP(C12,$AV$2:$AW$41,2,FALSE)*VLOOKUP(C56,$AT$2:$AU$41,2,FALSE))/(100*100)*'Formula Data'!$AB$22</f>
        <v>1.1098098029918138</v>
      </c>
      <c r="D34" s="71">
        <f ca="1">(VLOOKUP(D12,$AV$2:$AW$41,2,FALSE)*VLOOKUP(D56,$AT$2:$AU$41,2,FALSE))/(100*100)*'Formula Data'!$AB$22</f>
        <v>1.8056432212141478</v>
      </c>
      <c r="E34" s="71">
        <f ca="1">(VLOOKUP(E12,$AV$2:$AW$41,2,FALSE)*VLOOKUP(E56,$AT$2:$AU$41,2,FALSE))/(100*100)*'Formula Data'!$AB$22</f>
        <v>1.8059149775634138</v>
      </c>
      <c r="F34" s="71">
        <f ca="1">(VLOOKUP(F12,$AV$2:$AW$41,2,FALSE)*VLOOKUP(F56,$AT$2:$AU$41,2,FALSE))/(100*100)*'Formula Data'!$AB$22</f>
        <v>1.7398971245113344</v>
      </c>
      <c r="G34" s="71">
        <f ca="1">(VLOOKUP(G12,$AV$2:$AW$41,2,FALSE)*VLOOKUP(G56,$AT$2:$AU$41,2,FALSE))/(100*100)*'Formula Data'!$AB$22</f>
        <v>2.6691169932463441</v>
      </c>
      <c r="H34" s="71">
        <f ca="1">(VLOOKUP(H12,$AV$2:$AW$41,2,FALSE)*VLOOKUP(H56,$AT$2:$AU$41,2,FALSE))/(100*100)*'Formula Data'!$AB$22</f>
        <v>2.0227077985502429</v>
      </c>
      <c r="I34" s="71">
        <f ca="1">(VLOOKUP(I12,$AV$2:$AW$41,2,FALSE)*VLOOKUP(I56,$AT$2:$AU$41,2,FALSE))/(100*100)*'Formula Data'!$AB$22</f>
        <v>1.0350054294724476</v>
      </c>
      <c r="J34" s="71">
        <f ca="1">(VLOOKUP(J12,$AV$2:$AW$41,2,FALSE)*VLOOKUP(J56,$AT$2:$AU$41,2,FALSE))/(100*100)*'Formula Data'!$AB$22</f>
        <v>1.9933575883507524</v>
      </c>
      <c r="K34" s="71">
        <f ca="1">(VLOOKUP(K12,$AV$2:$AW$41,2,FALSE)*VLOOKUP(K56,$AT$2:$AU$41,2,FALSE))/(100*100)*'Formula Data'!$AB$22</f>
        <v>1.2685768912899908</v>
      </c>
      <c r="L34" s="71">
        <f ca="1">(VLOOKUP(L12,$AV$2:$AW$41,2,FALSE)*VLOOKUP(L56,$AT$2:$AU$41,2,FALSE))/(100*100)*'Formula Data'!$AB$22</f>
        <v>2.0150235528052618</v>
      </c>
      <c r="M34" s="71">
        <f ca="1">(VLOOKUP(M12,$AV$2:$AW$41,2,FALSE)*VLOOKUP(M56,$AT$2:$AU$41,2,FALSE))/(100*100)*'Formula Data'!$AB$22</f>
        <v>1.7899485924112304</v>
      </c>
      <c r="N34" s="71">
        <f ca="1">(VLOOKUP(N12,$AV$2:$AW$41,2,FALSE)*VLOOKUP(N56,$AT$2:$AU$41,2,FALSE))/(100*100)*'Formula Data'!$AB$22</f>
        <v>2.0347161682323711</v>
      </c>
      <c r="O34" s="71">
        <f ca="1">(VLOOKUP(O12,$AV$2:$AW$41,2,FALSE)*VLOOKUP(O56,$AT$2:$AU$41,2,FALSE))/(100*100)*'Formula Data'!$AB$22</f>
        <v>1.9154709022805001</v>
      </c>
      <c r="P34" s="71">
        <f ca="1">(VLOOKUP(P12,$AV$2:$AW$41,2,FALSE)*VLOOKUP(P56,$AT$2:$AU$41,2,FALSE))/(100*100)*'Formula Data'!$AB$22</f>
        <v>2.9481219012354209</v>
      </c>
      <c r="Q34" s="71">
        <f ca="1">(VLOOKUP(Q12,$AV$2:$AW$41,2,FALSE)*VLOOKUP(Q56,$AT$2:$AU$41,2,FALSE))/(100*100)*'Formula Data'!$AB$22</f>
        <v>1.8249834986610951</v>
      </c>
      <c r="R34" s="71">
        <f ca="1">(VLOOKUP(R12,$AV$2:$AW$41,2,FALSE)*VLOOKUP(R56,$AT$2:$AU$41,2,FALSE))/(100*100)*'Formula Data'!$AB$22</f>
        <v>1.8717438466453296</v>
      </c>
      <c r="S34" s="76">
        <f ca="1">(VLOOKUP(S12,$AV$2:$AW$41,2,FALSE)*VLOOKUP(S56,$AT$2:$AU$41,2,FALSE))/(100*100)*'Formula Data'!$AB$22</f>
        <v>2.3405769250567521</v>
      </c>
      <c r="T34" s="76">
        <f ca="1">(VLOOKUP(T12,$AV$2:$AW$41,2,FALSE)*VLOOKUP(T56,$AT$2:$AU$41,2,FALSE))/(100*100)*'Formula Data'!$AB$22</f>
        <v>1.8545730248414394</v>
      </c>
      <c r="U34" s="75">
        <f ca="1">(VLOOKUP(U12,$AV$2:$AW$41,2,FALSE)*VLOOKUP(U56,$AT$2:$AU$41,2,FALSE))/(100*100)*'Formula Data'!$AB$22</f>
        <v>1.600102533152477</v>
      </c>
      <c r="V34" s="75">
        <f ca="1">(VLOOKUP(V12,$AV$2:$AW$41,2,FALSE)*VLOOKUP(V56,$AT$2:$AU$41,2,FALSE))/(100*100)*'Formula Data'!$AB$22</f>
        <v>1.5906591409745412</v>
      </c>
      <c r="W34" s="75">
        <f ca="1">(VLOOKUP(W12,$AV$2:$AW$41,2,FALSE)*VLOOKUP(W56,$AT$2:$AU$41,2,FALSE))/(100*100)*'Formula Data'!$AB$22</f>
        <v>1.6131428192094091</v>
      </c>
      <c r="X34" s="75">
        <f ca="1">(VLOOKUP(X12,$AV$2:$AW$41,2,FALSE)*VLOOKUP(X56,$AT$2:$AU$41,2,FALSE))/(100*100)*'Formula Data'!$AB$22</f>
        <v>1.3161295841503422</v>
      </c>
      <c r="Y34" s="75">
        <f ca="1">(VLOOKUP(Y12,$AV$2:$AW$41,2,FALSE)*VLOOKUP(Y56,$AT$2:$AU$41,2,FALSE))/(100*100)*'Formula Data'!$AB$22</f>
        <v>1.5675781105969424</v>
      </c>
      <c r="Z34" s="75">
        <f ca="1">(VLOOKUP(Z12,$AV$2:$AW$41,2,FALSE)*VLOOKUP(Z56,$AT$2:$AU$41,2,FALSE))/(100*100)*'Formula Data'!$AB$22</f>
        <v>2.2124812235184881</v>
      </c>
      <c r="AA34" s="75">
        <f ca="1">(VLOOKUP(AA12,$AV$2:$AW$41,2,FALSE)*VLOOKUP(AA56,$AT$2:$AU$41,2,FALSE))/(100*100)*'Formula Data'!$AB$22</f>
        <v>2.0989958839733616</v>
      </c>
      <c r="AB34" s="76">
        <f ca="1">(VLOOKUP(AB12,$AV$2:$AW$41,2,FALSE)*VLOOKUP(AB56,$AT$2:$AU$41,2,FALSE))/(100*100)*'Formula Data'!$AB$22</f>
        <v>2.2761274767239232</v>
      </c>
      <c r="AC34" s="76">
        <f ca="1">(VLOOKUP(AC12,$AV$2:$AW$41,2,FALSE)*VLOOKUP(AC56,$AT$2:$AU$41,2,FALSE))/(100*100)*'Formula Data'!$AB$22</f>
        <v>1.5846162435552948</v>
      </c>
      <c r="AD34" s="76">
        <f ca="1">(VLOOKUP(AD12,$AV$2:$AW$41,2,FALSE)*VLOOKUP(AD56,$AT$2:$AU$41,2,FALSE))/(100*100)*'Formula Data'!$AB$22</f>
        <v>1.411252031056589</v>
      </c>
      <c r="AE34" s="76">
        <f ca="1">(VLOOKUP(AE12,$AV$2:$AW$41,2,FALSE)*VLOOKUP(AE56,$AT$2:$AU$41,2,FALSE))/(100*100)*'Formula Data'!$AB$22</f>
        <v>1.4199593718982031</v>
      </c>
      <c r="AF34" s="76">
        <f ca="1">(VLOOKUP(AF12,$AV$2:$AW$41,2,FALSE)*VLOOKUP(AF56,$AT$2:$AU$41,2,FALSE))/(100*100)*'Formula Data'!$AB$22</f>
        <v>2.2964305893959391</v>
      </c>
      <c r="AG34" s="76">
        <f ca="1">(VLOOKUP(AG12,$AV$2:$AW$41,2,FALSE)*VLOOKUP(AG56,$AT$2:$AU$41,2,FALSE))/(100*100)*'Formula Data'!$AB$22</f>
        <v>2.0735769361410989</v>
      </c>
      <c r="AH34" s="76">
        <f ca="1">(VLOOKUP(AH12,$AV$2:$AW$41,2,FALSE)*VLOOKUP(AH56,$AT$2:$AU$41,2,FALSE))/(100*100)*'Formula Data'!$AB$22</f>
        <v>2.3206784281299306</v>
      </c>
      <c r="AI34" s="76">
        <f ca="1">(VLOOKUP(AI12,$AV$2:$AW$41,2,FALSE)*VLOOKUP(AI56,$AT$2:$AU$41,2,FALSE))/(100*100)*'Formula Data'!$AB$22</f>
        <v>1.4584378112761618</v>
      </c>
      <c r="AJ34" s="76">
        <f ca="1">(VLOOKUP(AJ12,$AV$2:$AW$41,2,FALSE)*VLOOKUP(AJ56,$AT$2:$AU$41,2,FALSE))/(100*100)*'Formula Data'!$AB$22</f>
        <v>2.3801396402112864</v>
      </c>
      <c r="AK34" s="76">
        <f ca="1">(VLOOKUP(AK12,$AV$2:$AW$41,2,FALSE)*VLOOKUP(AK56,$AT$2:$AU$41,2,FALSE))/(100*100)*'Formula Data'!$AB$22</f>
        <v>2.3184055819968115</v>
      </c>
      <c r="AL34" s="71">
        <f ca="1">(VLOOKUP(AL12,$AV$2:$AW$41,2,FALSE)*VLOOKUP(AL56,$AT$2:$AU$41,2,FALSE))/(100*100)*'Formula Data'!$AB$22</f>
        <v>1.8406316936455553</v>
      </c>
      <c r="AM34" s="71">
        <f ca="1">(VLOOKUP(AM12,$AV$2:$AW$41,2,FALSE)*VLOOKUP(AM56,$AT$2:$AU$41,2,FALSE))/(100*100)*'Formula Data'!$AB$22</f>
        <v>2.4357436688573677</v>
      </c>
      <c r="AN34" s="9">
        <f ca="1">IF(OR(Fixtures!$D$6&lt;=0,Fixtures!$D$6&gt;39),AVERAGE(B34:AM34),AVERAGE(OFFSET(A34,0,Fixtures!$D$6,1,38-Fixtures!$D$6+1)))</f>
        <v>2.4357436688573677</v>
      </c>
      <c r="AO34" s="41" t="str">
        <f t="shared" si="1"/>
        <v>LIV</v>
      </c>
      <c r="AP34" s="59">
        <f ca="1">AVERAGE(OFFSET(A34,0,Fixtures!$D$6,1,9))</f>
        <v>2.0756876825648138</v>
      </c>
      <c r="AQ34" s="59">
        <f ca="1">AVERAGE(OFFSET(A34,0,Fixtures!$D$6,1,6))</f>
        <v>2.209080150366086</v>
      </c>
      <c r="AR34" s="59">
        <f ca="1">AVERAGE(OFFSET(A34,0,Fixtures!$D$6,1,3))</f>
        <v>2.4357436688573677</v>
      </c>
      <c r="AS34" s="58"/>
      <c r="AT34" s="66" t="str">
        <f>CONCATENATE("@",Schedule!A14)</f>
        <v>@MUN</v>
      </c>
      <c r="AU34" s="3">
        <f ca="1">VLOOKUP(RIGHT(AT34,3),'Team Ratings'!$A$2:$H$21,7,FALSE)*(1+Fixtures!$D$3)</f>
        <v>131.23875799038728</v>
      </c>
      <c r="AV34" s="66" t="str">
        <f>CONCATENATE("@",Schedule!A14)</f>
        <v>@MUN</v>
      </c>
      <c r="AW34" s="3">
        <f ca="1">VLOOKUP(RIGHT(AV34,3),'Team Ratings'!$A$2:$H$21,4,FALSE)*(1-Fixtures!$D$3)</f>
        <v>81.68424678787818</v>
      </c>
      <c r="AY34" s="56"/>
      <c r="BB34" s="56"/>
      <c r="BE34" s="56"/>
    </row>
    <row r="35" spans="1:57" x14ac:dyDescent="0.25">
      <c r="A35" s="41" t="str">
        <f t="shared" si="0"/>
        <v>MCI</v>
      </c>
      <c r="B35" s="76">
        <f ca="1">(VLOOKUP(B13,$AV$2:$AW$41,2,FALSE)*VLOOKUP(B57,$AT$2:$AU$41,2,FALSE))/(100*100)*'Formula Data'!$AB$22</f>
        <v>2.2790507087516736</v>
      </c>
      <c r="C35" s="71">
        <f ca="1">(VLOOKUP(C13,$AV$2:$AW$41,2,FALSE)*VLOOKUP(C57,$AT$2:$AU$41,2,FALSE))/(100*100)*'Formula Data'!$AB$22</f>
        <v>1.5726235269858815</v>
      </c>
      <c r="D35" s="71">
        <f ca="1">(VLOOKUP(D13,$AV$2:$AW$41,2,FALSE)*VLOOKUP(D57,$AT$2:$AU$41,2,FALSE))/(100*100)*'Formula Data'!$AB$22</f>
        <v>1.978271429366957</v>
      </c>
      <c r="E35" s="71">
        <f ca="1">(VLOOKUP(E13,$AV$2:$AW$41,2,FALSE)*VLOOKUP(E57,$AT$2:$AU$41,2,FALSE))/(100*100)*'Formula Data'!$AB$22</f>
        <v>2.0578836598786912</v>
      </c>
      <c r="F35" s="71">
        <f ca="1">(VLOOKUP(F13,$AV$2:$AW$41,2,FALSE)*VLOOKUP(F57,$AT$2:$AU$41,2,FALSE))/(100*100)*'Formula Data'!$AB$22</f>
        <v>1.7919777249366904</v>
      </c>
      <c r="G35" s="71">
        <f ca="1">(VLOOKUP(G13,$AV$2:$AW$41,2,FALSE)*VLOOKUP(G57,$AT$2:$AU$41,2,FALSE))/(100*100)*'Formula Data'!$AB$22</f>
        <v>1.5786206904576807</v>
      </c>
      <c r="H35" s="71">
        <f ca="1">(VLOOKUP(H13,$AV$2:$AW$41,2,FALSE)*VLOOKUP(H57,$AT$2:$AU$41,2,FALSE))/(100*100)*'Formula Data'!$AB$22</f>
        <v>2.0831102316463483</v>
      </c>
      <c r="I35" s="71">
        <f ca="1">(VLOOKUP(I13,$AV$2:$AW$41,2,FALSE)*VLOOKUP(I57,$AT$2:$AU$41,2,FALSE))/(100*100)*'Formula Data'!$AB$22</f>
        <v>2.0241131009352729</v>
      </c>
      <c r="J35" s="71">
        <f ca="1">(VLOOKUP(J13,$AV$2:$AW$41,2,FALSE)*VLOOKUP(J57,$AT$2:$AU$41,2,FALSE))/(100*100)*'Formula Data'!$AB$22</f>
        <v>1.5879926130124162</v>
      </c>
      <c r="K35" s="71">
        <f ca="1">(VLOOKUP(K13,$AV$2:$AW$41,2,FALSE)*VLOOKUP(K57,$AT$2:$AU$41,2,FALSE))/(100*100)*'Formula Data'!$AB$22</f>
        <v>2.3228629354486841</v>
      </c>
      <c r="L35" s="71">
        <f ca="1">(VLOOKUP(L13,$AV$2:$AW$41,2,FALSE)*VLOOKUP(L57,$AT$2:$AU$41,2,FALSE))/(100*100)*'Formula Data'!$AB$22</f>
        <v>2.2589012544033951</v>
      </c>
      <c r="M35" s="71">
        <f ca="1">(VLOOKUP(M13,$AV$2:$AW$41,2,FALSE)*VLOOKUP(M57,$AT$2:$AU$41,2,FALSE))/(100*100)*'Formula Data'!$AB$22</f>
        <v>1.4474000402222014</v>
      </c>
      <c r="N35" s="71">
        <f ca="1">(VLOOKUP(N13,$AV$2:$AW$41,2,FALSE)*VLOOKUP(N57,$AT$2:$AU$41,2,FALSE))/(100*100)*'Formula Data'!$AB$22</f>
        <v>2.9258098805696027</v>
      </c>
      <c r="O35" s="71">
        <f ca="1">(VLOOKUP(O13,$AV$2:$AW$41,2,FALSE)*VLOOKUP(O57,$AT$2:$AU$41,2,FALSE))/(100*100)*'Formula Data'!$AB$22</f>
        <v>1.8575780866168967</v>
      </c>
      <c r="P35" s="71">
        <f ca="1">(VLOOKUP(P13,$AV$2:$AW$41,2,FALSE)*VLOOKUP(P57,$AT$2:$AU$41,2,FALSE))/(100*100)*'Formula Data'!$AB$22</f>
        <v>2.3031150346266109</v>
      </c>
      <c r="Q35" s="76">
        <f ca="1">(VLOOKUP(Q13,$AV$2:$AW$41,2,FALSE)*VLOOKUP(Q57,$AT$2:$AU$41,2,FALSE))/(100*100)*'Formula Data'!$AB$22</f>
        <v>1.7267292088351798</v>
      </c>
      <c r="R35" s="71">
        <f ca="1">(VLOOKUP(R13,$AV$2:$AW$41,2,FALSE)*VLOOKUP(R57,$AT$2:$AU$41,2,FALSE))/(100*100)*'Formula Data'!$AB$22</f>
        <v>1.1014105236916247</v>
      </c>
      <c r="S35" s="76">
        <f ca="1">(VLOOKUP(S13,$AV$2:$AW$41,2,FALSE)*VLOOKUP(S57,$AT$2:$AU$41,2,FALSE))/(100*100)*'Formula Data'!$AB$22</f>
        <v>1.6009342073796089</v>
      </c>
      <c r="T35" s="76">
        <f ca="1">(VLOOKUP(T13,$AV$2:$AW$41,2,FALSE)*VLOOKUP(T57,$AT$2:$AU$41,2,FALSE))/(100*100)*'Formula Data'!$AB$22</f>
        <v>2.4173094368626167</v>
      </c>
      <c r="U35" s="75">
        <f ca="1">(VLOOKUP(U13,$AV$2:$AW$41,2,FALSE)*VLOOKUP(U57,$AT$2:$AU$41,2,FALSE))/(100*100)*'Formula Data'!$AB$22</f>
        <v>2.3008593898818979</v>
      </c>
      <c r="V35" s="75">
        <f ca="1">(VLOOKUP(V13,$AV$2:$AW$41,2,FALSE)*VLOOKUP(V57,$AT$2:$AU$41,2,FALSE))/(100*100)*'Formula Data'!$AB$22</f>
        <v>2.6489165417358955</v>
      </c>
      <c r="W35" s="75">
        <f ca="1">(VLOOKUP(W13,$AV$2:$AW$41,2,FALSE)*VLOOKUP(W57,$AT$2:$AU$41,2,FALSE))/(100*100)*'Formula Data'!$AB$22</f>
        <v>1.8267013970829984</v>
      </c>
      <c r="X35" s="75">
        <f ca="1">(VLOOKUP(X13,$AV$2:$AW$41,2,FALSE)*VLOOKUP(X57,$AT$2:$AU$41,2,FALSE))/(100*100)*'Formula Data'!$AB$22</f>
        <v>1.5917642719708147</v>
      </c>
      <c r="Y35" s="75">
        <f ca="1">(VLOOKUP(Y13,$AV$2:$AW$41,2,FALSE)*VLOOKUP(Y57,$AT$2:$AU$41,2,FALSE))/(100*100)*'Formula Data'!$AB$22</f>
        <v>2.0193169986201345</v>
      </c>
      <c r="Z35" s="75">
        <f ca="1">(VLOOKUP(Z13,$AV$2:$AW$41,2,FALSE)*VLOOKUP(Z57,$AT$2:$AU$41,2,FALSE))/(100*100)*'Formula Data'!$AB$22</f>
        <v>1.4092128139498574</v>
      </c>
      <c r="AA35" s="75">
        <f ca="1">(VLOOKUP(AA13,$AV$2:$AW$41,2,FALSE)*VLOOKUP(AA57,$AT$2:$AU$41,2,FALSE))/(100*100)*'Formula Data'!$AB$22</f>
        <v>2.0073995108626641</v>
      </c>
      <c r="AB35" s="76">
        <f ca="1">(VLOOKUP(AB13,$AV$2:$AW$41,2,FALSE)*VLOOKUP(AB57,$AT$2:$AU$41,2,FALSE))/(100*100)*'Formula Data'!$AB$22</f>
        <v>1.8405372172857239</v>
      </c>
      <c r="AC35" s="76">
        <f ca="1">(VLOOKUP(AC13,$AV$2:$AW$41,2,FALSE)*VLOOKUP(AC57,$AT$2:$AU$41,2,FALSE))/(100*100)*'Formula Data'!$AB$22</f>
        <v>1.7764018764603418</v>
      </c>
      <c r="AD35" s="76">
        <f ca="1">(VLOOKUP(AD13,$AV$2:$AW$41,2,FALSE)*VLOOKUP(AD57,$AT$2:$AU$41,2,FALSE))/(100*100)*'Formula Data'!$AB$22</f>
        <v>1.9997734211423002</v>
      </c>
      <c r="AE35" s="76">
        <f ca="1">(VLOOKUP(AE13,$AV$2:$AW$41,2,FALSE)*VLOOKUP(AE57,$AT$2:$AU$41,2,FALSE))/(100*100)*'Formula Data'!$AB$22</f>
        <v>1.5557143422825233</v>
      </c>
      <c r="AF35" s="76">
        <f ca="1">(VLOOKUP(AF13,$AV$2:$AW$41,2,FALSE)*VLOOKUP(AF57,$AT$2:$AU$41,2,FALSE))/(100*100)*'Formula Data'!$AB$22</f>
        <v>2.6168380265274984</v>
      </c>
      <c r="AG35" s="76">
        <f ca="1">(VLOOKUP(AG13,$AV$2:$AW$41,2,FALSE)*VLOOKUP(AG57,$AT$2:$AU$41,2,FALSE))/(100*100)*'Formula Data'!$AB$22</f>
        <v>1.7922474245754525</v>
      </c>
      <c r="AH35" s="76">
        <f ca="1">(VLOOKUP(AH13,$AV$2:$AW$41,2,FALSE)*VLOOKUP(AH57,$AT$2:$AU$41,2,FALSE))/(100*100)*'Formula Data'!$AB$22</f>
        <v>2.3621262314653073</v>
      </c>
      <c r="AI35" s="76">
        <f ca="1">(VLOOKUP(AI13,$AV$2:$AW$41,2,FALSE)*VLOOKUP(AI57,$AT$2:$AU$41,2,FALSE))/(100*100)*'Formula Data'!$AB$22</f>
        <v>1.9009742064896835</v>
      </c>
      <c r="AJ35" s="76">
        <f ca="1">(VLOOKUP(AJ13,$AV$2:$AW$41,2,FALSE)*VLOOKUP(AJ57,$AT$2:$AU$41,2,FALSE))/(100*100)*'Formula Data'!$AB$22</f>
        <v>1.4005713721366111</v>
      </c>
      <c r="AK35" s="76">
        <f ca="1">(VLOOKUP(AK13,$AV$2:$AW$41,2,FALSE)*VLOOKUP(AK57,$AT$2:$AU$41,2,FALSE))/(100*100)*'Formula Data'!$AB$22</f>
        <v>1.8111716310039814</v>
      </c>
      <c r="AL35" s="71">
        <f ca="1">(VLOOKUP(AL13,$AV$2:$AW$41,2,FALSE)*VLOOKUP(AL57,$AT$2:$AU$41,2,FALSE))/(100*100)*'Formula Data'!$AB$22</f>
        <v>1.2589760285160398</v>
      </c>
      <c r="AM35" s="71">
        <f ca="1">(VLOOKUP(AM13,$AV$2:$AW$41,2,FALSE)*VLOOKUP(AM57,$AT$2:$AU$41,2,FALSE))/(100*100)*'Formula Data'!$AB$22</f>
        <v>2.1957366897320147</v>
      </c>
      <c r="AN35" s="9">
        <f ca="1">IF(OR(Fixtures!$D$6&lt;=0,Fixtures!$D$6&gt;39),AVERAGE(B35:AM35),AVERAGE(OFFSET(A35,0,Fixtures!$D$6,1,38-Fixtures!$D$6+1)))</f>
        <v>2.1957366897320147</v>
      </c>
      <c r="AO35" s="41" t="str">
        <f t="shared" si="1"/>
        <v>MCI</v>
      </c>
      <c r="AP35" s="59" t="e">
        <f ca="1">AVERAGE(OFFSET(A35,0,Fixtures!$D$6,1,9))</f>
        <v>#N/A</v>
      </c>
      <c r="AQ35" s="59" t="e">
        <f ca="1">AVERAGE(OFFSET(A35,0,Fixtures!$D$6,1,6))</f>
        <v>#N/A</v>
      </c>
      <c r="AR35" s="59">
        <f ca="1">AVERAGE(OFFSET(A35,0,Fixtures!$D$6,1,3))</f>
        <v>2.1957366897320147</v>
      </c>
      <c r="AS35" s="58"/>
      <c r="AT35" s="66" t="str">
        <f>CONCATENATE("@",Schedule!A15)</f>
        <v>@NEW</v>
      </c>
      <c r="AU35" s="3">
        <f ca="1">VLOOKUP(RIGHT(AT35,3),'Team Ratings'!$A$2:$H$21,7,FALSE)*(1+Fixtures!$D$3)</f>
        <v>88.77521755558935</v>
      </c>
      <c r="AV35" s="66" t="str">
        <f>CONCATENATE("@",Schedule!A15)</f>
        <v>@NEW</v>
      </c>
      <c r="AW35" s="3">
        <f ca="1">VLOOKUP(RIGHT(AV35,3),'Team Ratings'!$A$2:$H$21,4,FALSE)*(1-Fixtures!$D$3)</f>
        <v>102.21375319253204</v>
      </c>
      <c r="AY35" s="56"/>
      <c r="BB35" s="56"/>
      <c r="BE35" s="56"/>
    </row>
    <row r="36" spans="1:57" x14ac:dyDescent="0.25">
      <c r="A36" s="41" t="str">
        <f t="shared" si="0"/>
        <v>MUN</v>
      </c>
      <c r="B36" s="76">
        <f ca="1">(VLOOKUP(B14,$AV$2:$AW$41,2,FALSE)*VLOOKUP(B58,$AT$2:$AU$41,2,FALSE))/(100*100)*'Formula Data'!$AB$22</f>
        <v>1.6165448327751273</v>
      </c>
      <c r="C36" s="71">
        <f ca="1">(VLOOKUP(C14,$AV$2:$AW$41,2,FALSE)*VLOOKUP(C58,$AT$2:$AU$41,2,FALSE))/(100*100)*'Formula Data'!$AB$22</f>
        <v>2.139205173663786</v>
      </c>
      <c r="D36" s="71">
        <f ca="1">(VLOOKUP(D14,$AV$2:$AW$41,2,FALSE)*VLOOKUP(D58,$AT$2:$AU$41,2,FALSE))/(100*100)*'Formula Data'!$AB$22</f>
        <v>1.1141345798143516</v>
      </c>
      <c r="E36" s="71">
        <f ca="1">(VLOOKUP(E14,$AV$2:$AW$41,2,FALSE)*VLOOKUP(E58,$AT$2:$AU$41,2,FALSE))/(100*100)*'Formula Data'!$AB$22</f>
        <v>1.787000582069429</v>
      </c>
      <c r="F36" s="71">
        <f ca="1">(VLOOKUP(F14,$AV$2:$AW$41,2,FALSE)*VLOOKUP(F58,$AT$2:$AU$41,2,FALSE))/(100*100)*'Formula Data'!$AB$22</f>
        <v>1.6028017201080376</v>
      </c>
      <c r="G36" s="71">
        <f ca="1">(VLOOKUP(G14,$AV$2:$AW$41,2,FALSE)*VLOOKUP(G58,$AT$2:$AU$41,2,FALSE))/(100*100)*'Formula Data'!$AB$22</f>
        <v>1.239439800164196</v>
      </c>
      <c r="H36" s="71">
        <f ca="1">(VLOOKUP(H14,$AV$2:$AW$41,2,FALSE)*VLOOKUP(H58,$AT$2:$AU$41,2,FALSE))/(100*100)*'Formula Data'!$AB$22</f>
        <v>1.585816015863547</v>
      </c>
      <c r="I36" s="71">
        <f ca="1">(VLOOKUP(I14,$AV$2:$AW$41,2,FALSE)*VLOOKUP(I58,$AT$2:$AU$41,2,FALSE))/(100*100)*'Formula Data'!$AB$22</f>
        <v>1.5280741475326989</v>
      </c>
      <c r="J36" s="71">
        <f ca="1">(VLOOKUP(J14,$AV$2:$AW$41,2,FALSE)*VLOOKUP(J58,$AT$2:$AU$41,2,FALSE))/(100*100)*'Formula Data'!$AB$22</f>
        <v>2.5892041532731715</v>
      </c>
      <c r="K36" s="71">
        <f ca="1">(VLOOKUP(K14,$AV$2:$AW$41,2,FALSE)*VLOOKUP(K58,$AT$2:$AU$41,2,FALSE))/(100*100)*'Formula Data'!$AB$22</f>
        <v>1.6438692509854218</v>
      </c>
      <c r="L36" s="71">
        <f ca="1">(VLOOKUP(L14,$AV$2:$AW$41,2,FALSE)*VLOOKUP(L58,$AT$2:$AU$41,2,FALSE))/(100*100)*'Formula Data'!$AB$22</f>
        <v>1.3970050738157496</v>
      </c>
      <c r="M36" s="71">
        <f ca="1">(VLOOKUP(M14,$AV$2:$AW$41,2,FALSE)*VLOOKUP(M58,$AT$2:$AU$41,2,FALSE))/(100*100)*'Formula Data'!$AB$22</f>
        <v>1.15589799190452</v>
      </c>
      <c r="N36" s="71">
        <f ca="1">(VLOOKUP(N14,$AV$2:$AW$41,2,FALSE)*VLOOKUP(N58,$AT$2:$AU$41,2,FALSE))/(100*100)*'Formula Data'!$AB$22</f>
        <v>1.8434545933157231</v>
      </c>
      <c r="O36" s="71">
        <f ca="1">(VLOOKUP(O14,$AV$2:$AW$41,2,FALSE)*VLOOKUP(O58,$AT$2:$AU$41,2,FALSE))/(100*100)*'Formula Data'!$AB$22</f>
        <v>2.3157785923564846</v>
      </c>
      <c r="P36" s="71">
        <f ca="1">(VLOOKUP(P14,$AV$2:$AW$41,2,FALSE)*VLOOKUP(P58,$AT$2:$AU$41,2,FALSE))/(100*100)*'Formula Data'!$AB$22</f>
        <v>1.3767340328895041</v>
      </c>
      <c r="Q36" s="71">
        <f ca="1">(VLOOKUP(Q14,$AV$2:$AW$41,2,FALSE)*VLOOKUP(Q58,$AT$2:$AU$41,2,FALSE))/(100*100)*'Formula Data'!$AB$22</f>
        <v>1.7697054350704813</v>
      </c>
      <c r="R36" s="71">
        <f ca="1">(VLOOKUP(R14,$AV$2:$AW$41,2,FALSE)*VLOOKUP(R58,$AT$2:$AU$41,2,FALSE))/(100*100)*'Formula Data'!$AB$22</f>
        <v>2.0168527011301203</v>
      </c>
      <c r="S36" s="76">
        <f ca="1">(VLOOKUP(S14,$AV$2:$AW$41,2,FALSE)*VLOOKUP(S58,$AT$2:$AU$41,2,FALSE))/(100*100)*'Formula Data'!$AB$22</f>
        <v>1.5720321224419191</v>
      </c>
      <c r="T36" s="76">
        <f ca="1">(VLOOKUP(T14,$AV$2:$AW$41,2,FALSE)*VLOOKUP(T58,$AT$2:$AU$41,2,FALSE))/(100*100)*'Formula Data'!$AB$22</f>
        <v>1.4086365253562938</v>
      </c>
      <c r="U36" s="75">
        <f ca="1">(VLOOKUP(U14,$AV$2:$AW$41,2,FALSE)*VLOOKUP(U58,$AT$2:$AU$41,2,FALSE))/(100*100)*'Formula Data'!$AB$22</f>
        <v>2.3441665697708776</v>
      </c>
      <c r="V36" s="75">
        <f ca="1">(VLOOKUP(V14,$AV$2:$AW$41,2,FALSE)*VLOOKUP(V58,$AT$2:$AU$41,2,FALSE))/(100*100)*'Formula Data'!$AB$22</f>
        <v>1.2470870697908771</v>
      </c>
      <c r="W36" s="75">
        <f ca="1">(VLOOKUP(W14,$AV$2:$AW$41,2,FALSE)*VLOOKUP(W58,$AT$2:$AU$41,2,FALSE))/(100*100)*'Formula Data'!$AB$22</f>
        <v>2.0903706319683346</v>
      </c>
      <c r="X36" s="75">
        <f ca="1">(VLOOKUP(X14,$AV$2:$AW$41,2,FALSE)*VLOOKUP(X58,$AT$2:$AU$41,2,FALSE))/(100*100)*'Formula Data'!$AB$22</f>
        <v>1.9431237122767557</v>
      </c>
      <c r="Y36" s="75">
        <f ca="1">(VLOOKUP(Y14,$AV$2:$AW$41,2,FALSE)*VLOOKUP(Y58,$AT$2:$AU$41,2,FALSE))/(100*100)*'Formula Data'!$AB$22</f>
        <v>2.0361523583412007</v>
      </c>
      <c r="Z36" s="75">
        <f ca="1">(VLOOKUP(Z14,$AV$2:$AW$41,2,FALSE)*VLOOKUP(Z58,$AT$2:$AU$41,2,FALSE))/(100*100)*'Formula Data'!$AB$22</f>
        <v>2.0381484978648614</v>
      </c>
      <c r="AA36" s="75">
        <f ca="1">(VLOOKUP(AA14,$AV$2:$AW$41,2,FALSE)*VLOOKUP(AA58,$AT$2:$AU$41,2,FALSE))/(100*100)*'Formula Data'!$AB$22</f>
        <v>0.97469651782225264</v>
      </c>
      <c r="AB36" s="76">
        <f ca="1">(VLOOKUP(AB14,$AV$2:$AW$41,2,FALSE)*VLOOKUP(AB58,$AT$2:$AU$41,2,FALSE))/(100*100)*'Formula Data'!$AB$22</f>
        <v>0.90899916842900808</v>
      </c>
      <c r="AC36" s="76">
        <f ca="1">(VLOOKUP(AC14,$AV$2:$AW$41,2,FALSE)*VLOOKUP(AC58,$AT$2:$AU$41,2,FALSE))/(100*100)*'Formula Data'!$AB$22</f>
        <v>1.776454165843568</v>
      </c>
      <c r="AD36" s="76">
        <f ca="1">(VLOOKUP(AD14,$AV$2:$AW$41,2,FALSE)*VLOOKUP(AD58,$AT$2:$AU$41,2,FALSE))/(100*100)*'Formula Data'!$AB$22</f>
        <v>1.6822727762987901</v>
      </c>
      <c r="AE36" s="76">
        <f ca="1">(VLOOKUP(AE14,$AV$2:$AW$41,2,FALSE)*VLOOKUP(AE58,$AT$2:$AU$41,2,FALSE))/(100*100)*'Formula Data'!$AB$22</f>
        <v>1.4167514869617539</v>
      </c>
      <c r="AF36" s="76">
        <f ca="1">(VLOOKUP(AF14,$AV$2:$AW$41,2,FALSE)*VLOOKUP(AF58,$AT$2:$AU$41,2,FALSE))/(100*100)*'Formula Data'!$AB$22</f>
        <v>1.4052987845465885</v>
      </c>
      <c r="AG36" s="76">
        <f ca="1">(VLOOKUP(AG14,$AV$2:$AW$41,2,FALSE)*VLOOKUP(AG58,$AT$2:$AU$41,2,FALSE))/(100*100)*'Formula Data'!$AB$22</f>
        <v>2.0556244614148182</v>
      </c>
      <c r="AH36" s="76">
        <f ca="1">(VLOOKUP(AH14,$AV$2:$AW$41,2,FALSE)*VLOOKUP(AH58,$AT$2:$AU$41,2,FALSE))/(100*100)*'Formula Data'!$AB$22</f>
        <v>1.8211302636224536</v>
      </c>
      <c r="AI36" s="76">
        <f ca="1">(VLOOKUP(AI14,$AV$2:$AW$41,2,FALSE)*VLOOKUP(AI58,$AT$2:$AU$41,2,FALSE))/(100*100)*'Formula Data'!$AB$22</f>
        <v>1.7912449070737122</v>
      </c>
      <c r="AJ36" s="76">
        <f ca="1">(VLOOKUP(AJ14,$AV$2:$AW$41,2,FALSE)*VLOOKUP(AJ58,$AT$2:$AU$41,2,FALSE))/(100*100)*'Formula Data'!$AB$22</f>
        <v>1.586054687360781</v>
      </c>
      <c r="AK36" s="76">
        <f ca="1">(VLOOKUP(AK14,$AV$2:$AW$41,2,FALSE)*VLOOKUP(AK58,$AT$2:$AU$41,2,FALSE))/(100*100)*'Formula Data'!$AB$22</f>
        <v>1.7506771835158981</v>
      </c>
      <c r="AL36" s="71">
        <f ca="1">(VLOOKUP(AL14,$AV$2:$AW$41,2,FALSE)*VLOOKUP(AL58,$AT$2:$AU$41,2,FALSE))/(100*100)*'Formula Data'!$AB$22</f>
        <v>1.9990213815931879</v>
      </c>
      <c r="AM36" s="71">
        <f ca="1">(VLOOKUP(AM14,$AV$2:$AW$41,2,FALSE)*VLOOKUP(AM58,$AT$2:$AU$41,2,FALSE))/(100*100)*'Formula Data'!$AB$22</f>
        <v>1.3916978661697019</v>
      </c>
      <c r="AN36" s="9">
        <f ca="1">IF(OR(Fixtures!$D$6&lt;=0,Fixtures!$D$6&gt;39),AVERAGE(B36:AM36),AVERAGE(OFFSET(A36,0,Fixtures!$D$6,1,38-Fixtures!$D$6+1)))</f>
        <v>1.3916978661697019</v>
      </c>
      <c r="AO36" s="41" t="str">
        <f t="shared" si="1"/>
        <v>MUN</v>
      </c>
      <c r="AP36" s="59">
        <f ca="1">AVERAGE(OFFSET(A36,0,Fixtures!$D$6,1,9))</f>
        <v>1.8686757099414639</v>
      </c>
      <c r="AQ36" s="59">
        <f ca="1">AVERAGE(OFFSET(A36,0,Fixtures!$D$6,1,6))</f>
        <v>1.6869413600881003</v>
      </c>
      <c r="AR36" s="59">
        <f ca="1">AVERAGE(OFFSET(A36,0,Fixtures!$D$6,1,3))</f>
        <v>1.3916978661697019</v>
      </c>
      <c r="AS36" s="58"/>
      <c r="AT36" s="66" t="str">
        <f>CONCATENATE("@",Schedule!A16)</f>
        <v>@SHU</v>
      </c>
      <c r="AU36" s="3">
        <f ca="1">VLOOKUP(RIGHT(AT36,3),'Team Ratings'!$A$2:$H$21,7,FALSE)*(1+Fixtures!$D$3)</f>
        <v>66.696076861647796</v>
      </c>
      <c r="AV36" s="66" t="str">
        <f>CONCATENATE("@",Schedule!A16)</f>
        <v>@SHU</v>
      </c>
      <c r="AW36" s="3">
        <f ca="1">VLOOKUP(RIGHT(AV36,3),'Team Ratings'!$A$2:$H$21,4,FALSE)*(1-Fixtures!$D$3)</f>
        <v>117.56065049026269</v>
      </c>
      <c r="AY36" s="56"/>
      <c r="BB36" s="56"/>
      <c r="BE36" s="56"/>
    </row>
    <row r="37" spans="1:57" x14ac:dyDescent="0.25">
      <c r="A37" s="41" t="str">
        <f t="shared" si="0"/>
        <v>NEW</v>
      </c>
      <c r="B37" s="71">
        <f ca="1">(VLOOKUP(B15,$AV$2:$AW$41,2,FALSE)*VLOOKUP(B59,$AT$2:$AU$41,2,FALSE))/(100*100)*'Formula Data'!$AB$22</f>
        <v>0.94499087962520367</v>
      </c>
      <c r="C37" s="71">
        <f ca="1">(VLOOKUP(C15,$AV$2:$AW$41,2,FALSE)*VLOOKUP(C59,$AT$2:$AU$41,2,FALSE))/(100*100)*'Formula Data'!$AB$22</f>
        <v>0.95834815418206498</v>
      </c>
      <c r="D37" s="71">
        <f ca="1">(VLOOKUP(D15,$AV$2:$AW$41,2,FALSE)*VLOOKUP(D59,$AT$2:$AU$41,2,FALSE))/(100*100)*'Formula Data'!$AB$22</f>
        <v>0.95060108186841075</v>
      </c>
      <c r="E37" s="71">
        <f ca="1">(VLOOKUP(E15,$AV$2:$AW$41,2,FALSE)*VLOOKUP(E59,$AT$2:$AU$41,2,FALSE))/(100*100)*'Formula Data'!$AB$22</f>
        <v>1.3905077400081629</v>
      </c>
      <c r="F37" s="71">
        <f ca="1">(VLOOKUP(F15,$AV$2:$AW$41,2,FALSE)*VLOOKUP(F59,$AT$2:$AU$41,2,FALSE))/(100*100)*'Formula Data'!$AB$22</f>
        <v>1.10177884684984</v>
      </c>
      <c r="G37" s="71">
        <f ca="1">(VLOOKUP(G15,$AV$2:$AW$41,2,FALSE)*VLOOKUP(G59,$AT$2:$AU$41,2,FALSE))/(100*100)*'Formula Data'!$AB$22</f>
        <v>0.94140086916941235</v>
      </c>
      <c r="H37" s="71">
        <f ca="1">(VLOOKUP(H15,$AV$2:$AW$41,2,FALSE)*VLOOKUP(H59,$AT$2:$AU$41,2,FALSE))/(100*100)*'Formula Data'!$AB$22</f>
        <v>1.3144076714550164</v>
      </c>
      <c r="I37" s="71">
        <f ca="1">(VLOOKUP(I15,$AV$2:$AW$41,2,FALSE)*VLOOKUP(I59,$AT$2:$AU$41,2,FALSE))/(100*100)*'Formula Data'!$AB$22</f>
        <v>1.1119798192532702</v>
      </c>
      <c r="J37" s="71">
        <f ca="1">(VLOOKUP(J15,$AV$2:$AW$41,2,FALSE)*VLOOKUP(J59,$AT$2:$AU$41,2,FALSE))/(100*100)*'Formula Data'!$AB$22</f>
        <v>0.83840733935238887</v>
      </c>
      <c r="K37" s="71">
        <f ca="1">(VLOOKUP(K15,$AV$2:$AW$41,2,FALSE)*VLOOKUP(K59,$AT$2:$AU$41,2,FALSE))/(100*100)*'Formula Data'!$AB$22</f>
        <v>1.1379575210145563</v>
      </c>
      <c r="L37" s="76">
        <f ca="1">(VLOOKUP(L15,$AV$2:$AW$41,2,FALSE)*VLOOKUP(L59,$AT$2:$AU$41,2,FALSE))/(100*100)*'Formula Data'!$AB$22</f>
        <v>1.0728717040725788</v>
      </c>
      <c r="M37" s="71">
        <f ca="1">(VLOOKUP(M15,$AV$2:$AW$41,2,FALSE)*VLOOKUP(M59,$AT$2:$AU$41,2,FALSE))/(100*100)*'Formula Data'!$AB$22</f>
        <v>1.7514426799093712</v>
      </c>
      <c r="N37" s="71">
        <f ca="1">(VLOOKUP(N15,$AV$2:$AW$41,2,FALSE)*VLOOKUP(N59,$AT$2:$AU$41,2,FALSE))/(100*100)*'Formula Data'!$AB$22</f>
        <v>1.2318863560259605</v>
      </c>
      <c r="O37" s="71">
        <f ca="1">(VLOOKUP(O15,$AV$2:$AW$41,2,FALSE)*VLOOKUP(O59,$AT$2:$AU$41,2,FALSE))/(100*100)*'Formula Data'!$AB$22</f>
        <v>1.3522191215967507</v>
      </c>
      <c r="P37" s="71">
        <f ca="1">(VLOOKUP(P15,$AV$2:$AW$41,2,FALSE)*VLOOKUP(P59,$AT$2:$AU$41,2,FALSE))/(100*100)*'Formula Data'!$AB$22</f>
        <v>0.61488389688239575</v>
      </c>
      <c r="Q37" s="71">
        <f ca="1">(VLOOKUP(Q15,$AV$2:$AW$41,2,FALSE)*VLOOKUP(Q59,$AT$2:$AU$41,2,FALSE))/(100*100)*'Formula Data'!$AB$22</f>
        <v>1.2116706890235709</v>
      </c>
      <c r="R37" s="71">
        <f ca="1">(VLOOKUP(R15,$AV$2:$AW$41,2,FALSE)*VLOOKUP(R59,$AT$2:$AU$41,2,FALSE))/(100*100)*'Formula Data'!$AB$22</f>
        <v>1.1842290358128347</v>
      </c>
      <c r="S37" s="76">
        <f ca="1">(VLOOKUP(S15,$AV$2:$AW$41,2,FALSE)*VLOOKUP(S59,$AT$2:$AU$41,2,FALSE))/(100*100)*'Formula Data'!$AB$22</f>
        <v>1.2469874378683219</v>
      </c>
      <c r="T37" s="76">
        <f ca="1">(VLOOKUP(T15,$AV$2:$AW$41,2,FALSE)*VLOOKUP(T59,$AT$2:$AU$41,2,FALSE))/(100*100)*'Formula Data'!$AB$22</f>
        <v>0.84358026261995456</v>
      </c>
      <c r="U37" s="75">
        <f ca="1">(VLOOKUP(U15,$AV$2:$AW$41,2,FALSE)*VLOOKUP(U59,$AT$2:$AU$41,2,FALSE))/(100*100)*'Formula Data'!$AB$22</f>
        <v>1.5664865432670552</v>
      </c>
      <c r="V37" s="75">
        <f ca="1">(VLOOKUP(V15,$AV$2:$AW$41,2,FALSE)*VLOOKUP(V59,$AT$2:$AU$41,2,FALSE))/(100*100)*'Formula Data'!$AB$22</f>
        <v>1.0336513158576468</v>
      </c>
      <c r="W37" s="75">
        <f ca="1">(VLOOKUP(W15,$AV$2:$AW$41,2,FALSE)*VLOOKUP(W59,$AT$2:$AU$41,2,FALSE))/(100*100)*'Formula Data'!$AB$22</f>
        <v>1.4470451229198233</v>
      </c>
      <c r="X37" s="75">
        <f ca="1">(VLOOKUP(X15,$AV$2:$AW$41,2,FALSE)*VLOOKUP(X59,$AT$2:$AU$41,2,FALSE))/(100*100)*'Formula Data'!$AB$22</f>
        <v>1.4140114587064001</v>
      </c>
      <c r="Y37" s="75">
        <f ca="1">(VLOOKUP(Y15,$AV$2:$AW$41,2,FALSE)*VLOOKUP(Y59,$AT$2:$AU$41,2,FALSE))/(100*100)*'Formula Data'!$AB$22</f>
        <v>0.65932424799908385</v>
      </c>
      <c r="Z37" s="75">
        <f ca="1">(VLOOKUP(Z15,$AV$2:$AW$41,2,FALSE)*VLOOKUP(Z59,$AT$2:$AU$41,2,FALSE))/(100*100)*'Formula Data'!$AB$22</f>
        <v>0.86643982651879514</v>
      </c>
      <c r="AA37" s="75">
        <f ca="1">(VLOOKUP(AA15,$AV$2:$AW$41,2,FALSE)*VLOOKUP(AA59,$AT$2:$AU$41,2,FALSE))/(100*100)*'Formula Data'!$AB$22</f>
        <v>1.197100516748248</v>
      </c>
      <c r="AB37" s="76">
        <f ca="1">(VLOOKUP(AB15,$AV$2:$AW$41,2,FALSE)*VLOOKUP(AB59,$AT$2:$AU$41,2,FALSE))/(100*100)*'Formula Data'!$AB$22</f>
        <v>1.377336019907369</v>
      </c>
      <c r="AC37" s="76">
        <f ca="1">(VLOOKUP(AC15,$AV$2:$AW$41,2,FALSE)*VLOOKUP(AC59,$AT$2:$AU$41,2,FALSE))/(100*100)*'Formula Data'!$AB$22</f>
        <v>1.3642809491805685</v>
      </c>
      <c r="AD37" s="76">
        <f ca="1">(VLOOKUP(AD15,$AV$2:$AW$41,2,FALSE)*VLOOKUP(AD59,$AT$2:$AU$41,2,FALSE))/(100*100)*'Formula Data'!$AB$22</f>
        <v>0.75364580725816355</v>
      </c>
      <c r="AE37" s="76">
        <f ca="1">(VLOOKUP(AE15,$AV$2:$AW$41,2,FALSE)*VLOOKUP(AE59,$AT$2:$AU$41,2,FALSE))/(100*100)*'Formula Data'!$AB$22</f>
        <v>1.2087996554859064</v>
      </c>
      <c r="AF37" s="76">
        <f ca="1">(VLOOKUP(AF15,$AV$2:$AW$41,2,FALSE)*VLOOKUP(AF59,$AT$2:$AU$41,2,FALSE))/(100*100)*'Formula Data'!$AB$22</f>
        <v>1.09349647478748</v>
      </c>
      <c r="AG37" s="76">
        <f ca="1">(VLOOKUP(AG15,$AV$2:$AW$41,2,FALSE)*VLOOKUP(AG59,$AT$2:$AU$41,2,FALSE))/(100*100)*'Formula Data'!$AB$22</f>
        <v>1.2016656319000445</v>
      </c>
      <c r="AH37" s="76">
        <f ca="1">(VLOOKUP(AH15,$AV$2:$AW$41,2,FALSE)*VLOOKUP(AH59,$AT$2:$AU$41,2,FALSE))/(100*100)*'Formula Data'!$AB$22</f>
        <v>0.9528588650954315</v>
      </c>
      <c r="AI37" s="76">
        <f ca="1">(VLOOKUP(AI15,$AV$2:$AW$41,2,FALSE)*VLOOKUP(AI59,$AT$2:$AU$41,2,FALSE))/(100*100)*'Formula Data'!$AB$22</f>
        <v>1.0727102569938674</v>
      </c>
      <c r="AJ37" s="76">
        <f ca="1">(VLOOKUP(AJ15,$AV$2:$AW$41,2,FALSE)*VLOOKUP(AJ59,$AT$2:$AU$41,2,FALSE))/(100*100)*'Formula Data'!$AB$22</f>
        <v>0.93127872556445379</v>
      </c>
      <c r="AK37" s="76">
        <f ca="1">(VLOOKUP(AK15,$AV$2:$AW$41,2,FALSE)*VLOOKUP(AK59,$AT$2:$AU$41,2,FALSE))/(100*100)*'Formula Data'!$AB$22</f>
        <v>0.78189627267661854</v>
      </c>
      <c r="AL37" s="71">
        <f ca="1">(VLOOKUP(AL15,$AV$2:$AW$41,2,FALSE)*VLOOKUP(AL59,$AT$2:$AU$41,2,FALSE))/(100*100)*'Formula Data'!$AB$22</f>
        <v>1.5856893223051687</v>
      </c>
      <c r="AM37" s="71">
        <f ca="1">(VLOOKUP(AM15,$AV$2:$AW$41,2,FALSE)*VLOOKUP(AM59,$AT$2:$AU$41,2,FALSE))/(100*100)*'Formula Data'!$AB$22</f>
        <v>1.0633862725550807</v>
      </c>
      <c r="AN37" s="9">
        <f ca="1">IF(OR(Fixtures!$D$6&lt;=0,Fixtures!$D$6&gt;39),AVERAGE(B37:AM37),AVERAGE(OFFSET(A37,0,Fixtures!$D$6,1,38-Fixtures!$D$6+1)))</f>
        <v>1.0633862725550807</v>
      </c>
      <c r="AO37" s="41" t="str">
        <f t="shared" si="1"/>
        <v>NEW</v>
      </c>
      <c r="AP37" s="59" t="e">
        <f ca="1">AVERAGE(OFFSET(A37,0,Fixtures!$D$6,1,9))</f>
        <v>#N/A</v>
      </c>
      <c r="AQ37" s="59" t="e">
        <f ca="1">AVERAGE(OFFSET(A37,0,Fixtures!$D$6,1,6))</f>
        <v>#N/A</v>
      </c>
      <c r="AR37" s="59">
        <f ca="1">AVERAGE(OFFSET(A37,0,Fixtures!$D$6,1,3))</f>
        <v>1.0633862725550807</v>
      </c>
      <c r="AS37" s="58"/>
      <c r="AT37" s="66" t="str">
        <f>CONCATENATE("@",Schedule!A17)</f>
        <v>@SOU</v>
      </c>
      <c r="AU37" s="3">
        <f ca="1">VLOOKUP(RIGHT(AT37,3),'Team Ratings'!$A$2:$H$21,7,FALSE)*(1+Fixtures!$D$3)</f>
        <v>97.641779794187173</v>
      </c>
      <c r="AV37" s="66" t="str">
        <f>CONCATENATE("@",Schedule!A17)</f>
        <v>@SOU</v>
      </c>
      <c r="AW37" s="3">
        <f ca="1">VLOOKUP(RIGHT(AV37,3),'Team Ratings'!$A$2:$H$21,4,FALSE)*(1-Fixtures!$D$3)</f>
        <v>104.8327087455899</v>
      </c>
      <c r="AY37" s="56"/>
      <c r="BB37" s="56"/>
      <c r="BE37" s="56"/>
    </row>
    <row r="38" spans="1:57" x14ac:dyDescent="0.25">
      <c r="A38" s="41" t="str">
        <f t="shared" si="0"/>
        <v>SHU</v>
      </c>
      <c r="B38" s="71">
        <f ca="1">(VLOOKUP(B16,$AV$2:$AW$41,2,FALSE)*VLOOKUP(B60,$AT$2:$AU$41,2,FALSE))/(100*100)*'Formula Data'!$AB$22</f>
        <v>0.89937158448712295</v>
      </c>
      <c r="C38" s="71">
        <f ca="1">(VLOOKUP(C16,$AV$2:$AW$41,2,FALSE)*VLOOKUP(C60,$AT$2:$AU$41,2,FALSE))/(100*100)*'Formula Data'!$AB$22</f>
        <v>0.80603951877340729</v>
      </c>
      <c r="D38" s="71">
        <f ca="1">(VLOOKUP(D16,$AV$2:$AW$41,2,FALSE)*VLOOKUP(D60,$AT$2:$AU$41,2,FALSE))/(100*100)*'Formula Data'!$AB$22</f>
        <v>1.1768882101252416</v>
      </c>
      <c r="E38" s="71">
        <f ca="1">(VLOOKUP(E16,$AV$2:$AW$41,2,FALSE)*VLOOKUP(E60,$AT$2:$AU$41,2,FALSE))/(100*100)*'Formula Data'!$AB$22</f>
        <v>0.63377478066374093</v>
      </c>
      <c r="F38" s="71">
        <f ca="1">(VLOOKUP(F16,$AV$2:$AW$41,2,FALSE)*VLOOKUP(F60,$AT$2:$AU$41,2,FALSE))/(100*100)*'Formula Data'!$AB$22</f>
        <v>1.0159108921510998</v>
      </c>
      <c r="G38" s="71">
        <f ca="1">(VLOOKUP(G16,$AV$2:$AW$41,2,FALSE)*VLOOKUP(G60,$AT$2:$AU$41,2,FALSE))/(100*100)*'Formula Data'!$AB$22</f>
        <v>0.71587487876233447</v>
      </c>
      <c r="H38" s="71">
        <f ca="1">(VLOOKUP(H16,$AV$2:$AW$41,2,FALSE)*VLOOKUP(H60,$AT$2:$AU$41,2,FALSE))/(100*100)*'Formula Data'!$AB$22</f>
        <v>0.58743211603644574</v>
      </c>
      <c r="I38" s="71">
        <f ca="1">(VLOOKUP(I16,$AV$2:$AW$41,2,FALSE)*VLOOKUP(I60,$AT$2:$AU$41,2,FALSE))/(100*100)*'Formula Data'!$AB$22</f>
        <v>0.49534478125901676</v>
      </c>
      <c r="J38" s="71">
        <f ca="1">(VLOOKUP(J16,$AV$2:$AW$41,2,FALSE)*VLOOKUP(J60,$AT$2:$AU$41,2,FALSE))/(100*100)*'Formula Data'!$AB$22</f>
        <v>0.90280131723720991</v>
      </c>
      <c r="K38" s="71">
        <f ca="1">(VLOOKUP(K16,$AV$2:$AW$41,2,FALSE)*VLOOKUP(K60,$AT$2:$AU$41,2,FALSE))/(100*100)*'Formula Data'!$AB$22</f>
        <v>1.0347810073293837</v>
      </c>
      <c r="L38" s="71">
        <f ca="1">(VLOOKUP(L16,$AV$2:$AW$41,2,FALSE)*VLOOKUP(L60,$AT$2:$AU$41,2,FALSE))/(100*100)*'Formula Data'!$AB$22</f>
        <v>0.88970134874532925</v>
      </c>
      <c r="M38" s="71">
        <f ca="1">(VLOOKUP(M16,$AV$2:$AW$41,2,FALSE)*VLOOKUP(M60,$AT$2:$AU$41,2,FALSE))/(100*100)*'Formula Data'!$AB$22</f>
        <v>0.83542111791589602</v>
      </c>
      <c r="N38" s="71">
        <f ca="1">(VLOOKUP(N16,$AV$2:$AW$41,2,FALSE)*VLOOKUP(N60,$AT$2:$AU$41,2,FALSE))/(100*100)*'Formula Data'!$AB$22</f>
        <v>0.82775721285076109</v>
      </c>
      <c r="O38" s="71">
        <f ca="1">(VLOOKUP(O16,$AV$2:$AW$41,2,FALSE)*VLOOKUP(O60,$AT$2:$AU$41,2,FALSE))/(100*100)*'Formula Data'!$AB$22</f>
        <v>0.56620777815468548</v>
      </c>
      <c r="P38" s="71">
        <f ca="1">(VLOOKUP(P16,$AV$2:$AW$41,2,FALSE)*VLOOKUP(P60,$AT$2:$AU$41,2,FALSE))/(100*100)*'Formula Data'!$AB$22</f>
        <v>0.98750346658411303</v>
      </c>
      <c r="Q38" s="71">
        <f ca="1">(VLOOKUP(Q16,$AV$2:$AW$41,2,FALSE)*VLOOKUP(Q60,$AT$2:$AU$41,2,FALSE))/(100*100)*'Formula Data'!$AB$22</f>
        <v>0.82153473614072625</v>
      </c>
      <c r="R38" s="71">
        <f ca="1">(VLOOKUP(R16,$AV$2:$AW$41,2,FALSE)*VLOOKUP(R60,$AT$2:$AU$41,2,FALSE))/(100*100)*'Formula Data'!$AB$22</f>
        <v>0.8549379475116643</v>
      </c>
      <c r="S38" s="76">
        <f ca="1">(VLOOKUP(S16,$AV$2:$AW$41,2,FALSE)*VLOOKUP(S60,$AT$2:$AU$41,2,FALSE))/(100*100)*'Formula Data'!$AB$22</f>
        <v>1.0357954536494745</v>
      </c>
      <c r="T38" s="76">
        <f ca="1">(VLOOKUP(T16,$AV$2:$AW$41,2,FALSE)*VLOOKUP(T60,$AT$2:$AU$41,2,FALSE))/(100*100)*'Formula Data'!$AB$22</f>
        <v>0.90816104936197195</v>
      </c>
      <c r="U38" s="75">
        <f ca="1">(VLOOKUP(U16,$AV$2:$AW$41,2,FALSE)*VLOOKUP(U60,$AT$2:$AU$41,2,FALSE))/(100*100)*'Formula Data'!$AB$22</f>
        <v>0.65094897941877217</v>
      </c>
      <c r="V38" s="75">
        <f ca="1">(VLOOKUP(V16,$AV$2:$AW$41,2,FALSE)*VLOOKUP(V60,$AT$2:$AU$41,2,FALSE))/(100*100)*'Formula Data'!$AB$22</f>
        <v>0.4619571179510531</v>
      </c>
      <c r="W38" s="75">
        <f ca="1">(VLOOKUP(W16,$AV$2:$AW$41,2,FALSE)*VLOOKUP(W60,$AT$2:$AU$41,2,FALSE))/(100*100)*'Formula Data'!$AB$22</f>
        <v>1.3158442053364598</v>
      </c>
      <c r="X38" s="75">
        <f ca="1">(VLOOKUP(X16,$AV$2:$AW$41,2,FALSE)*VLOOKUP(X60,$AT$2:$AU$41,2,FALSE))/(100*100)*'Formula Data'!$AB$22</f>
        <v>0.6298884067707462</v>
      </c>
      <c r="Y38" s="75">
        <f ca="1">(VLOOKUP(Y16,$AV$2:$AW$41,2,FALSE)*VLOOKUP(Y60,$AT$2:$AU$41,2,FALSE))/(100*100)*'Formula Data'!$AB$22</f>
        <v>0.70996372722570156</v>
      </c>
      <c r="Z38" s="75">
        <f ca="1">(VLOOKUP(Z16,$AV$2:$AW$41,2,FALSE)*VLOOKUP(Z60,$AT$2:$AU$41,2,FALSE))/(100*100)*'Formula Data'!$AB$22</f>
        <v>0.79891319357841906</v>
      </c>
      <c r="AA38" s="75">
        <f ca="1">(VLOOKUP(AA16,$AV$2:$AW$41,2,FALSE)*VLOOKUP(AA60,$AT$2:$AU$41,2,FALSE))/(100*100)*'Formula Data'!$AB$22</f>
        <v>0.91031803279465728</v>
      </c>
      <c r="AB38" s="76">
        <f ca="1">(VLOOKUP(AB16,$AV$2:$AW$41,2,FALSE)*VLOOKUP(AB60,$AT$2:$AU$41,2,FALSE))/(100*100)*'Formula Data'!$AB$22</f>
        <v>1.0623349570963119</v>
      </c>
      <c r="AC38" s="76">
        <f ca="1">(VLOOKUP(AC16,$AV$2:$AW$41,2,FALSE)*VLOOKUP(AC60,$AT$2:$AU$41,2,FALSE))/(100*100)*'Formula Data'!$AB$22</f>
        <v>0.69966190081111856</v>
      </c>
      <c r="AD38" s="76">
        <f ca="1">(VLOOKUP(AD16,$AV$2:$AW$41,2,FALSE)*VLOOKUP(AD60,$AT$2:$AU$41,2,FALSE))/(100*100)*'Formula Data'!$AB$22</f>
        <v>1.0249728421161166</v>
      </c>
      <c r="AE38" s="76">
        <f ca="1">(VLOOKUP(AE16,$AV$2:$AW$41,2,FALSE)*VLOOKUP(AE60,$AT$2:$AU$41,2,FALSE))/(100*100)*'Formula Data'!$AB$22</f>
        <v>0.92550589397175409</v>
      </c>
      <c r="AF38" s="76">
        <f ca="1">(VLOOKUP(AF16,$AV$2:$AW$41,2,FALSE)*VLOOKUP(AF60,$AT$2:$AU$41,2,FALSE))/(100*100)*'Formula Data'!$AB$22</f>
        <v>0.80591822493637333</v>
      </c>
      <c r="AG38" s="76">
        <f ca="1">(VLOOKUP(AG16,$AV$2:$AW$41,2,FALSE)*VLOOKUP(AG60,$AT$2:$AU$41,2,FALSE))/(100*100)*'Formula Data'!$AB$22</f>
        <v>0.70726658246068153</v>
      </c>
      <c r="AH38" s="76">
        <f ca="1">(VLOOKUP(AH16,$AV$2:$AW$41,2,FALSE)*VLOOKUP(AH60,$AT$2:$AU$41,2,FALSE))/(100*100)*'Formula Data'!$AB$22</f>
        <v>0.71999893564350925</v>
      </c>
      <c r="AI38" s="76">
        <f ca="1">(VLOOKUP(AI16,$AV$2:$AW$41,2,FALSE)*VLOOKUP(AI60,$AT$2:$AU$41,2,FALSE))/(100*100)*'Formula Data'!$AB$22</f>
        <v>0.71417862514795127</v>
      </c>
      <c r="AJ38" s="76">
        <f ca="1">(VLOOKUP(AJ16,$AV$2:$AW$41,2,FALSE)*VLOOKUP(AJ60,$AT$2:$AU$41,2,FALSE))/(100*100)*'Formula Data'!$AB$22</f>
        <v>1.0871528721413608</v>
      </c>
      <c r="AK38" s="76">
        <f ca="1">(VLOOKUP(AK16,$AV$2:$AW$41,2,FALSE)*VLOOKUP(AK60,$AT$2:$AU$41,2,FALSE))/(100*100)*'Formula Data'!$AB$22</f>
        <v>0.77657356984133308</v>
      </c>
      <c r="AL38" s="71">
        <f ca="1">(VLOOKUP(AL16,$AV$2:$AW$41,2,FALSE)*VLOOKUP(AL60,$AT$2:$AU$41,2,FALSE))/(100*100)*'Formula Data'!$AB$22</f>
        <v>0.81455042973004221</v>
      </c>
      <c r="AM38" s="71">
        <f ca="1">(VLOOKUP(AM16,$AV$2:$AW$41,2,FALSE)*VLOOKUP(AM60,$AT$2:$AU$41,2,FALSE))/(100*100)*'Formula Data'!$AB$22</f>
        <v>1.0446768102396111</v>
      </c>
      <c r="AN38" s="9">
        <f ca="1">IF(OR(Fixtures!$D$6&lt;=0,Fixtures!$D$6&gt;39),AVERAGE(B38:AM38),AVERAGE(OFFSET(A38,0,Fixtures!$D$6,1,38-Fixtures!$D$6+1)))</f>
        <v>1.0446768102396111</v>
      </c>
      <c r="AO38" s="41" t="str">
        <f t="shared" si="1"/>
        <v>SHU</v>
      </c>
      <c r="AP38" s="59" t="e">
        <f ca="1">AVERAGE(OFFSET(A38,0,Fixtures!$D$6,1,9))</f>
        <v>#N/A</v>
      </c>
      <c r="AQ38" s="59" t="e">
        <f ca="1">AVERAGE(OFFSET(A38,0,Fixtures!$D$6,1,6))</f>
        <v>#N/A</v>
      </c>
      <c r="AR38" s="59">
        <f ca="1">AVERAGE(OFFSET(A38,0,Fixtures!$D$6,1,3))</f>
        <v>1.0446768102396111</v>
      </c>
      <c r="AS38" s="58"/>
      <c r="AT38" s="66" t="str">
        <f>CONCATENATE("@",Schedule!A18)</f>
        <v>@TOT</v>
      </c>
      <c r="AU38" s="3">
        <f ca="1">VLOOKUP(RIGHT(AT38,3),'Team Ratings'!$A$2:$H$21,7,FALSE)*(1+Fixtures!$D$3)</f>
        <v>115.85748105300112</v>
      </c>
      <c r="AV38" s="66" t="str">
        <f>CONCATENATE("@",Schedule!A18)</f>
        <v>@TOT</v>
      </c>
      <c r="AW38" s="3">
        <f ca="1">VLOOKUP(RIGHT(AV38,3),'Team Ratings'!$A$2:$H$21,4,FALSE)*(1-Fixtures!$D$3)</f>
        <v>89.618610538880688</v>
      </c>
      <c r="AY38" s="56"/>
      <c r="BB38" s="56"/>
      <c r="BE38" s="56"/>
    </row>
    <row r="39" spans="1:57" x14ac:dyDescent="0.25">
      <c r="A39" s="41" t="str">
        <f t="shared" si="0"/>
        <v>SOU</v>
      </c>
      <c r="B39" s="71">
        <f ca="1">(VLOOKUP(B17,$AV$2:$AW$41,2,FALSE)*VLOOKUP(B61,$AT$2:$AU$41,2,FALSE))/(100*100)*'Formula Data'!$AB$22</f>
        <v>1.2516127894867295</v>
      </c>
      <c r="C39" s="71">
        <f ca="1">(VLOOKUP(C17,$AV$2:$AW$41,2,FALSE)*VLOOKUP(C61,$AT$2:$AU$41,2,FALSE))/(100*100)*'Formula Data'!$AB$22</f>
        <v>1.3295303917710641</v>
      </c>
      <c r="D39" s="71">
        <f ca="1">(VLOOKUP(D17,$AV$2:$AW$41,2,FALSE)*VLOOKUP(D61,$AT$2:$AU$41,2,FALSE))/(100*100)*'Formula Data'!$AB$22</f>
        <v>1.2027111274614579</v>
      </c>
      <c r="E39" s="71">
        <f ca="1">(VLOOKUP(E17,$AV$2:$AW$41,2,FALSE)*VLOOKUP(E61,$AT$2:$AU$41,2,FALSE))/(100*100)*'Formula Data'!$AB$22</f>
        <v>1.9263707280330367</v>
      </c>
      <c r="F39" s="71">
        <f ca="1">(VLOOKUP(F17,$AV$2:$AW$41,2,FALSE)*VLOOKUP(F61,$AT$2:$AU$41,2,FALSE))/(100*100)*'Formula Data'!$AB$22</f>
        <v>0.72517527761373934</v>
      </c>
      <c r="G39" s="71">
        <f ca="1">(VLOOKUP(G17,$AV$2:$AW$41,2,FALSE)*VLOOKUP(G61,$AT$2:$AU$41,2,FALSE))/(100*100)*'Formula Data'!$AB$22</f>
        <v>1.4456861717701373</v>
      </c>
      <c r="H39" s="71">
        <f ca="1">(VLOOKUP(H17,$AV$2:$AW$41,2,FALSE)*VLOOKUP(H61,$AT$2:$AU$41,2,FALSE))/(100*100)*'Formula Data'!$AB$22</f>
        <v>1.1800264258532762</v>
      </c>
      <c r="I39" s="71">
        <f ca="1">(VLOOKUP(I17,$AV$2:$AW$41,2,FALSE)*VLOOKUP(I61,$AT$2:$AU$41,2,FALSE))/(100*100)*'Formula Data'!$AB$22</f>
        <v>1.5163847164032958</v>
      </c>
      <c r="J39" s="71">
        <f ca="1">(VLOOKUP(J17,$AV$2:$AW$41,2,FALSE)*VLOOKUP(J61,$AT$2:$AU$41,2,FALSE))/(100*100)*'Formula Data'!$AB$22</f>
        <v>1.0354247378547692</v>
      </c>
      <c r="K39" s="71">
        <f ca="1">(VLOOKUP(K17,$AV$2:$AW$41,2,FALSE)*VLOOKUP(K61,$AT$2:$AU$41,2,FALSE))/(100*100)*'Formula Data'!$AB$22</f>
        <v>1.2118207142510378</v>
      </c>
      <c r="L39" s="71">
        <f ca="1">(VLOOKUP(L17,$AV$2:$AW$41,2,FALSE)*VLOOKUP(L61,$AT$2:$AU$41,2,FALSE))/(100*100)*'Formula Data'!$AB$22</f>
        <v>0.82891734857236565</v>
      </c>
      <c r="M39" s="71">
        <f ca="1">(VLOOKUP(M17,$AV$2:$AW$41,2,FALSE)*VLOOKUP(M61,$AT$2:$AU$41,2,FALSE))/(100*100)*'Formula Data'!$AB$22</f>
        <v>1.7440624973243672</v>
      </c>
      <c r="N39" s="71">
        <f ca="1">(VLOOKUP(N17,$AV$2:$AW$41,2,FALSE)*VLOOKUP(N61,$AT$2:$AU$41,2,FALSE))/(100*100)*'Formula Data'!$AB$22</f>
        <v>0.92783414684264232</v>
      </c>
      <c r="O39" s="71">
        <f ca="1">(VLOOKUP(O17,$AV$2:$AW$41,2,FALSE)*VLOOKUP(O61,$AT$2:$AU$41,2,FALSE))/(100*100)*'Formula Data'!$AB$22</f>
        <v>0.85998937294386091</v>
      </c>
      <c r="P39" s="71">
        <f ca="1">(VLOOKUP(P17,$AV$2:$AW$41,2,FALSE)*VLOOKUP(P61,$AT$2:$AU$41,2,FALSE))/(100*100)*'Formula Data'!$AB$22</f>
        <v>1.1695936221836658</v>
      </c>
      <c r="Q39" s="71">
        <f ca="1">(VLOOKUP(Q17,$AV$2:$AW$41,2,FALSE)*VLOOKUP(Q61,$AT$2:$AU$41,2,FALSE))/(100*100)*'Formula Data'!$AB$22</f>
        <v>1.3216838465392142</v>
      </c>
      <c r="R39" s="71">
        <f ca="1">(VLOOKUP(R17,$AV$2:$AW$41,2,FALSE)*VLOOKUP(R61,$AT$2:$AU$41,2,FALSE))/(100*100)*'Formula Data'!$AB$22</f>
        <v>1.3326881742264081</v>
      </c>
      <c r="S39" s="76">
        <f ca="1">(VLOOKUP(S17,$AV$2:$AW$41,2,FALSE)*VLOOKUP(S61,$AT$2:$AU$41,2,FALSE))/(100*100)*'Formula Data'!$AB$22</f>
        <v>1.3549229122556778</v>
      </c>
      <c r="T39" s="76">
        <f ca="1">(VLOOKUP(T17,$AV$2:$AW$41,2,FALSE)*VLOOKUP(T61,$AT$2:$AU$41,2,FALSE))/(100*100)*'Formula Data'!$AB$22</f>
        <v>1.0242916294926114</v>
      </c>
      <c r="U39" s="75">
        <f ca="1">(VLOOKUP(U17,$AV$2:$AW$41,2,FALSE)*VLOOKUP(U61,$AT$2:$AU$41,2,FALSE))/(100*100)*'Formula Data'!$AB$22</f>
        <v>1.1798488539977285</v>
      </c>
      <c r="V39" s="75">
        <f ca="1">(VLOOKUP(V17,$AV$2:$AW$41,2,FALSE)*VLOOKUP(V61,$AT$2:$AU$41,2,FALSE))/(100*100)*'Formula Data'!$AB$22</f>
        <v>1.5005406202905629</v>
      </c>
      <c r="W39" s="75">
        <f ca="1">(VLOOKUP(W17,$AV$2:$AW$41,2,FALSE)*VLOOKUP(W61,$AT$2:$AU$41,2,FALSE))/(100*100)*'Formula Data'!$AB$22</f>
        <v>0.95297684506249269</v>
      </c>
      <c r="X39" s="75">
        <f ca="1">(VLOOKUP(X17,$AV$2:$AW$41,2,FALSE)*VLOOKUP(X61,$AT$2:$AU$41,2,FALSE))/(100*100)*'Formula Data'!$AB$22</f>
        <v>1.1924862365734707</v>
      </c>
      <c r="Y39" s="75">
        <f ca="1">(VLOOKUP(Y17,$AV$2:$AW$41,2,FALSE)*VLOOKUP(Y61,$AT$2:$AU$41,2,FALSE))/(100*100)*'Formula Data'!$AB$22</f>
        <v>1.3166627834468296</v>
      </c>
      <c r="Z39" s="75">
        <f ca="1">(VLOOKUP(Z17,$AV$2:$AW$41,2,FALSE)*VLOOKUP(Z61,$AT$2:$AU$41,2,FALSE))/(100*100)*'Formula Data'!$AB$22</f>
        <v>0.92214456985830429</v>
      </c>
      <c r="AA39" s="75">
        <f ca="1">(VLOOKUP(AA17,$AV$2:$AW$41,2,FALSE)*VLOOKUP(AA61,$AT$2:$AU$41,2,FALSE))/(100*100)*'Formula Data'!$AB$22</f>
        <v>1.13688884066936</v>
      </c>
      <c r="AB39" s="76">
        <f ca="1">(VLOOKUP(AB17,$AV$2:$AW$41,2,FALSE)*VLOOKUP(AB61,$AT$2:$AU$41,2,FALSE))/(100*100)*'Formula Data'!$AB$22</f>
        <v>1.3715322380169195</v>
      </c>
      <c r="AC39" s="76">
        <f ca="1">(VLOOKUP(AC17,$AV$2:$AW$41,2,FALSE)*VLOOKUP(AC61,$AT$2:$AU$41,2,FALSE))/(100*100)*'Formula Data'!$AB$22</f>
        <v>1.0540646591850498</v>
      </c>
      <c r="AD39" s="76">
        <f ca="1">(VLOOKUP(AD17,$AV$2:$AW$41,2,FALSE)*VLOOKUP(AD61,$AT$2:$AU$41,2,FALSE))/(100*100)*'Formula Data'!$AB$22</f>
        <v>1.0455438360349878</v>
      </c>
      <c r="AE39" s="76">
        <f ca="1">(VLOOKUP(AE17,$AV$2:$AW$41,2,FALSE)*VLOOKUP(AE61,$AT$2:$AU$41,2,FALSE))/(100*100)*'Formula Data'!$AB$22</f>
        <v>1.5293868524396721</v>
      </c>
      <c r="AF39" s="76">
        <f ca="1">(VLOOKUP(AF17,$AV$2:$AW$41,2,FALSE)*VLOOKUP(AF61,$AT$2:$AU$41,2,FALSE))/(100*100)*'Formula Data'!$AB$22</f>
        <v>1.5148995864097463</v>
      </c>
      <c r="AG39" s="76">
        <f ca="1">(VLOOKUP(AG17,$AV$2:$AW$41,2,FALSE)*VLOOKUP(AG61,$AT$2:$AU$41,2,FALSE))/(100*100)*'Formula Data'!$AB$22</f>
        <v>1.5915709939647908</v>
      </c>
      <c r="AH39" s="76">
        <f ca="1">(VLOOKUP(AH17,$AV$2:$AW$41,2,FALSE)*VLOOKUP(AH61,$AT$2:$AU$41,2,FALSE))/(100*100)*'Formula Data'!$AB$22</f>
        <v>0.67629637765503325</v>
      </c>
      <c r="AI39" s="76">
        <f ca="1">(VLOOKUP(AI17,$AV$2:$AW$41,2,FALSE)*VLOOKUP(AI61,$AT$2:$AU$41,2,FALSE))/(100*100)*'Formula Data'!$AB$22</f>
        <v>1.3025057434335652</v>
      </c>
      <c r="AJ39" s="76">
        <f ca="1">(VLOOKUP(AJ17,$AV$2:$AW$41,2,FALSE)*VLOOKUP(AJ61,$AT$2:$AU$41,2,FALSE))/(100*100)*'Formula Data'!$AB$22</f>
        <v>1.0480271188558687</v>
      </c>
      <c r="AK39" s="76">
        <f ca="1">(VLOOKUP(AK17,$AV$2:$AW$41,2,FALSE)*VLOOKUP(AK61,$AT$2:$AU$41,2,FALSE))/(100*100)*'Formula Data'!$AB$22</f>
        <v>1.4872740990103748</v>
      </c>
      <c r="AL39" s="71">
        <f ca="1">(VLOOKUP(AL17,$AV$2:$AW$41,2,FALSE)*VLOOKUP(AL61,$AT$2:$AU$41,2,FALSE))/(100*100)*'Formula Data'!$AB$22</f>
        <v>1.7229418110123136</v>
      </c>
      <c r="AM39" s="71">
        <f ca="1">(VLOOKUP(AM17,$AV$2:$AW$41,2,FALSE)*VLOOKUP(AM61,$AT$2:$AU$41,2,FALSE))/(100*100)*'Formula Data'!$AB$22</f>
        <v>1.0393733061605996</v>
      </c>
      <c r="AN39" s="9">
        <f ca="1">IF(OR(Fixtures!$D$6&lt;=0,Fixtures!$D$6&gt;39),AVERAGE(B39:AM39),AVERAGE(OFFSET(A39,0,Fixtures!$D$6,1,38-Fixtures!$D$6+1)))</f>
        <v>1.0393733061605996</v>
      </c>
      <c r="AO39" s="41" t="str">
        <f t="shared" si="1"/>
        <v>SOU</v>
      </c>
      <c r="AP39" s="59">
        <f ca="1">AVERAGE(OFFSET(A39,0,Fixtures!$D$6,1,9))</f>
        <v>1.2612765767529692</v>
      </c>
      <c r="AQ39" s="59">
        <f ca="1">AVERAGE(OFFSET(A39,0,Fixtures!$D$6,1,6))</f>
        <v>1.3041173421490735</v>
      </c>
      <c r="AR39" s="59">
        <f ca="1">AVERAGE(OFFSET(A39,0,Fixtures!$D$6,1,3))</f>
        <v>1.0393733061605996</v>
      </c>
      <c r="AS39" s="58"/>
      <c r="AT39" s="66" t="str">
        <f>CONCATENATE("@",Schedule!A19)</f>
        <v>@WBA</v>
      </c>
      <c r="AU39" s="3">
        <f ca="1">VLOOKUP(RIGHT(AT39,3),'Team Ratings'!$A$2:$H$21,7,FALSE)*(1+Fixtures!$D$3)</f>
        <v>74.778299219092943</v>
      </c>
      <c r="AV39" s="66" t="str">
        <f>CONCATENATE("@",Schedule!A19)</f>
        <v>@WBA</v>
      </c>
      <c r="AW39" s="3">
        <f ca="1">VLOOKUP(RIGHT(AV39,3),'Team Ratings'!$A$2:$H$21,4,FALSE)*(1-Fixtures!$D$3)</f>
        <v>129.84935816256234</v>
      </c>
      <c r="AY39" s="56"/>
      <c r="BB39" s="56"/>
      <c r="BE39" s="56"/>
    </row>
    <row r="40" spans="1:57" x14ac:dyDescent="0.25">
      <c r="A40" s="41" t="str">
        <f t="shared" si="0"/>
        <v>TOT</v>
      </c>
      <c r="B40" s="71">
        <f ca="1">(VLOOKUP(B18,$AV$2:$AW$41,2,FALSE)*VLOOKUP(B62,$AT$2:$AU$41,2,FALSE))/(100*100)*'Formula Data'!$AB$22</f>
        <v>1.715388214015489</v>
      </c>
      <c r="C40" s="71">
        <f ca="1">(VLOOKUP(C18,$AV$2:$AW$41,2,FALSE)*VLOOKUP(C62,$AT$2:$AU$41,2,FALSE))/(100*100)*'Formula Data'!$AB$22</f>
        <v>1.4512065910712502</v>
      </c>
      <c r="D40" s="71">
        <f ca="1">(VLOOKUP(D18,$AV$2:$AW$41,2,FALSE)*VLOOKUP(D62,$AT$2:$AU$41,2,FALSE))/(100*100)*'Formula Data'!$AB$22</f>
        <v>1.7992760263083016</v>
      </c>
      <c r="E40" s="71">
        <f ca="1">(VLOOKUP(E18,$AV$2:$AW$41,2,FALSE)*VLOOKUP(E62,$AT$2:$AU$41,2,FALSE))/(100*100)*'Formula Data'!$AB$22</f>
        <v>1.1307607973093241</v>
      </c>
      <c r="F40" s="71">
        <f ca="1">(VLOOKUP(F18,$AV$2:$AW$41,2,FALSE)*VLOOKUP(F62,$AT$2:$AU$41,2,FALSE))/(100*100)*'Formula Data'!$AB$22</f>
        <v>1.5682524584377828</v>
      </c>
      <c r="G40" s="71">
        <f ca="1">(VLOOKUP(G18,$AV$2:$AW$41,2,FALSE)*VLOOKUP(G62,$AT$2:$AU$41,2,FALSE))/(100*100)*'Formula Data'!$AB$22</f>
        <v>1.4270846143506581</v>
      </c>
      <c r="H40" s="71">
        <f ca="1">(VLOOKUP(H18,$AV$2:$AW$41,2,FALSE)*VLOOKUP(H62,$AT$2:$AU$41,2,FALSE))/(100*100)*'Formula Data'!$AB$22</f>
        <v>1.250707192531533</v>
      </c>
      <c r="I40" s="71">
        <f ca="1">(VLOOKUP(I18,$AV$2:$AW$41,2,FALSE)*VLOOKUP(I62,$AT$2:$AU$41,2,FALSE))/(100*100)*'Formula Data'!$AB$22</f>
        <v>1.797513835774172</v>
      </c>
      <c r="J40" s="71">
        <f ca="1">(VLOOKUP(J18,$AV$2:$AW$41,2,FALSE)*VLOOKUP(J62,$AT$2:$AU$41,2,FALSE))/(100*100)*'Formula Data'!$AB$22</f>
        <v>1.0204259149274257</v>
      </c>
      <c r="K40" s="71">
        <f ca="1">(VLOOKUP(K18,$AV$2:$AW$41,2,FALSE)*VLOOKUP(K62,$AT$2:$AU$41,2,FALSE))/(100*100)*'Formula Data'!$AB$22</f>
        <v>0.86046138408509787</v>
      </c>
      <c r="L40" s="71">
        <f ca="1">(VLOOKUP(L18,$AV$2:$AW$41,2,FALSE)*VLOOKUP(L62,$AT$2:$AU$41,2,FALSE))/(100*100)*'Formula Data'!$AB$22</f>
        <v>1.399957236907972</v>
      </c>
      <c r="M40" s="71">
        <f ca="1">(VLOOKUP(M18,$AV$2:$AW$41,2,FALSE)*VLOOKUP(M62,$AT$2:$AU$41,2,FALSE))/(100*100)*'Formula Data'!$AB$22</f>
        <v>1.4851091955647178</v>
      </c>
      <c r="N40" s="71">
        <f ca="1">(VLOOKUP(N18,$AV$2:$AW$41,2,FALSE)*VLOOKUP(N62,$AT$2:$AU$41,2,FALSE))/(100*100)*'Formula Data'!$AB$22</f>
        <v>1.2435433102695623</v>
      </c>
      <c r="O40" s="71">
        <f ca="1">(VLOOKUP(O18,$AV$2:$AW$41,2,FALSE)*VLOOKUP(O62,$AT$2:$AU$41,2,FALSE))/(100*100)*'Formula Data'!$AB$22</f>
        <v>1.5454965570001125</v>
      </c>
      <c r="P40" s="71">
        <f ca="1">(VLOOKUP(P18,$AV$2:$AW$41,2,FALSE)*VLOOKUP(P62,$AT$2:$AU$41,2,FALSE))/(100*100)*'Formula Data'!$AB$22</f>
        <v>1.2285898741366361</v>
      </c>
      <c r="Q40" s="76">
        <f ca="1">(VLOOKUP(Q18,$AV$2:$AW$41,2,FALSE)*VLOOKUP(Q62,$AT$2:$AU$41,2,FALSE))/(100*100)*'Formula Data'!$AB$22</f>
        <v>1.7647346362378773</v>
      </c>
      <c r="R40" s="71">
        <f ca="1">(VLOOKUP(R18,$AV$2:$AW$41,2,FALSE)*VLOOKUP(R62,$AT$2:$AU$41,2,FALSE))/(100*100)*'Formula Data'!$AB$22</f>
        <v>2.0443676738127841</v>
      </c>
      <c r="S40" s="76">
        <f ca="1">(VLOOKUP(S18,$AV$2:$AW$41,2,FALSE)*VLOOKUP(S62,$AT$2:$AU$41,2,FALSE))/(100*100)*'Formula Data'!$AB$22</f>
        <v>1.4001679359338706</v>
      </c>
      <c r="T40" s="76">
        <f ca="1">(VLOOKUP(T18,$AV$2:$AW$41,2,FALSE)*VLOOKUP(T62,$AT$2:$AU$41,2,FALSE))/(100*100)*'Formula Data'!$AB$22</f>
        <v>1.6274003875652956</v>
      </c>
      <c r="U40" s="75">
        <f ca="1">(VLOOKUP(U18,$AV$2:$AW$41,2,FALSE)*VLOOKUP(U62,$AT$2:$AU$41,2,FALSE))/(100*100)*'Formula Data'!$AB$22</f>
        <v>1.5813097141454053</v>
      </c>
      <c r="V40" s="75">
        <f ca="1">(VLOOKUP(V18,$AV$2:$AW$41,2,FALSE)*VLOOKUP(V62,$AT$2:$AU$41,2,FALSE))/(100*100)*'Formula Data'!$AB$22</f>
        <v>0.98355720480674824</v>
      </c>
      <c r="W40" s="75">
        <f ca="1">(VLOOKUP(W18,$AV$2:$AW$41,2,FALSE)*VLOOKUP(W62,$AT$2:$AU$41,2,FALSE))/(100*100)*'Formula Data'!$AB$22</f>
        <v>1.0941765631032323</v>
      </c>
      <c r="X40" s="75">
        <f ca="1">(VLOOKUP(X18,$AV$2:$AW$41,2,FALSE)*VLOOKUP(X62,$AT$2:$AU$41,2,FALSE))/(100*100)*'Formula Data'!$AB$22</f>
        <v>2.2857475621048664</v>
      </c>
      <c r="Y40" s="75">
        <f ca="1">(VLOOKUP(Y18,$AV$2:$AW$41,2,FALSE)*VLOOKUP(Y62,$AT$2:$AU$41,2,FALSE))/(100*100)*'Formula Data'!$AB$22</f>
        <v>0.8024638113473419</v>
      </c>
      <c r="Z40" s="75">
        <f ca="1">(VLOOKUP(Z18,$AV$2:$AW$41,2,FALSE)*VLOOKUP(Z62,$AT$2:$AU$41,2,FALSE))/(100*100)*'Formula Data'!$AB$22</f>
        <v>1.2332750732250131</v>
      </c>
      <c r="AA40" s="75">
        <f ca="1">(VLOOKUP(AA18,$AV$2:$AW$41,2,FALSE)*VLOOKUP(AA62,$AT$2:$AU$41,2,FALSE))/(100*100)*'Formula Data'!$AB$22</f>
        <v>1.8147037943463102</v>
      </c>
      <c r="AB40" s="76">
        <f ca="1">(VLOOKUP(AB18,$AV$2:$AW$41,2,FALSE)*VLOOKUP(AB62,$AT$2:$AU$41,2,FALSE))/(100*100)*'Formula Data'!$AB$22</f>
        <v>1.88848878693585</v>
      </c>
      <c r="AC40" s="76">
        <f ca="1">(VLOOKUP(AC18,$AV$2:$AW$41,2,FALSE)*VLOOKUP(AC62,$AT$2:$AU$41,2,FALSE))/(100*100)*'Formula Data'!$AB$22</f>
        <v>1.1009275672231078</v>
      </c>
      <c r="AD40" s="76">
        <f ca="1">(VLOOKUP(AD18,$AV$2:$AW$41,2,FALSE)*VLOOKUP(AD62,$AT$2:$AU$41,2,FALSE))/(100*100)*'Formula Data'!$AB$22</f>
        <v>1.8453776886913269</v>
      </c>
      <c r="AE40" s="76">
        <f ca="1">(VLOOKUP(AE18,$AV$2:$AW$41,2,FALSE)*VLOOKUP(AE62,$AT$2:$AU$41,2,FALSE))/(100*100)*'Formula Data'!$AB$22</f>
        <v>1.414952204384136</v>
      </c>
      <c r="AF40" s="76">
        <f ca="1">(VLOOKUP(AF18,$AV$2:$AW$41,2,FALSE)*VLOOKUP(AF62,$AT$2:$AU$41,2,FALSE))/(100*100)*'Formula Data'!$AB$22</f>
        <v>1.4378936530746451</v>
      </c>
      <c r="AG40" s="76">
        <f ca="1">(VLOOKUP(AG18,$AV$2:$AW$41,2,FALSE)*VLOOKUP(AG62,$AT$2:$AU$41,2,FALSE))/(100*100)*'Formula Data'!$AB$22</f>
        <v>1.3489827571236079</v>
      </c>
      <c r="AH40" s="76">
        <f ca="1">(VLOOKUP(AH18,$AV$2:$AW$41,2,FALSE)*VLOOKUP(AH62,$AT$2:$AU$41,2,FALSE))/(100*100)*'Formula Data'!$AB$22</f>
        <v>1.3877888257207085</v>
      </c>
      <c r="AI40" s="76">
        <f ca="1">(VLOOKUP(AI18,$AV$2:$AW$41,2,FALSE)*VLOOKUP(AI62,$AT$2:$AU$41,2,FALSE))/(100*100)*'Formula Data'!$AB$22</f>
        <v>2.0694285598329185</v>
      </c>
      <c r="AJ40" s="76">
        <f ca="1">(VLOOKUP(AJ18,$AV$2:$AW$41,2,FALSE)*VLOOKUP(AJ62,$AT$2:$AU$41,2,FALSE))/(100*100)*'Formula Data'!$AB$22</f>
        <v>1.6076924853871271</v>
      </c>
      <c r="AK40" s="76">
        <f ca="1">(VLOOKUP(AK18,$AV$2:$AW$41,2,FALSE)*VLOOKUP(AK62,$AT$2:$AU$41,2,FALSE))/(100*100)*'Formula Data'!$AB$22</f>
        <v>1.5622946837708516</v>
      </c>
      <c r="AL40" s="71">
        <f ca="1">(VLOOKUP(AL18,$AV$2:$AW$41,2,FALSE)*VLOOKUP(AL62,$AT$2:$AU$41,2,FALSE))/(100*100)*'Formula Data'!$AB$22</f>
        <v>1.7804761122853072</v>
      </c>
      <c r="AM40" s="71">
        <f ca="1">(VLOOKUP(AM18,$AV$2:$AW$41,2,FALSE)*VLOOKUP(AM62,$AT$2:$AU$41,2,FALSE))/(100*100)*'Formula Data'!$AB$22</f>
        <v>1.2153798128918645</v>
      </c>
      <c r="AN40" s="9">
        <f ca="1">IF(OR(Fixtures!$D$6&lt;=0,Fixtures!$D$6&gt;39),AVERAGE(B40:AM40),AVERAGE(OFFSET(A40,0,Fixtures!$D$6,1,38-Fixtures!$D$6+1)))</f>
        <v>1.2153798128918645</v>
      </c>
      <c r="AO40" s="41" t="str">
        <f t="shared" si="1"/>
        <v>TOT</v>
      </c>
      <c r="AP40" s="59" t="e">
        <f ca="1">AVERAGE(OFFSET(A40,0,Fixtures!$D$6,1,9))</f>
        <v>#N/A</v>
      </c>
      <c r="AQ40" s="59" t="e">
        <f ca="1">AVERAGE(OFFSET(A40,0,Fixtures!$D$6,1,6))</f>
        <v>#N/A</v>
      </c>
      <c r="AR40" s="59">
        <f ca="1">AVERAGE(OFFSET(A40,0,Fixtures!$D$6,1,3))</f>
        <v>1.2153798128918645</v>
      </c>
      <c r="AS40" s="58"/>
      <c r="AT40" s="66" t="str">
        <f>CONCATENATE("@",Schedule!A20)</f>
        <v>@WHU</v>
      </c>
      <c r="AU40" s="3">
        <f ca="1">VLOOKUP(RIGHT(AT40,3),'Team Ratings'!$A$2:$H$21,7,FALSE)*(1+Fixtures!$D$3)</f>
        <v>112.35666368086302</v>
      </c>
      <c r="AV40" s="66" t="str">
        <f>CONCATENATE("@",Schedule!A20)</f>
        <v>@WHU</v>
      </c>
      <c r="AW40" s="3">
        <f ca="1">VLOOKUP(RIGHT(AV40,3),'Team Ratings'!$A$2:$H$21,4,FALSE)*(1-Fixtures!$D$3)</f>
        <v>89.089704629274408</v>
      </c>
      <c r="AY40" s="56"/>
      <c r="BB40" s="56"/>
      <c r="BE40" s="56"/>
    </row>
    <row r="41" spans="1:57" x14ac:dyDescent="0.25">
      <c r="A41" s="41" t="str">
        <f t="shared" si="0"/>
        <v>WBA</v>
      </c>
      <c r="B41" s="71">
        <f ca="1">(VLOOKUP(B19,$AV$2:$AW$41,2,FALSE)*VLOOKUP(B63,$AT$2:$AU$41,2,FALSE))/(100*100)*'Formula Data'!$AB$22</f>
        <v>0.99751524831238914</v>
      </c>
      <c r="C41" s="71">
        <f ca="1">(VLOOKUP(C19,$AV$2:$AW$41,2,FALSE)*VLOOKUP(C63,$AT$2:$AU$41,2,FALSE))/(100*100)*'Formula Data'!$AB$22</f>
        <v>0.87067865913155118</v>
      </c>
      <c r="D41" s="71">
        <f ca="1">(VLOOKUP(D19,$AV$2:$AW$41,2,FALSE)*VLOOKUP(D63,$AT$2:$AU$41,2,FALSE))/(100*100)*'Formula Data'!$AB$22</f>
        <v>0.70621820611499297</v>
      </c>
      <c r="E41" s="71">
        <f ca="1">(VLOOKUP(E19,$AV$2:$AW$41,2,FALSE)*VLOOKUP(E63,$AT$2:$AU$41,2,FALSE))/(100*100)*'Formula Data'!$AB$22</f>
        <v>0.93665734581439652</v>
      </c>
      <c r="F41" s="71">
        <f ca="1">(VLOOKUP(F19,$AV$2:$AW$41,2,FALSE)*VLOOKUP(F63,$AT$2:$AU$41,2,FALSE))/(100*100)*'Formula Data'!$AB$22</f>
        <v>1.171270617091813</v>
      </c>
      <c r="G41" s="71">
        <f ca="1">(VLOOKUP(G19,$AV$2:$AW$41,2,FALSE)*VLOOKUP(G63,$AT$2:$AU$41,2,FALSE))/(100*100)*'Formula Data'!$AB$22</f>
        <v>0.63482076678749366</v>
      </c>
      <c r="H41" s="71">
        <f ca="1">(VLOOKUP(H19,$AV$2:$AW$41,2,FALSE)*VLOOKUP(H63,$AT$2:$AU$41,2,FALSE))/(100*100)*'Formula Data'!$AB$22</f>
        <v>0.89572539571425946</v>
      </c>
      <c r="I41" s="71">
        <f ca="1">(VLOOKUP(I19,$AV$2:$AW$41,2,FALSE)*VLOOKUP(I63,$AT$2:$AU$41,2,FALSE))/(100*100)*'Formula Data'!$AB$22</f>
        <v>1.018211893170071</v>
      </c>
      <c r="J41" s="71">
        <f ca="1">(VLOOKUP(J19,$AV$2:$AW$41,2,FALSE)*VLOOKUP(J63,$AT$2:$AU$41,2,FALSE))/(100*100)*'Formula Data'!$AB$22</f>
        <v>0.72983089635562581</v>
      </c>
      <c r="K41" s="71">
        <f ca="1">(VLOOKUP(K19,$AV$2:$AW$41,2,FALSE)*VLOOKUP(K63,$AT$2:$AU$41,2,FALSE))/(100*100)*'Formula Data'!$AB$22</f>
        <v>1.335678513405018</v>
      </c>
      <c r="L41" s="71">
        <f ca="1">(VLOOKUP(L19,$AV$2:$AW$41,2,FALSE)*VLOOKUP(L63,$AT$2:$AU$41,2,FALSE))/(100*100)*'Formula Data'!$AB$22</f>
        <v>1.2188939229292246</v>
      </c>
      <c r="M41" s="71">
        <f ca="1">(VLOOKUP(M19,$AV$2:$AW$41,2,FALSE)*VLOOKUP(M63,$AT$2:$AU$41,2,FALSE))/(100*100)*'Formula Data'!$AB$22</f>
        <v>0.91325755021161192</v>
      </c>
      <c r="N41" s="71">
        <f ca="1">(VLOOKUP(N19,$AV$2:$AW$41,2,FALSE)*VLOOKUP(N63,$AT$2:$AU$41,2,FALSE))/(100*100)*'Formula Data'!$AB$22</f>
        <v>0.51793702445484746</v>
      </c>
      <c r="O41" s="71">
        <f ca="1">(VLOOKUP(O19,$AV$2:$AW$41,2,FALSE)*VLOOKUP(O63,$AT$2:$AU$41,2,FALSE))/(100*100)*'Formula Data'!$AB$22</f>
        <v>1.1491789245444604</v>
      </c>
      <c r="P41" s="71">
        <f ca="1">(VLOOKUP(P19,$AV$2:$AW$41,2,FALSE)*VLOOKUP(P63,$AT$2:$AU$41,2,FALSE))/(100*100)*'Formula Data'!$AB$22</f>
        <v>0.80262450816360009</v>
      </c>
      <c r="Q41" s="71">
        <f ca="1">(VLOOKUP(Q19,$AV$2:$AW$41,2,FALSE)*VLOOKUP(Q63,$AT$2:$AU$41,2,FALSE))/(100*100)*'Formula Data'!$AB$22</f>
        <v>1.3195033780881031</v>
      </c>
      <c r="R41" s="71">
        <f ca="1">(VLOOKUP(R19,$AV$2:$AW$41,2,FALSE)*VLOOKUP(R63,$AT$2:$AU$41,2,FALSE))/(100*100)*'Formula Data'!$AB$22</f>
        <v>0.90357929590708252</v>
      </c>
      <c r="S41" s="76">
        <f ca="1">(VLOOKUP(S19,$AV$2:$AW$41,2,FALSE)*VLOOKUP(S63,$AT$2:$AU$41,2,FALSE))/(100*100)*'Formula Data'!$AB$22</f>
        <v>0.79599704401375715</v>
      </c>
      <c r="T41" s="76">
        <f ca="1">(VLOOKUP(T19,$AV$2:$AW$41,2,FALSE)*VLOOKUP(T63,$AT$2:$AU$41,2,FALSE))/(100*100)*'Formula Data'!$AB$22</f>
        <v>0.79297305957919673</v>
      </c>
      <c r="U41" s="75">
        <f ca="1">(VLOOKUP(U19,$AV$2:$AW$41,2,FALSE)*VLOOKUP(U63,$AT$2:$AU$41,2,FALSE))/(100*100)*'Formula Data'!$AB$22</f>
        <v>0.65861706731266045</v>
      </c>
      <c r="V41" s="75">
        <f ca="1">(VLOOKUP(V19,$AV$2:$AW$41,2,FALSE)*VLOOKUP(V63,$AT$2:$AU$41,2,FALSE))/(100*100)*'Formula Data'!$AB$22</f>
        <v>1.1390188486017907</v>
      </c>
      <c r="W41" s="75">
        <f ca="1">(VLOOKUP(W19,$AV$2:$AW$41,2,FALSE)*VLOOKUP(W63,$AT$2:$AU$41,2,FALSE))/(100*100)*'Formula Data'!$AB$22</f>
        <v>1.0503787241408629</v>
      </c>
      <c r="X41" s="75">
        <f ca="1">(VLOOKUP(X19,$AV$2:$AW$41,2,FALSE)*VLOOKUP(X63,$AT$2:$AU$41,2,FALSE))/(100*100)*'Formula Data'!$AB$22</f>
        <v>0.80072270274570545</v>
      </c>
      <c r="Y41" s="75">
        <f ca="1">(VLOOKUP(Y19,$AV$2:$AW$41,2,FALSE)*VLOOKUP(Y63,$AT$2:$AU$41,2,FALSE))/(100*100)*'Formula Data'!$AB$22</f>
        <v>0.92806472967992437</v>
      </c>
      <c r="Z41" s="75">
        <f ca="1">(VLOOKUP(Z19,$AV$2:$AW$41,2,FALSE)*VLOOKUP(Z63,$AT$2:$AU$41,2,FALSE))/(100*100)*'Formula Data'!$AB$22</f>
        <v>0.92108821401061414</v>
      </c>
      <c r="AA41" s="75">
        <f ca="1">(VLOOKUP(AA19,$AV$2:$AW$41,2,FALSE)*VLOOKUP(AA63,$AT$2:$AU$41,2,FALSE))/(100*100)*'Formula Data'!$AB$22</f>
        <v>0.80724831774833417</v>
      </c>
      <c r="AB41" s="76">
        <f ca="1">(VLOOKUP(AB19,$AV$2:$AW$41,2,FALSE)*VLOOKUP(AB63,$AT$2:$AU$41,2,FALSE))/(100*100)*'Formula Data'!$AB$22</f>
        <v>1.1613130188068892</v>
      </c>
      <c r="AC41" s="76">
        <f ca="1">(VLOOKUP(AC19,$AV$2:$AW$41,2,FALSE)*VLOOKUP(AC63,$AT$2:$AU$41,2,FALSE))/(100*100)*'Formula Data'!$AB$22</f>
        <v>0.95853922241034417</v>
      </c>
      <c r="AD41" s="76">
        <f ca="1">(VLOOKUP(AD19,$AV$2:$AW$41,2,FALSE)*VLOOKUP(AD63,$AT$2:$AU$41,2,FALSE))/(100*100)*'Formula Data'!$AB$22</f>
        <v>1.1071690147127786</v>
      </c>
      <c r="AE41" s="76">
        <f ca="1">(VLOOKUP(AE19,$AV$2:$AW$41,2,FALSE)*VLOOKUP(AE63,$AT$2:$AU$41,2,FALSE))/(100*100)*'Formula Data'!$AB$22</f>
        <v>0.55537060067925204</v>
      </c>
      <c r="AF41" s="76">
        <f ca="1">(VLOOKUP(AF19,$AV$2:$AW$41,2,FALSE)*VLOOKUP(AF63,$AT$2:$AU$41,2,FALSE))/(100*100)*'Formula Data'!$AB$22</f>
        <v>1.1910685760039115</v>
      </c>
      <c r="AG41" s="76">
        <f ca="1">(VLOOKUP(AG19,$AV$2:$AW$41,2,FALSE)*VLOOKUP(AG63,$AT$2:$AU$41,2,FALSE))/(100*100)*'Formula Data'!$AB$22</f>
        <v>0.78444684354648175</v>
      </c>
      <c r="AH41" s="76">
        <f ca="1">(VLOOKUP(AH19,$AV$2:$AW$41,2,FALSE)*VLOOKUP(AH63,$AT$2:$AU$41,2,FALSE))/(100*100)*'Formula Data'!$AB$22</f>
        <v>0.90371528811630908</v>
      </c>
      <c r="AI41" s="76">
        <f ca="1">(VLOOKUP(AI19,$AV$2:$AW$41,2,FALSE)*VLOOKUP(AI63,$AT$2:$AU$41,2,FALSE))/(100*100)*'Formula Data'!$AB$22</f>
        <v>1.0083573220271451</v>
      </c>
      <c r="AJ41" s="76">
        <f ca="1">(VLOOKUP(AJ19,$AV$2:$AW$41,2,FALSE)*VLOOKUP(AJ63,$AT$2:$AU$41,2,FALSE))/(100*100)*'Formula Data'!$AB$22</f>
        <v>0.71057553031639209</v>
      </c>
      <c r="AK41" s="76">
        <f ca="1">(VLOOKUP(AK19,$AV$2:$AW$41,2,FALSE)*VLOOKUP(AK63,$AT$2:$AU$41,2,FALSE))/(100*100)*'Formula Data'!$AB$22</f>
        <v>1.020630259588752</v>
      </c>
      <c r="AL41" s="71">
        <f ca="1">(VLOOKUP(AL19,$AV$2:$AW$41,2,FALSE)*VLOOKUP(AL63,$AT$2:$AU$41,2,FALSE))/(100*100)*'Formula Data'!$AB$22</f>
        <v>1.0122026693683317</v>
      </c>
      <c r="AM41" s="71">
        <f ca="1">(VLOOKUP(AM19,$AV$2:$AW$41,2,FALSE)*VLOOKUP(AM63,$AT$2:$AU$41,2,FALSE))/(100*100)*'Formula Data'!$AB$22</f>
        <v>1.0376585839076606</v>
      </c>
      <c r="AN41" s="9">
        <f ca="1">IF(OR(Fixtures!$D$6&lt;=0,Fixtures!$D$6&gt;39),AVERAGE(B41:AM41),AVERAGE(OFFSET(A41,0,Fixtures!$D$6,1,38-Fixtures!$D$6+1)))</f>
        <v>1.0376585839076606</v>
      </c>
      <c r="AO41" s="41" t="str">
        <f t="shared" si="1"/>
        <v>WBA</v>
      </c>
      <c r="AP41" s="59" t="e">
        <f ca="1">AVERAGE(OFFSET(A41,0,Fixtures!$D$6,1,9))</f>
        <v>#N/A</v>
      </c>
      <c r="AQ41" s="59" t="e">
        <f ca="1">AVERAGE(OFFSET(A41,0,Fixtures!$D$6,1,6))</f>
        <v>#N/A</v>
      </c>
      <c r="AR41" s="59">
        <f ca="1">AVERAGE(OFFSET(A41,0,Fixtures!$D$6,1,3))</f>
        <v>1.0376585839076606</v>
      </c>
      <c r="AS41" s="58"/>
      <c r="AT41" s="66" t="str">
        <f>CONCATENATE("@",Schedule!A21)</f>
        <v>@WOL</v>
      </c>
      <c r="AU41" s="3">
        <f ca="1">VLOOKUP(RIGHT(AT41,3),'Team Ratings'!$A$2:$H$21,7,FALSE)*(1+Fixtures!$D$3)</f>
        <v>88.123607290931488</v>
      </c>
      <c r="AV41" s="66" t="str">
        <f>CONCATENATE("@",Schedule!A21)</f>
        <v>@WOL</v>
      </c>
      <c r="AW41" s="3">
        <f ca="1">VLOOKUP(RIGHT(AV41,3),'Team Ratings'!$A$2:$H$21,4,FALSE)*(1-Fixtures!$D$3)</f>
        <v>88.751253774331445</v>
      </c>
      <c r="AY41" s="56"/>
      <c r="BB41" s="56"/>
      <c r="BE41" s="56"/>
    </row>
    <row r="42" spans="1:57" x14ac:dyDescent="0.3">
      <c r="A42" s="41" t="str">
        <f t="shared" si="0"/>
        <v>WHU</v>
      </c>
      <c r="B42" s="71">
        <f ca="1">(VLOOKUP(B20,$AV$2:$AW$41,2,FALSE)*VLOOKUP(B64,$AT$2:$AU$41,2,FALSE))/(100*100)*'Formula Data'!$AB$22</f>
        <v>1.7449080501282379</v>
      </c>
      <c r="C42" s="71">
        <f ca="1">(VLOOKUP(C20,$AV$2:$AW$41,2,FALSE)*VLOOKUP(C64,$AT$2:$AU$41,2,FALSE))/(100*100)*'Formula Data'!$AB$22</f>
        <v>1.067661296303259</v>
      </c>
      <c r="D42" s="71">
        <f ca="1">(VLOOKUP(D20,$AV$2:$AW$41,2,FALSE)*VLOOKUP(D64,$AT$2:$AU$41,2,FALSE))/(100*100)*'Formula Data'!$AB$22</f>
        <v>1.5150874743646505</v>
      </c>
      <c r="E42" s="71">
        <f ca="1">(VLOOKUP(E20,$AV$2:$AW$41,2,FALSE)*VLOOKUP(E64,$AT$2:$AU$41,2,FALSE))/(100*100)*'Formula Data'!$AB$22</f>
        <v>1.17865518601368</v>
      </c>
      <c r="F42" s="71">
        <f ca="1">(VLOOKUP(F20,$AV$2:$AW$41,2,FALSE)*VLOOKUP(F64,$AT$2:$AU$41,2,FALSE))/(100*100)*'Formula Data'!$AB$22</f>
        <v>1.2031101583420336</v>
      </c>
      <c r="G42" s="71">
        <f ca="1">(VLOOKUP(G20,$AV$2:$AW$41,2,FALSE)*VLOOKUP(G64,$AT$2:$AU$41,2,FALSE))/(100*100)*'Formula Data'!$AB$22</f>
        <v>0.98959212899068827</v>
      </c>
      <c r="H42" s="71">
        <f ca="1">(VLOOKUP(H20,$AV$2:$AW$41,2,FALSE)*VLOOKUP(H64,$AT$2:$AU$41,2,FALSE))/(100*100)*'Formula Data'!$AB$22</f>
        <v>1.2059676786916043</v>
      </c>
      <c r="I42" s="71">
        <f ca="1">(VLOOKUP(I20,$AV$2:$AW$41,2,FALSE)*VLOOKUP(I64,$AT$2:$AU$41,2,FALSE))/(100*100)*'Formula Data'!$AB$22</f>
        <v>1.7114103828913958</v>
      </c>
      <c r="J42" s="71">
        <f ca="1">(VLOOKUP(J20,$AV$2:$AW$41,2,FALSE)*VLOOKUP(J64,$AT$2:$AU$41,2,FALSE))/(100*100)*'Formula Data'!$AB$22</f>
        <v>1.5782259061556183</v>
      </c>
      <c r="K42" s="71">
        <f ca="1">(VLOOKUP(K20,$AV$2:$AW$41,2,FALSE)*VLOOKUP(K64,$AT$2:$AU$41,2,FALSE))/(100*100)*'Formula Data'!$AB$22</f>
        <v>1.7266762052968767</v>
      </c>
      <c r="L42" s="71">
        <f ca="1">(VLOOKUP(L20,$AV$2:$AW$41,2,FALSE)*VLOOKUP(L64,$AT$2:$AU$41,2,FALSE))/(100*100)*'Formula Data'!$AB$22</f>
        <v>1.3944454179307446</v>
      </c>
      <c r="M42" s="71">
        <f ca="1">(VLOOKUP(M20,$AV$2:$AW$41,2,FALSE)*VLOOKUP(M64,$AT$2:$AU$41,2,FALSE))/(100*100)*'Formula Data'!$AB$22</f>
        <v>1.5591135094699446</v>
      </c>
      <c r="N42" s="71">
        <f ca="1">(VLOOKUP(N20,$AV$2:$AW$41,2,FALSE)*VLOOKUP(N64,$AT$2:$AU$41,2,FALSE))/(100*100)*'Formula Data'!$AB$22</f>
        <v>1.8314251058312299</v>
      </c>
      <c r="O42" s="71">
        <f ca="1">(VLOOKUP(O20,$AV$2:$AW$41,2,FALSE)*VLOOKUP(O64,$AT$2:$AU$41,2,FALSE))/(100*100)*'Formula Data'!$AB$22</f>
        <v>0.83446117991976576</v>
      </c>
      <c r="P42" s="71">
        <f ca="1">(VLOOKUP(P20,$AV$2:$AW$41,2,FALSE)*VLOOKUP(P64,$AT$2:$AU$41,2,FALSE))/(100*100)*'Formula Data'!$AB$22</f>
        <v>1.2129150928994905</v>
      </c>
      <c r="Q42" s="71">
        <f ca="1">(VLOOKUP(Q20,$AV$2:$AW$41,2,FALSE)*VLOOKUP(Q64,$AT$2:$AU$41,2,FALSE))/(100*100)*'Formula Data'!$AB$22</f>
        <v>1.4073560844107484</v>
      </c>
      <c r="R42" s="71">
        <f ca="1">(VLOOKUP(R20,$AV$2:$AW$41,2,FALSE)*VLOOKUP(R64,$AT$2:$AU$41,2,FALSE))/(100*100)*'Formula Data'!$AB$22</f>
        <v>1.3082211055847428</v>
      </c>
      <c r="S42" s="76">
        <f ca="1">(VLOOKUP(S20,$AV$2:$AW$41,2,FALSE)*VLOOKUP(S64,$AT$2:$AU$41,2,FALSE))/(100*100)*'Formula Data'!$AB$22</f>
        <v>2.2166800776316071</v>
      </c>
      <c r="T42" s="76">
        <f ca="1">(VLOOKUP(T20,$AV$2:$AW$41,2,FALSE)*VLOOKUP(T64,$AT$2:$AU$41,2,FALSE))/(100*100)*'Formula Data'!$AB$22</f>
        <v>1.7598696437088883</v>
      </c>
      <c r="U42" s="75">
        <f ca="1">(VLOOKUP(U20,$AV$2:$AW$41,2,FALSE)*VLOOKUP(U64,$AT$2:$AU$41,2,FALSE))/(100*100)*'Formula Data'!$AB$22</f>
        <v>1.4402342679890305</v>
      </c>
      <c r="V42" s="75">
        <f ca="1">(VLOOKUP(V20,$AV$2:$AW$41,2,FALSE)*VLOOKUP(V64,$AT$2:$AU$41,2,FALSE))/(100*100)*'Formula Data'!$AB$22</f>
        <v>1.533527935466146</v>
      </c>
      <c r="W42" s="75">
        <f ca="1">(VLOOKUP(W20,$AV$2:$AW$41,2,FALSE)*VLOOKUP(W64,$AT$2:$AU$41,2,FALSE))/(100*100)*'Formula Data'!$AB$22</f>
        <v>1.357859643111712</v>
      </c>
      <c r="X42" s="75">
        <f ca="1">(VLOOKUP(X20,$AV$2:$AW$41,2,FALSE)*VLOOKUP(X64,$AT$2:$AU$41,2,FALSE))/(100*100)*'Formula Data'!$AB$22</f>
        <v>1.3458545873289758</v>
      </c>
      <c r="Y42" s="75">
        <f ca="1">(VLOOKUP(Y20,$AV$2:$AW$41,2,FALSE)*VLOOKUP(Y64,$AT$2:$AU$41,2,FALSE))/(100*100)*'Formula Data'!$AB$22</f>
        <v>2.0068974967818618</v>
      </c>
      <c r="Z42" s="75">
        <f ca="1">(VLOOKUP(Z20,$AV$2:$AW$41,2,FALSE)*VLOOKUP(Z64,$AT$2:$AU$41,2,FALSE))/(100*100)*'Formula Data'!$AB$22</f>
        <v>1.5298942665381499</v>
      </c>
      <c r="AA42" s="75">
        <f ca="1">(VLOOKUP(AA20,$AV$2:$AW$41,2,FALSE)*VLOOKUP(AA64,$AT$2:$AU$41,2,FALSE))/(100*100)*'Formula Data'!$AB$22</f>
        <v>0.77821609574241013</v>
      </c>
      <c r="AB42" s="76">
        <f ca="1">(VLOOKUP(AB20,$AV$2:$AW$41,2,FALSE)*VLOOKUP(AB64,$AT$2:$AU$41,2,FALSE))/(100*100)*'Formula Data'!$AB$22</f>
        <v>1.9825938651430852</v>
      </c>
      <c r="AC42" s="76">
        <f ca="1">(VLOOKUP(AC20,$AV$2:$AW$41,2,FALSE)*VLOOKUP(AC64,$AT$2:$AU$41,2,FALSE))/(100*100)*'Formula Data'!$AB$22</f>
        <v>1.0965930680701368</v>
      </c>
      <c r="AD42" s="76">
        <f ca="1">(VLOOKUP(AD20,$AV$2:$AW$41,2,FALSE)*VLOOKUP(AD64,$AT$2:$AU$41,2,FALSE))/(100*100)*'Formula Data'!$AB$22</f>
        <v>1.3576553106907445</v>
      </c>
      <c r="AE42" s="76">
        <f ca="1">(VLOOKUP(AE20,$AV$2:$AW$41,2,FALSE)*VLOOKUP(AE64,$AT$2:$AU$41,2,FALSE))/(100*100)*'Formula Data'!$AB$22</f>
        <v>1.191466084325921</v>
      </c>
      <c r="AF42" s="76">
        <f ca="1">(VLOOKUP(AF20,$AV$2:$AW$41,2,FALSE)*VLOOKUP(AF64,$AT$2:$AU$41,2,FALSE))/(100*100)*'Formula Data'!$AB$22</f>
        <v>1.4987969296117827</v>
      </c>
      <c r="AG42" s="76">
        <f ca="1">(VLOOKUP(AG20,$AV$2:$AW$41,2,FALSE)*VLOOKUP(AG64,$AT$2:$AU$41,2,FALSE))/(100*100)*'Formula Data'!$AB$22</f>
        <v>1.3721971814643208</v>
      </c>
      <c r="AH42" s="76">
        <f ca="1">(VLOOKUP(AH20,$AV$2:$AW$41,2,FALSE)*VLOOKUP(AH64,$AT$2:$AU$41,2,FALSE))/(100*100)*'Formula Data'!$AB$22</f>
        <v>1.0611142844701777</v>
      </c>
      <c r="AI42" s="76">
        <f ca="1">(VLOOKUP(AI20,$AV$2:$AW$41,2,FALSE)*VLOOKUP(AI64,$AT$2:$AU$41,2,FALSE))/(100*100)*'Formula Data'!$AB$22</f>
        <v>1.3839629914392788</v>
      </c>
      <c r="AJ42" s="76">
        <f ca="1">(VLOOKUP(AJ20,$AV$2:$AW$41,2,FALSE)*VLOOKUP(AJ64,$AT$2:$AU$41,2,FALSE))/(100*100)*'Formula Data'!$AB$22</f>
        <v>1.6635550410083948</v>
      </c>
      <c r="AK42" s="76">
        <f ca="1">(VLOOKUP(AK20,$AV$2:$AW$41,2,FALSE)*VLOOKUP(AK64,$AT$2:$AU$41,2,FALSE))/(100*100)*'Formula Data'!$AB$22</f>
        <v>0.95383746536666947</v>
      </c>
      <c r="AL42" s="71">
        <f ca="1">(VLOOKUP(AL20,$AV$2:$AW$41,2,FALSE)*VLOOKUP(AL64,$AT$2:$AU$41,2,FALSE))/(100*100)*'Formula Data'!$AB$22</f>
        <v>1.7431991069733783</v>
      </c>
      <c r="AM42" s="71">
        <f ca="1">(VLOOKUP(AM20,$AV$2:$AW$41,2,FALSE)*VLOOKUP(AM64,$AT$2:$AU$41,2,FALSE))/(100*100)*'Formula Data'!$AB$22</f>
        <v>1.7896166777319116</v>
      </c>
      <c r="AN42" s="9">
        <f ca="1">IF(OR(Fixtures!$D$6&lt;=0,Fixtures!$D$6&gt;39),AVERAGE(B42:AM42),AVERAGE(OFFSET(A42,0,Fixtures!$D$6,1,38-Fixtures!$D$6+1)))</f>
        <v>1.7896166777319116</v>
      </c>
      <c r="AO42" s="41" t="str">
        <f t="shared" si="1"/>
        <v>WHU</v>
      </c>
      <c r="AP42" s="59" t="e">
        <f ca="1">AVERAGE(OFFSET(A42,0,Fixtures!$D$6,1,9))</f>
        <v>#N/A</v>
      </c>
      <c r="AQ42" s="59" t="e">
        <f ca="1">AVERAGE(OFFSET(A42,0,Fixtures!$D$6,1,6))</f>
        <v>#N/A</v>
      </c>
      <c r="AR42" s="59">
        <f ca="1">AVERAGE(OFFSET(A42,0,Fixtures!$D$6,1,3))</f>
        <v>1.7896166777319116</v>
      </c>
      <c r="AS42" s="73"/>
      <c r="AY42" s="56"/>
      <c r="BE42" s="56"/>
    </row>
    <row r="43" spans="1:57" x14ac:dyDescent="0.3">
      <c r="A43" s="41" t="str">
        <f t="shared" si="0"/>
        <v>WOL</v>
      </c>
      <c r="B43" s="9">
        <f ca="1">(VLOOKUP(B21,$AV$2:$AW$41,2,FALSE)*VLOOKUP(B65,$AT$2:$AU$41,2,FALSE))/(100*100)*'Formula Data'!$AB$22</f>
        <v>1.237834547717356</v>
      </c>
      <c r="C43" s="9">
        <f ca="1">(VLOOKUP(C21,$AV$2:$AW$41,2,FALSE)*VLOOKUP(C65,$AT$2:$AU$41,2,FALSE))/(100*100)*'Formula Data'!$AB$22</f>
        <v>0.77615715255725892</v>
      </c>
      <c r="D43" s="9">
        <f ca="1">(VLOOKUP(D21,$AV$2:$AW$41,2,FALSE)*VLOOKUP(D65,$AT$2:$AU$41,2,FALSE))/(100*100)*'Formula Data'!$AB$22</f>
        <v>0.93805464478256573</v>
      </c>
      <c r="E43" s="9">
        <f ca="1">(VLOOKUP(E21,$AV$2:$AW$41,2,FALSE)*VLOOKUP(E65,$AT$2:$AU$41,2,FALSE))/(100*100)*'Formula Data'!$AB$22</f>
        <v>1.342293830688313</v>
      </c>
      <c r="F43" s="9">
        <f ca="1">(VLOOKUP(F21,$AV$2:$AW$41,2,FALSE)*VLOOKUP(F65,$AT$2:$AU$41,2,FALSE))/(100*100)*'Formula Data'!$AB$22</f>
        <v>1.222844307844261</v>
      </c>
      <c r="G43" s="9">
        <f ca="1">(VLOOKUP(G21,$AV$2:$AW$41,2,FALSE)*VLOOKUP(G65,$AT$2:$AU$41,2,FALSE))/(100*100)*'Formula Data'!$AB$22</f>
        <v>1.3685667296516217</v>
      </c>
      <c r="H43" s="9">
        <f ca="1">(VLOOKUP(H21,$AV$2:$AW$41,2,FALSE)*VLOOKUP(H65,$AT$2:$AU$41,2,FALSE))/(100*100)*'Formula Data'!$AB$22</f>
        <v>1.4364238089824375</v>
      </c>
      <c r="I43" s="9">
        <f ca="1">(VLOOKUP(I21,$AV$2:$AW$41,2,FALSE)*VLOOKUP(I65,$AT$2:$AU$41,2,FALSE))/(100*100)*'Formula Data'!$AB$22</f>
        <v>0.92444313795853983</v>
      </c>
      <c r="J43" s="9">
        <f ca="1">(VLOOKUP(J21,$AV$2:$AW$41,2,FALSE)*VLOOKUP(J65,$AT$2:$AU$41,2,FALSE))/(100*100)*'Formula Data'!$AB$22</f>
        <v>1.4036326119267797</v>
      </c>
      <c r="K43" s="9">
        <f ca="1">(VLOOKUP(K21,$AV$2:$AW$41,2,FALSE)*VLOOKUP(K65,$AT$2:$AU$41,2,FALSE))/(100*100)*'Formula Data'!$AB$22</f>
        <v>0.83738838189781795</v>
      </c>
      <c r="L43" s="9">
        <f ca="1">(VLOOKUP(L21,$AV$2:$AW$41,2,FALSE)*VLOOKUP(L65,$AT$2:$AU$41,2,FALSE))/(100*100)*'Formula Data'!$AB$22</f>
        <v>0.9458648792245703</v>
      </c>
      <c r="M43" s="9">
        <f ca="1">(VLOOKUP(M21,$AV$2:$AW$41,2,FALSE)*VLOOKUP(M65,$AT$2:$AU$41,2,FALSE))/(100*100)*'Formula Data'!$AB$22</f>
        <v>1.3542671244348663</v>
      </c>
      <c r="N43" s="9">
        <f ca="1">(VLOOKUP(N21,$AV$2:$AW$41,2,FALSE)*VLOOKUP(N65,$AT$2:$AU$41,2,FALSE))/(100*100)*'Formula Data'!$AB$22</f>
        <v>0.83225342789681389</v>
      </c>
      <c r="O43" s="9">
        <f ca="1">(VLOOKUP(O21,$AV$2:$AW$41,2,FALSE)*VLOOKUP(O65,$AT$2:$AU$41,2,FALSE))/(100*100)*'Formula Data'!$AB$22</f>
        <v>1.0854702085956507</v>
      </c>
      <c r="P43" s="9">
        <f ca="1">(VLOOKUP(P21,$AV$2:$AW$41,2,FALSE)*VLOOKUP(P65,$AT$2:$AU$41,2,FALSE))/(100*100)*'Formula Data'!$AB$22</f>
        <v>1.1999270637298085</v>
      </c>
      <c r="Q43" s="9">
        <f ca="1">(VLOOKUP(Q21,$AV$2:$AW$41,2,FALSE)*VLOOKUP(Q65,$AT$2:$AU$41,2,FALSE))/(100*100)*'Formula Data'!$AB$22</f>
        <v>0.86008015655443282</v>
      </c>
      <c r="R43" s="9">
        <f ca="1">(VLOOKUP(R21,$AV$2:$AW$41,2,FALSE)*VLOOKUP(R65,$AT$2:$AU$41,2,FALSE))/(100*100)*'Formula Data'!$AB$22</f>
        <v>0.74811404560837336</v>
      </c>
      <c r="S43" s="9">
        <f ca="1">(VLOOKUP(S21,$AV$2:$AW$41,2,FALSE)*VLOOKUP(S65,$AT$2:$AU$41,2,FALSE))/(100*100)*'Formula Data'!$AB$22</f>
        <v>1.3047599166620891</v>
      </c>
      <c r="T43" s="75">
        <f ca="1">(VLOOKUP(T21,$AV$2:$AW$41,2,FALSE)*VLOOKUP(T65,$AT$2:$AU$41,2,FALSE))/(100*100)*'Formula Data'!$AB$22</f>
        <v>1.7385870873283202</v>
      </c>
      <c r="U43" s="75">
        <f ca="1">(VLOOKUP(U21,$AV$2:$AW$41,2,FALSE)*VLOOKUP(U65,$AT$2:$AU$41,2,FALSE))/(100*100)*'Formula Data'!$AB$22</f>
        <v>0.65448480677253873</v>
      </c>
      <c r="V43" s="75">
        <f ca="1">(VLOOKUP(V21,$AV$2:$AW$41,2,FALSE)*VLOOKUP(V65,$AT$2:$AU$41,2,FALSE))/(100*100)*'Formula Data'!$AB$22</f>
        <v>1.1296049106593817</v>
      </c>
      <c r="W43" s="75">
        <f ca="1">(VLOOKUP(W21,$AV$2:$AW$41,2,FALSE)*VLOOKUP(W65,$AT$2:$AU$41,2,FALSE))/(100*100)*'Formula Data'!$AB$22</f>
        <v>1.0648365616799327</v>
      </c>
      <c r="X43" s="75">
        <f ca="1">(VLOOKUP(X21,$AV$2:$AW$41,2,FALSE)*VLOOKUP(X65,$AT$2:$AU$41,2,FALSE))/(100*100)*'Formula Data'!$AB$22</f>
        <v>1.1755367924515796</v>
      </c>
      <c r="Y43" s="75">
        <f ca="1">(VLOOKUP(Y21,$AV$2:$AW$41,2,FALSE)*VLOOKUP(Y65,$AT$2:$AU$41,2,FALSE))/(100*100)*'Formula Data'!$AB$22</f>
        <v>1.1038178852781257</v>
      </c>
      <c r="Z43" s="75">
        <f ca="1">(VLOOKUP(Z21,$AV$2:$AW$41,2,FALSE)*VLOOKUP(Z65,$AT$2:$AU$41,2,FALSE))/(100*100)*'Formula Data'!$AB$22</f>
        <v>1.5549885290785563</v>
      </c>
      <c r="AA43" s="75">
        <f ca="1">(VLOOKUP(AA21,$AV$2:$AW$41,2,FALSE)*VLOOKUP(AA65,$AT$2:$AU$41,2,FALSE))/(100*100)*'Formula Data'!$AB$22</f>
        <v>1.0762420454967716</v>
      </c>
      <c r="AB43" s="76">
        <f ca="1">(VLOOKUP(AB21,$AV$2:$AW$41,2,FALSE)*VLOOKUP(AB65,$AT$2:$AU$41,2,FALSE))/(100*100)*'Formula Data'!$AB$22</f>
        <v>1.0649968237367813</v>
      </c>
      <c r="AC43" s="76">
        <f ca="1">(VLOOKUP(AC21,$AV$2:$AW$41,2,FALSE)*VLOOKUP(AC65,$AT$2:$AU$41,2,FALSE))/(100*100)*'Formula Data'!$AB$22</f>
        <v>1.2027770238758797</v>
      </c>
      <c r="AD43" s="76">
        <f ca="1">(VLOOKUP(AD21,$AV$2:$AW$41,2,FALSE)*VLOOKUP(AD65,$AT$2:$AU$41,2,FALSE))/(100*100)*'Formula Data'!$AB$22</f>
        <v>0.61037064791704665</v>
      </c>
      <c r="AE43" s="76">
        <f ca="1">(VLOOKUP(AE21,$AV$2:$AW$41,2,FALSE)*VLOOKUP(AE65,$AT$2:$AU$41,2,FALSE))/(100*100)*'Formula Data'!$AB$22</f>
        <v>1.1928454038905514</v>
      </c>
      <c r="AF43" s="76">
        <f ca="1">(VLOOKUP(AF21,$AV$2:$AW$41,2,FALSE)*VLOOKUP(AF65,$AT$2:$AU$41,2,FALSE))/(100*100)*'Formula Data'!$AB$22</f>
        <v>1.0555810153045506</v>
      </c>
      <c r="AG43" s="76">
        <f ca="1">(VLOOKUP(AG21,$AV$2:$AW$41,2,FALSE)*VLOOKUP(AG65,$AT$2:$AU$41,2,FALSE))/(100*100)*'Formula Data'!$AB$22</f>
        <v>1.5740503596822337</v>
      </c>
      <c r="AH43" s="76">
        <f ca="1">(VLOOKUP(AH21,$AV$2:$AW$41,2,FALSE)*VLOOKUP(AH65,$AT$2:$AU$41,2,FALSE))/(100*100)*'Formula Data'!$AB$22</f>
        <v>1.3803014105682136</v>
      </c>
      <c r="AI43" s="76">
        <f ca="1">(VLOOKUP(AI21,$AV$2:$AW$41,2,FALSE)*VLOOKUP(AI65,$AT$2:$AU$41,2,FALSE))/(100*100)*'Formula Data'!$AB$22</f>
        <v>1.3672263709178558</v>
      </c>
      <c r="AJ43" s="76">
        <f ca="1">(VLOOKUP(AJ21,$AV$2:$AW$41,2,FALSE)*VLOOKUP(AJ65,$AT$2:$AU$41,2,FALSE))/(100*100)*'Formula Data'!$AB$22</f>
        <v>0.95131387691893232</v>
      </c>
      <c r="AK43" s="76">
        <f ca="1">(VLOOKUP(AK21,$AV$2:$AW$41,2,FALSE)*VLOOKUP(AK65,$AT$2:$AU$41,2,FALSE))/(100*100)*'Formula Data'!$AB$22</f>
        <v>0.94362366813070353</v>
      </c>
      <c r="AL43" s="71">
        <f ca="1">(VLOOKUP(AL21,$AV$2:$AW$41,2,FALSE)*VLOOKUP(AL65,$AT$2:$AU$41,2,FALSE))/(100*100)*'Formula Data'!$AB$22</f>
        <v>1.0260643132454799</v>
      </c>
      <c r="AM43" s="71">
        <f ca="1">(VLOOKUP(AM21,$AV$2:$AW$41,2,FALSE)*VLOOKUP(AM65,$AT$2:$AU$41,2,FALSE))/(100*100)*'Formula Data'!$AB$22</f>
        <v>1.0936917880314181</v>
      </c>
      <c r="AN43" s="9">
        <f ca="1">IF(OR(Fixtures!$D$6&lt;=0,Fixtures!$D$6&gt;39),AVERAGE(B43:AM43),AVERAGE(OFFSET(A43,0,Fixtures!$D$6,1,38-Fixtures!$D$6+1)))</f>
        <v>1.0936917880314181</v>
      </c>
      <c r="AO43" s="41" t="str">
        <f t="shared" si="1"/>
        <v>WOL</v>
      </c>
      <c r="AP43" s="59" t="e">
        <f ca="1">AVERAGE(OFFSET(A43,0,Fixtures!$D$6,1,9))</f>
        <v>#N/A</v>
      </c>
      <c r="AQ43" s="59" t="e">
        <f ca="1">AVERAGE(OFFSET(A43,0,Fixtures!$D$6,1,6))</f>
        <v>#N/A</v>
      </c>
      <c r="AR43" s="59">
        <f ca="1">AVERAGE(OFFSET(A43,0,Fixtures!$D$6,1,3))</f>
        <v>1.0936917880314181</v>
      </c>
      <c r="AS43" s="73"/>
      <c r="AY43" s="56"/>
    </row>
    <row r="44" spans="1:57" x14ac:dyDescent="0.3">
      <c r="X44" s="56"/>
      <c r="Y44" s="56"/>
      <c r="Z44" s="56"/>
      <c r="AG44" s="34"/>
      <c r="AH44" s="34"/>
      <c r="AI44" s="34"/>
      <c r="AJ44" s="34"/>
      <c r="AK44" s="34"/>
      <c r="AL44" s="34"/>
      <c r="AM44" s="34"/>
      <c r="AY44" s="56"/>
    </row>
    <row r="45" spans="1:57" x14ac:dyDescent="0.3">
      <c r="A45" s="53" t="s">
        <v>0</v>
      </c>
      <c r="B45" s="53">
        <v>1</v>
      </c>
      <c r="C45" s="53">
        <v>2</v>
      </c>
      <c r="D45" s="53">
        <v>3</v>
      </c>
      <c r="E45" s="53">
        <v>4</v>
      </c>
      <c r="F45" s="53">
        <v>5</v>
      </c>
      <c r="G45" s="53">
        <v>6</v>
      </c>
      <c r="H45" s="53">
        <v>7</v>
      </c>
      <c r="I45" s="53">
        <v>8</v>
      </c>
      <c r="J45" s="53">
        <v>9</v>
      </c>
      <c r="K45" s="53">
        <v>10</v>
      </c>
      <c r="L45" s="53">
        <v>11</v>
      </c>
      <c r="M45" s="53">
        <v>12</v>
      </c>
      <c r="N45" s="53">
        <v>13</v>
      </c>
      <c r="O45" s="53">
        <v>14</v>
      </c>
      <c r="P45" s="53">
        <v>15</v>
      </c>
      <c r="Q45" s="53">
        <v>16</v>
      </c>
      <c r="R45" s="53">
        <v>17</v>
      </c>
      <c r="S45" s="53">
        <v>18</v>
      </c>
      <c r="T45" s="53">
        <v>19</v>
      </c>
      <c r="U45" s="53">
        <v>20</v>
      </c>
      <c r="V45" s="53">
        <v>21</v>
      </c>
      <c r="W45" s="53">
        <v>22</v>
      </c>
      <c r="X45" s="53">
        <v>23</v>
      </c>
      <c r="Y45" s="53">
        <v>24</v>
      </c>
      <c r="Z45" s="53">
        <v>25</v>
      </c>
      <c r="AA45" s="53">
        <v>26</v>
      </c>
      <c r="AB45" s="53">
        <v>27</v>
      </c>
      <c r="AC45" s="53">
        <v>28</v>
      </c>
      <c r="AD45" s="53">
        <v>29</v>
      </c>
      <c r="AE45" s="53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0"/>
    </row>
    <row r="46" spans="1:57" x14ac:dyDescent="0.3">
      <c r="A46" s="41" t="str">
        <f>$A24</f>
        <v>ARS</v>
      </c>
      <c r="B46" s="67" t="str">
        <f t="shared" ref="B46:Q46" si="2">IF(IFERROR(FIND("@",B2),0), $A46, CONCATENATE("@", $A46))</f>
        <v>ARS</v>
      </c>
      <c r="C46" s="67" t="str">
        <f t="shared" si="2"/>
        <v>@ARS</v>
      </c>
      <c r="D46" s="67" t="str">
        <f t="shared" si="2"/>
        <v>ARS</v>
      </c>
      <c r="E46" s="67" t="str">
        <f t="shared" si="2"/>
        <v>@ARS</v>
      </c>
      <c r="F46" s="67" t="str">
        <f t="shared" si="2"/>
        <v>ARS</v>
      </c>
      <c r="G46" s="67" t="str">
        <f t="shared" si="2"/>
        <v>@ARS</v>
      </c>
      <c r="H46" s="67" t="str">
        <f t="shared" si="2"/>
        <v>ARS</v>
      </c>
      <c r="I46" s="67" t="str">
        <f t="shared" si="2"/>
        <v>@ARS</v>
      </c>
      <c r="J46" s="67" t="str">
        <f t="shared" si="2"/>
        <v>ARS</v>
      </c>
      <c r="K46" s="67" t="str">
        <f t="shared" si="2"/>
        <v>@ARS</v>
      </c>
      <c r="L46" s="67" t="str">
        <f t="shared" si="2"/>
        <v>ARS</v>
      </c>
      <c r="M46" s="67" t="str">
        <f t="shared" si="2"/>
        <v>@ARS</v>
      </c>
      <c r="N46" s="67" t="str">
        <f t="shared" si="2"/>
        <v>@ARS</v>
      </c>
      <c r="O46" s="67" t="str">
        <f t="shared" si="2"/>
        <v>ARS</v>
      </c>
      <c r="P46" s="67" t="str">
        <f t="shared" si="2"/>
        <v>@ARS</v>
      </c>
      <c r="Q46" s="67" t="str">
        <f t="shared" si="2"/>
        <v>ARS</v>
      </c>
      <c r="R46" s="67" t="str">
        <f t="shared" ref="C46:AM53" si="3">IF(IFERROR(FIND("@",R2),0), $A46, CONCATENATE("@", $A46))</f>
        <v>ARS</v>
      </c>
      <c r="S46" s="67" t="str">
        <f t="shared" si="3"/>
        <v>@ARS</v>
      </c>
      <c r="T46" s="67" t="str">
        <f t="shared" si="3"/>
        <v>@ARS</v>
      </c>
      <c r="U46" s="67" t="str">
        <f t="shared" si="3"/>
        <v>ARS</v>
      </c>
      <c r="V46" s="67" t="str">
        <f t="shared" si="3"/>
        <v>@ARS</v>
      </c>
      <c r="W46" s="67" t="str">
        <f t="shared" si="3"/>
        <v>ARS</v>
      </c>
      <c r="X46" s="67" t="str">
        <f t="shared" si="3"/>
        <v>ARS</v>
      </c>
      <c r="Y46" s="67" t="str">
        <f t="shared" si="3"/>
        <v>@ARS</v>
      </c>
      <c r="Z46" s="67" t="str">
        <f t="shared" si="3"/>
        <v>@ARS</v>
      </c>
      <c r="AA46" s="67" t="str">
        <f t="shared" si="3"/>
        <v>ARS</v>
      </c>
      <c r="AB46" s="67" t="str">
        <f t="shared" si="3"/>
        <v>ARS</v>
      </c>
      <c r="AC46" s="67" t="str">
        <f t="shared" si="3"/>
        <v>@ARS</v>
      </c>
      <c r="AD46" s="67" t="str">
        <f t="shared" si="3"/>
        <v>ARS</v>
      </c>
      <c r="AE46" s="67" t="str">
        <f t="shared" si="3"/>
        <v>@ARS</v>
      </c>
      <c r="AF46" s="67" t="str">
        <f t="shared" si="3"/>
        <v>ARS</v>
      </c>
      <c r="AG46" s="67" t="str">
        <f t="shared" si="3"/>
        <v>@ARS</v>
      </c>
      <c r="AH46" s="67" t="str">
        <f t="shared" si="3"/>
        <v>@ARS</v>
      </c>
      <c r="AI46" s="67" t="str">
        <f t="shared" si="3"/>
        <v>ARS</v>
      </c>
      <c r="AJ46" s="67" t="str">
        <f t="shared" si="3"/>
        <v>@ARS</v>
      </c>
      <c r="AK46" s="67" t="str">
        <f t="shared" si="3"/>
        <v>ARS</v>
      </c>
      <c r="AL46" s="67" t="str">
        <f t="shared" si="3"/>
        <v>ARS</v>
      </c>
      <c r="AM46" s="67" t="str">
        <f t="shared" si="3"/>
        <v>@ARS</v>
      </c>
      <c r="AP46" s="60"/>
    </row>
    <row r="47" spans="1:57" x14ac:dyDescent="0.3">
      <c r="A47" s="41" t="str">
        <f t="shared" ref="A47:A65" si="4">$A25</f>
        <v>AVL</v>
      </c>
      <c r="B47" s="67" t="str">
        <f t="shared" ref="B47:B65" si="5">IF(IFERROR(FIND("@",B3),0), $A47, CONCATENATE("@", $A47))</f>
        <v>AVL</v>
      </c>
      <c r="C47" s="67" t="str">
        <f t="shared" si="3"/>
        <v>@AVL</v>
      </c>
      <c r="D47" s="67" t="str">
        <f t="shared" si="3"/>
        <v>AVL</v>
      </c>
      <c r="E47" s="67" t="str">
        <f t="shared" si="3"/>
        <v>@AVL</v>
      </c>
      <c r="F47" s="67" t="str">
        <f t="shared" si="3"/>
        <v>AVL</v>
      </c>
      <c r="G47" s="67" t="str">
        <f t="shared" si="3"/>
        <v>@AVL</v>
      </c>
      <c r="H47" s="67" t="str">
        <f t="shared" si="3"/>
        <v>@AVL</v>
      </c>
      <c r="I47" s="67" t="str">
        <f t="shared" si="3"/>
        <v>AVL</v>
      </c>
      <c r="J47" s="67" t="str">
        <f t="shared" si="3"/>
        <v>@AVL</v>
      </c>
      <c r="K47" s="67" t="str">
        <f t="shared" si="3"/>
        <v>AVL</v>
      </c>
      <c r="L47" s="67" t="str">
        <f t="shared" si="3"/>
        <v>@AVL</v>
      </c>
      <c r="M47" s="67" t="str">
        <f t="shared" si="3"/>
        <v>AVL</v>
      </c>
      <c r="N47" s="67" t="str">
        <f t="shared" si="3"/>
        <v>@AVL</v>
      </c>
      <c r="O47" s="67" t="str">
        <f t="shared" si="3"/>
        <v>AVL</v>
      </c>
      <c r="P47" s="67" t="str">
        <f t="shared" si="3"/>
        <v>@AVL</v>
      </c>
      <c r="Q47" s="67" t="str">
        <f t="shared" si="3"/>
        <v>AVL</v>
      </c>
      <c r="R47" s="67" t="str">
        <f t="shared" si="3"/>
        <v>AVL</v>
      </c>
      <c r="S47" s="67" t="str">
        <f t="shared" si="3"/>
        <v>@AVL</v>
      </c>
      <c r="T47" s="67" t="str">
        <f t="shared" si="3"/>
        <v>@AVL</v>
      </c>
      <c r="U47" s="67" t="str">
        <f t="shared" si="3"/>
        <v>AVL</v>
      </c>
      <c r="V47" s="67" t="str">
        <f t="shared" si="3"/>
        <v>AVL</v>
      </c>
      <c r="W47" s="67" t="str">
        <f t="shared" si="3"/>
        <v>@AVL</v>
      </c>
      <c r="X47" s="67" t="str">
        <f t="shared" si="3"/>
        <v>@AVL</v>
      </c>
      <c r="Y47" s="67" t="str">
        <f t="shared" si="3"/>
        <v>AVL</v>
      </c>
      <c r="Z47" s="67" t="str">
        <f t="shared" si="3"/>
        <v>@AVL</v>
      </c>
      <c r="AA47" s="67" t="str">
        <f t="shared" si="3"/>
        <v>AVL</v>
      </c>
      <c r="AB47" s="67" t="str">
        <f t="shared" si="3"/>
        <v>@AVL</v>
      </c>
      <c r="AC47" s="67" t="str">
        <f t="shared" si="3"/>
        <v>AVL</v>
      </c>
      <c r="AD47" s="67" t="str">
        <f t="shared" si="3"/>
        <v>AVL</v>
      </c>
      <c r="AE47" s="67" t="str">
        <f t="shared" si="3"/>
        <v>@AVL</v>
      </c>
      <c r="AF47" s="67" t="str">
        <f t="shared" si="3"/>
        <v>AVL</v>
      </c>
      <c r="AG47" s="67" t="str">
        <f t="shared" si="3"/>
        <v>@AVL</v>
      </c>
      <c r="AH47" s="67" t="str">
        <f t="shared" si="3"/>
        <v>@AVL</v>
      </c>
      <c r="AI47" s="67" t="str">
        <f t="shared" si="3"/>
        <v>AVL</v>
      </c>
      <c r="AJ47" s="67" t="str">
        <f t="shared" si="3"/>
        <v>@AVL</v>
      </c>
      <c r="AK47" s="67" t="str">
        <f t="shared" si="3"/>
        <v>AVL</v>
      </c>
      <c r="AL47" s="67" t="str">
        <f t="shared" si="3"/>
        <v>AVL</v>
      </c>
      <c r="AM47" s="67" t="str">
        <f t="shared" si="3"/>
        <v>@AVL</v>
      </c>
      <c r="AP47" s="60"/>
    </row>
    <row r="48" spans="1:57" x14ac:dyDescent="0.3">
      <c r="A48" s="41" t="str">
        <f t="shared" si="4"/>
        <v>BHA</v>
      </c>
      <c r="B48" s="67" t="str">
        <f t="shared" si="5"/>
        <v>@BHA</v>
      </c>
      <c r="C48" s="67" t="str">
        <f t="shared" si="3"/>
        <v>BHA</v>
      </c>
      <c r="D48" s="67" t="str">
        <f t="shared" si="3"/>
        <v>@BHA</v>
      </c>
      <c r="E48" s="67" t="str">
        <f t="shared" si="3"/>
        <v>BHA</v>
      </c>
      <c r="F48" s="67" t="str">
        <f t="shared" si="3"/>
        <v>BHA</v>
      </c>
      <c r="G48" s="67" t="str">
        <f t="shared" si="3"/>
        <v>@BHA</v>
      </c>
      <c r="H48" s="67" t="str">
        <f t="shared" si="3"/>
        <v>BHA</v>
      </c>
      <c r="I48" s="67" t="str">
        <f t="shared" si="3"/>
        <v>@BHA</v>
      </c>
      <c r="J48" s="67" t="str">
        <f t="shared" si="3"/>
        <v>BHA</v>
      </c>
      <c r="K48" s="67" t="str">
        <f t="shared" si="3"/>
        <v>@BHA</v>
      </c>
      <c r="L48" s="67" t="str">
        <f t="shared" si="3"/>
        <v>@BHA</v>
      </c>
      <c r="M48" s="67" t="str">
        <f t="shared" si="3"/>
        <v>BHA</v>
      </c>
      <c r="N48" s="67" t="str">
        <f t="shared" si="3"/>
        <v>BHA</v>
      </c>
      <c r="O48" s="67" t="str">
        <f t="shared" si="3"/>
        <v>@BHA</v>
      </c>
      <c r="P48" s="67" t="str">
        <f t="shared" si="3"/>
        <v>BHA</v>
      </c>
      <c r="Q48" s="67" t="str">
        <f t="shared" si="3"/>
        <v>@BHA</v>
      </c>
      <c r="R48" s="67" t="str">
        <f t="shared" si="3"/>
        <v>@BHA</v>
      </c>
      <c r="S48" s="67" t="str">
        <f t="shared" si="3"/>
        <v>BHA</v>
      </c>
      <c r="T48" s="67" t="str">
        <f t="shared" si="3"/>
        <v>BHA</v>
      </c>
      <c r="U48" s="67" t="str">
        <f t="shared" si="3"/>
        <v>@BHA</v>
      </c>
      <c r="V48" s="67" t="str">
        <f t="shared" si="3"/>
        <v>@BHA</v>
      </c>
      <c r="W48" s="67" t="str">
        <f t="shared" si="3"/>
        <v>BHA</v>
      </c>
      <c r="X48" s="67" t="str">
        <f t="shared" si="3"/>
        <v>BHA</v>
      </c>
      <c r="Y48" s="67" t="str">
        <f t="shared" si="3"/>
        <v>@BHA</v>
      </c>
      <c r="Z48" s="67" t="str">
        <f t="shared" si="3"/>
        <v>@BHA</v>
      </c>
      <c r="AA48" s="67" t="str">
        <f t="shared" si="3"/>
        <v>BHA</v>
      </c>
      <c r="AB48" s="67" t="str">
        <f t="shared" si="3"/>
        <v>@BHA</v>
      </c>
      <c r="AC48" s="67" t="str">
        <f t="shared" si="3"/>
        <v>BHA</v>
      </c>
      <c r="AD48" s="67" t="str">
        <f t="shared" si="3"/>
        <v>@BHA</v>
      </c>
      <c r="AE48" s="67" t="str">
        <f t="shared" si="3"/>
        <v>BHA</v>
      </c>
      <c r="AF48" s="67" t="str">
        <f t="shared" si="3"/>
        <v>@BHA</v>
      </c>
      <c r="AG48" s="67" t="str">
        <f t="shared" si="3"/>
        <v>BHA</v>
      </c>
      <c r="AH48" s="67" t="str">
        <f t="shared" si="3"/>
        <v>BHA</v>
      </c>
      <c r="AI48" s="67" t="str">
        <f t="shared" si="3"/>
        <v>@BHA</v>
      </c>
      <c r="AJ48" s="67" t="str">
        <f t="shared" si="3"/>
        <v>BHA</v>
      </c>
      <c r="AK48" s="67" t="str">
        <f t="shared" si="3"/>
        <v>@BHA</v>
      </c>
      <c r="AL48" s="67" t="str">
        <f t="shared" si="3"/>
        <v>@BHA</v>
      </c>
      <c r="AM48" s="67" t="str">
        <f t="shared" si="3"/>
        <v>BHA</v>
      </c>
      <c r="AP48" s="60"/>
    </row>
    <row r="49" spans="1:42" x14ac:dyDescent="0.3">
      <c r="A49" s="41" t="str">
        <f t="shared" si="4"/>
        <v>BUR</v>
      </c>
      <c r="B49" s="67" t="str">
        <f t="shared" si="5"/>
        <v>@BUR</v>
      </c>
      <c r="C49" s="67" t="str">
        <f t="shared" si="3"/>
        <v>BUR</v>
      </c>
      <c r="D49" s="67" t="str">
        <f t="shared" si="3"/>
        <v>@BUR</v>
      </c>
      <c r="E49" s="67" t="str">
        <f t="shared" si="3"/>
        <v>BUR</v>
      </c>
      <c r="F49" s="67" t="str">
        <f t="shared" si="3"/>
        <v>BUR</v>
      </c>
      <c r="G49" s="67" t="str">
        <f t="shared" si="3"/>
        <v>@BUR</v>
      </c>
      <c r="H49" s="67" t="str">
        <f t="shared" si="3"/>
        <v>@BUR</v>
      </c>
      <c r="I49" s="67" t="str">
        <f t="shared" si="3"/>
        <v>BUR</v>
      </c>
      <c r="J49" s="67" t="str">
        <f t="shared" si="3"/>
        <v>@BUR</v>
      </c>
      <c r="K49" s="67" t="str">
        <f t="shared" si="3"/>
        <v>BUR</v>
      </c>
      <c r="L49" s="67" t="str">
        <f t="shared" si="3"/>
        <v>@BUR</v>
      </c>
      <c r="M49" s="67" t="str">
        <f t="shared" si="3"/>
        <v>BUR</v>
      </c>
      <c r="N49" s="67" t="str">
        <f t="shared" si="3"/>
        <v>BUR</v>
      </c>
      <c r="O49" s="67" t="str">
        <f t="shared" si="3"/>
        <v>@BUR</v>
      </c>
      <c r="P49" s="67" t="str">
        <f t="shared" si="3"/>
        <v>BUR</v>
      </c>
      <c r="Q49" s="67" t="str">
        <f t="shared" si="3"/>
        <v>@BUR</v>
      </c>
      <c r="R49" s="67" t="str">
        <f t="shared" si="3"/>
        <v>@BUR</v>
      </c>
      <c r="S49" s="67" t="str">
        <f t="shared" si="3"/>
        <v>BUR</v>
      </c>
      <c r="T49" s="67" t="str">
        <f t="shared" si="3"/>
        <v>BUR</v>
      </c>
      <c r="U49" s="67" t="str">
        <f t="shared" si="3"/>
        <v>@BUR</v>
      </c>
      <c r="V49" s="67" t="str">
        <f t="shared" si="3"/>
        <v>BUR</v>
      </c>
      <c r="W49" s="67" t="str">
        <f t="shared" si="3"/>
        <v>@BUR</v>
      </c>
      <c r="X49" s="67" t="str">
        <f t="shared" si="3"/>
        <v>@BUR</v>
      </c>
      <c r="Y49" s="67" t="str">
        <f t="shared" si="3"/>
        <v>BUR</v>
      </c>
      <c r="Z49" s="67" t="str">
        <f t="shared" si="3"/>
        <v>@BUR</v>
      </c>
      <c r="AA49" s="67" t="str">
        <f t="shared" si="3"/>
        <v>BUR</v>
      </c>
      <c r="AB49" s="67" t="str">
        <f t="shared" si="3"/>
        <v>@BUR</v>
      </c>
      <c r="AC49" s="67" t="str">
        <f t="shared" si="3"/>
        <v>BUR</v>
      </c>
      <c r="AD49" s="67" t="str">
        <f t="shared" si="3"/>
        <v>@BUR</v>
      </c>
      <c r="AE49" s="67" t="str">
        <f t="shared" si="3"/>
        <v>BUR</v>
      </c>
      <c r="AF49" s="67" t="str">
        <f t="shared" si="3"/>
        <v>@BUR</v>
      </c>
      <c r="AG49" s="67" t="str">
        <f t="shared" si="3"/>
        <v>BUR</v>
      </c>
      <c r="AH49" s="67" t="str">
        <f t="shared" si="3"/>
        <v>BUR</v>
      </c>
      <c r="AI49" s="67" t="str">
        <f t="shared" si="3"/>
        <v>@BUR</v>
      </c>
      <c r="AJ49" s="67" t="str">
        <f t="shared" si="3"/>
        <v>BUR</v>
      </c>
      <c r="AK49" s="67" t="str">
        <f t="shared" si="3"/>
        <v>@BUR</v>
      </c>
      <c r="AL49" s="67" t="str">
        <f t="shared" si="3"/>
        <v>@BUR</v>
      </c>
      <c r="AM49" s="67" t="str">
        <f t="shared" si="3"/>
        <v>BUR</v>
      </c>
      <c r="AP49" s="60"/>
    </row>
    <row r="50" spans="1:42" x14ac:dyDescent="0.3">
      <c r="A50" s="41" t="str">
        <f t="shared" si="4"/>
        <v>CHE</v>
      </c>
      <c r="B50" s="67" t="str">
        <f t="shared" si="5"/>
        <v>CHE</v>
      </c>
      <c r="C50" s="67" t="str">
        <f t="shared" si="3"/>
        <v>@CHE</v>
      </c>
      <c r="D50" s="67" t="str">
        <f t="shared" si="3"/>
        <v>CHE</v>
      </c>
      <c r="E50" s="67" t="str">
        <f t="shared" si="3"/>
        <v>@CHE</v>
      </c>
      <c r="F50" s="67" t="str">
        <f t="shared" si="3"/>
        <v>@CHE</v>
      </c>
      <c r="G50" s="67" t="str">
        <f t="shared" si="3"/>
        <v>CHE</v>
      </c>
      <c r="H50" s="67" t="str">
        <f t="shared" si="3"/>
        <v>CHE</v>
      </c>
      <c r="I50" s="67" t="str">
        <f t="shared" si="3"/>
        <v>@CHE</v>
      </c>
      <c r="J50" s="67" t="str">
        <f t="shared" si="3"/>
        <v>CHE</v>
      </c>
      <c r="K50" s="67" t="str">
        <f t="shared" si="3"/>
        <v>@CHE</v>
      </c>
      <c r="L50" s="67" t="str">
        <f t="shared" si="3"/>
        <v>@CHE</v>
      </c>
      <c r="M50" s="67" t="str">
        <f t="shared" si="3"/>
        <v>CHE</v>
      </c>
      <c r="N50" s="67" t="str">
        <f t="shared" si="3"/>
        <v>CHE</v>
      </c>
      <c r="O50" s="67" t="str">
        <f t="shared" si="3"/>
        <v>@CHE</v>
      </c>
      <c r="P50" s="67" t="str">
        <f t="shared" si="3"/>
        <v>CHE</v>
      </c>
      <c r="Q50" s="67" t="str">
        <f t="shared" si="3"/>
        <v>@CHE</v>
      </c>
      <c r="R50" s="67" t="str">
        <f t="shared" si="3"/>
        <v>@CHE</v>
      </c>
      <c r="S50" s="67" t="str">
        <f t="shared" si="3"/>
        <v>CHE</v>
      </c>
      <c r="T50" s="67" t="str">
        <f t="shared" si="3"/>
        <v>CHE</v>
      </c>
      <c r="U50" s="67" t="str">
        <f t="shared" si="3"/>
        <v>@CHE</v>
      </c>
      <c r="V50" s="67" t="str">
        <f t="shared" si="3"/>
        <v>@CHE</v>
      </c>
      <c r="W50" s="67" t="str">
        <f t="shared" si="3"/>
        <v>CHE</v>
      </c>
      <c r="X50" s="67" t="str">
        <f t="shared" si="3"/>
        <v>CHE</v>
      </c>
      <c r="Y50" s="67" t="str">
        <f t="shared" si="3"/>
        <v>@CHE</v>
      </c>
      <c r="Z50" s="67" t="str">
        <f t="shared" si="3"/>
        <v>CHE</v>
      </c>
      <c r="AA50" s="67" t="str">
        <f t="shared" si="3"/>
        <v>@CHE</v>
      </c>
      <c r="AB50" s="67" t="str">
        <f t="shared" si="3"/>
        <v>@CHE</v>
      </c>
      <c r="AC50" s="67" t="str">
        <f t="shared" si="3"/>
        <v>CHE</v>
      </c>
      <c r="AD50" s="67" t="str">
        <f t="shared" si="3"/>
        <v>CHE</v>
      </c>
      <c r="AE50" s="67" t="str">
        <f t="shared" si="3"/>
        <v>@CHE</v>
      </c>
      <c r="AF50" s="67" t="str">
        <f t="shared" si="3"/>
        <v>CHE</v>
      </c>
      <c r="AG50" s="67" t="str">
        <f t="shared" si="3"/>
        <v>@CHE</v>
      </c>
      <c r="AH50" s="67" t="str">
        <f t="shared" si="3"/>
        <v>CHE</v>
      </c>
      <c r="AI50" s="67" t="str">
        <f t="shared" si="3"/>
        <v>@CHE</v>
      </c>
      <c r="AJ50" s="67" t="str">
        <f t="shared" si="3"/>
        <v>CHE</v>
      </c>
      <c r="AK50" s="67" t="str">
        <f t="shared" si="3"/>
        <v>@CHE</v>
      </c>
      <c r="AL50" s="67" t="str">
        <f t="shared" si="3"/>
        <v>@CHE</v>
      </c>
      <c r="AM50" s="67" t="str">
        <f t="shared" si="3"/>
        <v>CHE</v>
      </c>
      <c r="AP50" s="60"/>
    </row>
    <row r="51" spans="1:42" x14ac:dyDescent="0.3">
      <c r="A51" s="41" t="str">
        <f t="shared" si="4"/>
        <v>CRY</v>
      </c>
      <c r="B51" s="67" t="str">
        <f t="shared" si="5"/>
        <v>@CRY</v>
      </c>
      <c r="C51" s="67" t="str">
        <f t="shared" si="3"/>
        <v>CRY</v>
      </c>
      <c r="D51" s="67" t="str">
        <f t="shared" si="3"/>
        <v>@CRY</v>
      </c>
      <c r="E51" s="67" t="str">
        <f t="shared" si="3"/>
        <v>CRY</v>
      </c>
      <c r="F51" s="67" t="str">
        <f t="shared" si="3"/>
        <v>@CRY</v>
      </c>
      <c r="G51" s="67" t="str">
        <f t="shared" si="3"/>
        <v>CRY</v>
      </c>
      <c r="H51" s="67" t="str">
        <f t="shared" si="3"/>
        <v>CRY</v>
      </c>
      <c r="I51" s="67" t="str">
        <f t="shared" si="3"/>
        <v>@CRY</v>
      </c>
      <c r="J51" s="67" t="str">
        <f t="shared" si="3"/>
        <v>CRY</v>
      </c>
      <c r="K51" s="67" t="str">
        <f t="shared" si="3"/>
        <v>@CRY</v>
      </c>
      <c r="L51" s="67" t="str">
        <f t="shared" si="3"/>
        <v>CRY</v>
      </c>
      <c r="M51" s="67" t="str">
        <f t="shared" si="3"/>
        <v>@CRY</v>
      </c>
      <c r="N51" s="67" t="str">
        <f t="shared" si="3"/>
        <v>CRY</v>
      </c>
      <c r="O51" s="67" t="str">
        <f t="shared" si="3"/>
        <v>@CRY</v>
      </c>
      <c r="P51" s="67" t="str">
        <f t="shared" si="3"/>
        <v>CRY</v>
      </c>
      <c r="Q51" s="67" t="str">
        <f t="shared" si="3"/>
        <v>@CRY</v>
      </c>
      <c r="R51" s="67" t="str">
        <f t="shared" si="3"/>
        <v>@CRY</v>
      </c>
      <c r="S51" s="67" t="str">
        <f t="shared" si="3"/>
        <v>CRY</v>
      </c>
      <c r="T51" s="67" t="str">
        <f t="shared" si="3"/>
        <v>CRY</v>
      </c>
      <c r="U51" s="67" t="str">
        <f t="shared" si="3"/>
        <v>@CRY</v>
      </c>
      <c r="V51" s="67" t="str">
        <f t="shared" si="3"/>
        <v>@CRY</v>
      </c>
      <c r="W51" s="67" t="str">
        <f t="shared" si="3"/>
        <v>CRY</v>
      </c>
      <c r="X51" s="67" t="str">
        <f t="shared" si="3"/>
        <v>CRY</v>
      </c>
      <c r="Y51" s="67" t="str">
        <f t="shared" si="3"/>
        <v>@CRY</v>
      </c>
      <c r="Z51" s="67" t="str">
        <f t="shared" si="3"/>
        <v>CRY</v>
      </c>
      <c r="AA51" s="67" t="str">
        <f t="shared" si="3"/>
        <v>@CRY</v>
      </c>
      <c r="AB51" s="67" t="str">
        <f t="shared" si="3"/>
        <v>CRY</v>
      </c>
      <c r="AC51" s="67" t="str">
        <f t="shared" si="3"/>
        <v>@CRY</v>
      </c>
      <c r="AD51" s="67" t="str">
        <f t="shared" si="3"/>
        <v>@CRY</v>
      </c>
      <c r="AE51" s="67" t="str">
        <f t="shared" si="3"/>
        <v>CRY</v>
      </c>
      <c r="AF51" s="67" t="str">
        <f t="shared" si="3"/>
        <v>@CRY</v>
      </c>
      <c r="AG51" s="67" t="str">
        <f t="shared" si="3"/>
        <v>CRY</v>
      </c>
      <c r="AH51" s="67" t="str">
        <f t="shared" si="3"/>
        <v>CRY</v>
      </c>
      <c r="AI51" s="67" t="str">
        <f t="shared" si="3"/>
        <v>@CRY</v>
      </c>
      <c r="AJ51" s="67" t="str">
        <f t="shared" si="3"/>
        <v>CRY</v>
      </c>
      <c r="AK51" s="67" t="str">
        <f t="shared" si="3"/>
        <v>@CRY</v>
      </c>
      <c r="AL51" s="67" t="str">
        <f t="shared" si="3"/>
        <v>@CRY</v>
      </c>
      <c r="AM51" s="67" t="str">
        <f t="shared" si="3"/>
        <v>CRY</v>
      </c>
      <c r="AP51" s="60"/>
    </row>
    <row r="52" spans="1:42" x14ac:dyDescent="0.3">
      <c r="A52" s="41" t="str">
        <f t="shared" si="4"/>
        <v>EVE</v>
      </c>
      <c r="B52" s="67" t="str">
        <f t="shared" si="5"/>
        <v>EVE</v>
      </c>
      <c r="C52" s="67" t="str">
        <f t="shared" si="3"/>
        <v>@EVE</v>
      </c>
      <c r="D52" s="67" t="str">
        <f t="shared" si="3"/>
        <v>EVE</v>
      </c>
      <c r="E52" s="67" t="str">
        <f t="shared" si="3"/>
        <v>@EVE</v>
      </c>
      <c r="F52" s="67" t="str">
        <f t="shared" si="3"/>
        <v>@EVE</v>
      </c>
      <c r="G52" s="67" t="str">
        <f t="shared" si="3"/>
        <v>EVE</v>
      </c>
      <c r="H52" s="67" t="str">
        <f t="shared" si="3"/>
        <v>EVE</v>
      </c>
      <c r="I52" s="67" t="str">
        <f t="shared" si="3"/>
        <v>@EVE</v>
      </c>
      <c r="J52" s="67" t="str">
        <f t="shared" si="3"/>
        <v>EVE</v>
      </c>
      <c r="K52" s="67" t="str">
        <f t="shared" si="3"/>
        <v>@EVE</v>
      </c>
      <c r="L52" s="67" t="str">
        <f t="shared" si="3"/>
        <v>EVE</v>
      </c>
      <c r="M52" s="67" t="str">
        <f t="shared" si="3"/>
        <v>@EVE</v>
      </c>
      <c r="N52" s="67" t="str">
        <f t="shared" si="3"/>
        <v>EVE</v>
      </c>
      <c r="O52" s="67" t="str">
        <f t="shared" si="3"/>
        <v>@EVE</v>
      </c>
      <c r="P52" s="67" t="str">
        <f t="shared" si="3"/>
        <v>EVE</v>
      </c>
      <c r="Q52" s="67" t="str">
        <f t="shared" si="3"/>
        <v>@EVE</v>
      </c>
      <c r="R52" s="67" t="str">
        <f t="shared" si="3"/>
        <v>@EVE</v>
      </c>
      <c r="S52" s="67" t="str">
        <f t="shared" si="3"/>
        <v>EVE</v>
      </c>
      <c r="T52" s="67" t="str">
        <f t="shared" si="3"/>
        <v>EVE</v>
      </c>
      <c r="U52" s="67" t="str">
        <f t="shared" si="3"/>
        <v>@EVE</v>
      </c>
      <c r="V52" s="67" t="str">
        <f t="shared" si="3"/>
        <v>@EVE</v>
      </c>
      <c r="W52" s="67" t="str">
        <f t="shared" si="3"/>
        <v>EVE</v>
      </c>
      <c r="X52" s="67" t="str">
        <f t="shared" si="3"/>
        <v>EVE</v>
      </c>
      <c r="Y52" s="67" t="str">
        <f t="shared" si="3"/>
        <v>@EVE</v>
      </c>
      <c r="Z52" s="67" t="str">
        <f t="shared" si="3"/>
        <v>EVE</v>
      </c>
      <c r="AA52" s="67" t="str">
        <f t="shared" si="3"/>
        <v>@EVE</v>
      </c>
      <c r="AB52" s="67" t="str">
        <f t="shared" si="3"/>
        <v>EVE</v>
      </c>
      <c r="AC52" s="67" t="str">
        <f t="shared" si="3"/>
        <v>@EVE</v>
      </c>
      <c r="AD52" s="67" t="str">
        <f t="shared" si="3"/>
        <v>EVE</v>
      </c>
      <c r="AE52" s="67" t="str">
        <f t="shared" si="3"/>
        <v>@EVE</v>
      </c>
      <c r="AF52" s="67" t="str">
        <f t="shared" si="3"/>
        <v>EVE</v>
      </c>
      <c r="AG52" s="67" t="str">
        <f t="shared" si="3"/>
        <v>@EVE</v>
      </c>
      <c r="AH52" s="67" t="str">
        <f t="shared" si="3"/>
        <v>EVE</v>
      </c>
      <c r="AI52" s="67" t="str">
        <f t="shared" si="3"/>
        <v>@EVE</v>
      </c>
      <c r="AJ52" s="67" t="str">
        <f t="shared" si="3"/>
        <v>EVE</v>
      </c>
      <c r="AK52" s="67" t="str">
        <f t="shared" si="3"/>
        <v>@EVE</v>
      </c>
      <c r="AL52" s="67" t="str">
        <f t="shared" si="3"/>
        <v>@EVE</v>
      </c>
      <c r="AM52" s="67" t="str">
        <f t="shared" si="3"/>
        <v>EVE</v>
      </c>
      <c r="AP52" s="60"/>
    </row>
    <row r="53" spans="1:42" x14ac:dyDescent="0.3">
      <c r="A53" s="41" t="str">
        <f t="shared" si="4"/>
        <v>FUL</v>
      </c>
      <c r="B53" s="67" t="str">
        <f t="shared" si="5"/>
        <v>@FUL</v>
      </c>
      <c r="C53" s="67" t="str">
        <f t="shared" si="3"/>
        <v>FUL</v>
      </c>
      <c r="D53" s="67" t="str">
        <f t="shared" si="3"/>
        <v>@FUL</v>
      </c>
      <c r="E53" s="67" t="str">
        <f t="shared" si="3"/>
        <v>FUL</v>
      </c>
      <c r="F53" s="67" t="str">
        <f t="shared" si="3"/>
        <v>FUL</v>
      </c>
      <c r="G53" s="67" t="str">
        <f t="shared" si="3"/>
        <v>@FUL</v>
      </c>
      <c r="H53" s="67" t="str">
        <f t="shared" si="3"/>
        <v>@FUL</v>
      </c>
      <c r="I53" s="67" t="str">
        <f t="shared" si="3"/>
        <v>FUL</v>
      </c>
      <c r="J53" s="67" t="str">
        <f t="shared" si="3"/>
        <v>@FUL</v>
      </c>
      <c r="K53" s="67" t="str">
        <f t="shared" si="3"/>
        <v>FUL</v>
      </c>
      <c r="L53" s="67" t="str">
        <f t="shared" si="3"/>
        <v>FUL</v>
      </c>
      <c r="M53" s="67" t="str">
        <f t="shared" si="3"/>
        <v>@FUL</v>
      </c>
      <c r="N53" s="67" t="str">
        <f t="shared" ref="C53:AM60" si="6">IF(IFERROR(FIND("@",N9),0), $A53, CONCATENATE("@", $A53))</f>
        <v>@FUL</v>
      </c>
      <c r="O53" s="67" t="str">
        <f t="shared" si="6"/>
        <v>FUL</v>
      </c>
      <c r="P53" s="67" t="str">
        <f t="shared" si="6"/>
        <v>@FUL</v>
      </c>
      <c r="Q53" s="67" t="str">
        <f t="shared" si="6"/>
        <v>FUL</v>
      </c>
      <c r="R53" s="67" t="str">
        <f t="shared" si="6"/>
        <v>FUL</v>
      </c>
      <c r="S53" s="67" t="str">
        <f t="shared" si="6"/>
        <v>@FUL</v>
      </c>
      <c r="T53" s="67" t="str">
        <f t="shared" si="6"/>
        <v>@FUL</v>
      </c>
      <c r="U53" s="67" t="str">
        <f t="shared" si="6"/>
        <v>FUL</v>
      </c>
      <c r="V53" s="67" t="str">
        <f t="shared" si="6"/>
        <v>FUL</v>
      </c>
      <c r="W53" s="67" t="str">
        <f t="shared" si="6"/>
        <v>@FUL</v>
      </c>
      <c r="X53" s="67" t="str">
        <f t="shared" si="6"/>
        <v>@FUL</v>
      </c>
      <c r="Y53" s="67" t="str">
        <f t="shared" si="6"/>
        <v>FUL</v>
      </c>
      <c r="Z53" s="67" t="str">
        <f t="shared" si="6"/>
        <v>@FUL</v>
      </c>
      <c r="AA53" s="67" t="str">
        <f t="shared" si="6"/>
        <v>FUL</v>
      </c>
      <c r="AB53" s="67" t="str">
        <f t="shared" si="6"/>
        <v>FUL</v>
      </c>
      <c r="AC53" s="67" t="str">
        <f t="shared" si="6"/>
        <v>@FUL</v>
      </c>
      <c r="AD53" s="67" t="str">
        <f t="shared" si="6"/>
        <v>@FUL</v>
      </c>
      <c r="AE53" s="67" t="str">
        <f t="shared" si="6"/>
        <v>FUL</v>
      </c>
      <c r="AF53" s="67" t="str">
        <f t="shared" si="6"/>
        <v>@FUL</v>
      </c>
      <c r="AG53" s="67" t="str">
        <f t="shared" si="6"/>
        <v>FUL</v>
      </c>
      <c r="AH53" s="67" t="str">
        <f t="shared" si="6"/>
        <v>@FUL</v>
      </c>
      <c r="AI53" s="67" t="str">
        <f t="shared" si="6"/>
        <v>FUL</v>
      </c>
      <c r="AJ53" s="67" t="str">
        <f t="shared" si="6"/>
        <v>@FUL</v>
      </c>
      <c r="AK53" s="67" t="str">
        <f t="shared" si="6"/>
        <v>FUL</v>
      </c>
      <c r="AL53" s="67" t="str">
        <f t="shared" si="6"/>
        <v>FUL</v>
      </c>
      <c r="AM53" s="67" t="str">
        <f t="shared" si="6"/>
        <v>@FUL</v>
      </c>
      <c r="AP53" s="60"/>
    </row>
    <row r="54" spans="1:42" x14ac:dyDescent="0.3">
      <c r="A54" s="41" t="str">
        <f t="shared" si="4"/>
        <v>LEE</v>
      </c>
      <c r="B54" s="67" t="str">
        <f t="shared" si="5"/>
        <v>LEE</v>
      </c>
      <c r="C54" s="67" t="str">
        <f t="shared" si="6"/>
        <v>@LEE</v>
      </c>
      <c r="D54" s="67" t="str">
        <f t="shared" si="6"/>
        <v>LEE</v>
      </c>
      <c r="E54" s="67" t="str">
        <f t="shared" si="6"/>
        <v>@LEE</v>
      </c>
      <c r="F54" s="67" t="str">
        <f t="shared" si="6"/>
        <v>@LEE</v>
      </c>
      <c r="G54" s="67" t="str">
        <f t="shared" si="6"/>
        <v>LEE</v>
      </c>
      <c r="H54" s="67" t="str">
        <f t="shared" si="6"/>
        <v>@LEE</v>
      </c>
      <c r="I54" s="67" t="str">
        <f t="shared" si="6"/>
        <v>LEE</v>
      </c>
      <c r="J54" s="67" t="str">
        <f t="shared" si="6"/>
        <v>@LEE</v>
      </c>
      <c r="K54" s="67" t="str">
        <f t="shared" si="6"/>
        <v>LEE</v>
      </c>
      <c r="L54" s="67" t="str">
        <f t="shared" si="6"/>
        <v>LEE</v>
      </c>
      <c r="M54" s="67" t="str">
        <f t="shared" si="6"/>
        <v>@LEE</v>
      </c>
      <c r="N54" s="67" t="str">
        <f t="shared" si="6"/>
        <v>@LEE</v>
      </c>
      <c r="O54" s="67" t="str">
        <f t="shared" si="6"/>
        <v>LEE</v>
      </c>
      <c r="P54" s="67" t="str">
        <f t="shared" si="6"/>
        <v>@LEE</v>
      </c>
      <c r="Q54" s="67" t="str">
        <f t="shared" si="6"/>
        <v>LEE</v>
      </c>
      <c r="R54" s="67" t="str">
        <f t="shared" si="6"/>
        <v>LEE</v>
      </c>
      <c r="S54" s="67" t="str">
        <f t="shared" si="6"/>
        <v>@LEE</v>
      </c>
      <c r="T54" s="67" t="str">
        <f t="shared" si="6"/>
        <v>@LEE</v>
      </c>
      <c r="U54" s="67" t="str">
        <f t="shared" si="6"/>
        <v>LEE</v>
      </c>
      <c r="V54" s="67" t="str">
        <f t="shared" si="6"/>
        <v>LEE</v>
      </c>
      <c r="W54" s="67" t="str">
        <f t="shared" si="6"/>
        <v>@LEE</v>
      </c>
      <c r="X54" s="67" t="str">
        <f t="shared" si="6"/>
        <v>@LEE</v>
      </c>
      <c r="Y54" s="67" t="str">
        <f t="shared" si="6"/>
        <v>LEE</v>
      </c>
      <c r="Z54" s="67" t="str">
        <f t="shared" si="6"/>
        <v>LEE</v>
      </c>
      <c r="AA54" s="67" t="str">
        <f t="shared" si="6"/>
        <v>@LEE</v>
      </c>
      <c r="AB54" s="67" t="str">
        <f t="shared" si="6"/>
        <v>LEE</v>
      </c>
      <c r="AC54" s="67" t="str">
        <f t="shared" si="6"/>
        <v>@LEE</v>
      </c>
      <c r="AD54" s="67" t="str">
        <f t="shared" si="6"/>
        <v>LEE</v>
      </c>
      <c r="AE54" s="67" t="str">
        <f t="shared" si="6"/>
        <v>@LEE</v>
      </c>
      <c r="AF54" s="67" t="str">
        <f t="shared" si="6"/>
        <v>LEE</v>
      </c>
      <c r="AG54" s="67" t="str">
        <f t="shared" si="6"/>
        <v>@LEE</v>
      </c>
      <c r="AH54" s="67" t="str">
        <f t="shared" si="6"/>
        <v>@LEE</v>
      </c>
      <c r="AI54" s="67" t="str">
        <f t="shared" si="6"/>
        <v>LEE</v>
      </c>
      <c r="AJ54" s="67" t="str">
        <f t="shared" si="6"/>
        <v>@LEE</v>
      </c>
      <c r="AK54" s="67" t="str">
        <f t="shared" si="6"/>
        <v>LEE</v>
      </c>
      <c r="AL54" s="67" t="str">
        <f t="shared" si="6"/>
        <v>LEE</v>
      </c>
      <c r="AM54" s="67" t="str">
        <f t="shared" si="6"/>
        <v>@LEE</v>
      </c>
      <c r="AP54" s="60"/>
    </row>
    <row r="55" spans="1:42" x14ac:dyDescent="0.3">
      <c r="A55" s="41" t="str">
        <f t="shared" si="4"/>
        <v>LEI</v>
      </c>
      <c r="B55" s="67" t="str">
        <f t="shared" si="5"/>
        <v>LEI</v>
      </c>
      <c r="C55" s="67" t="str">
        <f t="shared" si="6"/>
        <v>@LEI</v>
      </c>
      <c r="D55" s="67" t="str">
        <f t="shared" si="6"/>
        <v>LEI</v>
      </c>
      <c r="E55" s="67" t="str">
        <f t="shared" si="6"/>
        <v>@LEI</v>
      </c>
      <c r="F55" s="67" t="str">
        <f t="shared" si="6"/>
        <v>@LEI</v>
      </c>
      <c r="G55" s="67" t="str">
        <f t="shared" si="6"/>
        <v>LEI</v>
      </c>
      <c r="H55" s="67" t="str">
        <f t="shared" si="6"/>
        <v>LEI</v>
      </c>
      <c r="I55" s="67" t="str">
        <f t="shared" si="6"/>
        <v>@LEI</v>
      </c>
      <c r="J55" s="67" t="str">
        <f t="shared" si="6"/>
        <v>LEI</v>
      </c>
      <c r="K55" s="67" t="str">
        <f t="shared" si="6"/>
        <v>@LEI</v>
      </c>
      <c r="L55" s="67" t="str">
        <f t="shared" si="6"/>
        <v>LEI</v>
      </c>
      <c r="M55" s="67" t="str">
        <f t="shared" si="6"/>
        <v>@LEI</v>
      </c>
      <c r="N55" s="67" t="str">
        <f t="shared" si="6"/>
        <v>@LEI</v>
      </c>
      <c r="O55" s="67" t="str">
        <f t="shared" si="6"/>
        <v>LEI</v>
      </c>
      <c r="P55" s="67" t="str">
        <f t="shared" si="6"/>
        <v>@LEI</v>
      </c>
      <c r="Q55" s="67" t="str">
        <f t="shared" si="6"/>
        <v>LEI</v>
      </c>
      <c r="R55" s="67" t="str">
        <f t="shared" si="6"/>
        <v>LEI</v>
      </c>
      <c r="S55" s="67" t="str">
        <f t="shared" si="6"/>
        <v>@LEI</v>
      </c>
      <c r="T55" s="67" t="str">
        <f t="shared" si="6"/>
        <v>@LEI</v>
      </c>
      <c r="U55" s="67" t="str">
        <f t="shared" si="6"/>
        <v>LEI</v>
      </c>
      <c r="V55" s="67" t="str">
        <f t="shared" si="6"/>
        <v>@LEI</v>
      </c>
      <c r="W55" s="67" t="str">
        <f t="shared" si="6"/>
        <v>LEI</v>
      </c>
      <c r="X55" s="67" t="str">
        <f t="shared" si="6"/>
        <v>LEI</v>
      </c>
      <c r="Y55" s="67" t="str">
        <f t="shared" si="6"/>
        <v>@LEI</v>
      </c>
      <c r="Z55" s="67" t="str">
        <f t="shared" si="6"/>
        <v>LEI</v>
      </c>
      <c r="AA55" s="67" t="str">
        <f t="shared" si="6"/>
        <v>@LEI</v>
      </c>
      <c r="AB55" s="67" t="str">
        <f t="shared" si="6"/>
        <v>LEI</v>
      </c>
      <c r="AC55" s="67" t="str">
        <f t="shared" si="6"/>
        <v>@LEI</v>
      </c>
      <c r="AD55" s="67" t="str">
        <f t="shared" si="6"/>
        <v>LEI</v>
      </c>
      <c r="AE55" s="67" t="str">
        <f t="shared" si="6"/>
        <v>@LEI</v>
      </c>
      <c r="AF55" s="67" t="str">
        <f t="shared" si="6"/>
        <v>LEI</v>
      </c>
      <c r="AG55" s="67" t="str">
        <f t="shared" si="6"/>
        <v>@LEI</v>
      </c>
      <c r="AH55" s="67" t="str">
        <f t="shared" si="6"/>
        <v>@LEI</v>
      </c>
      <c r="AI55" s="67" t="str">
        <f t="shared" si="6"/>
        <v>LEI</v>
      </c>
      <c r="AJ55" s="67" t="str">
        <f t="shared" si="6"/>
        <v>@LEI</v>
      </c>
      <c r="AK55" s="67" t="str">
        <f t="shared" si="6"/>
        <v>LEI</v>
      </c>
      <c r="AL55" s="67" t="str">
        <f t="shared" si="6"/>
        <v>LEI</v>
      </c>
      <c r="AM55" s="67" t="str">
        <f t="shared" si="6"/>
        <v>@LEI</v>
      </c>
      <c r="AP55" s="60"/>
    </row>
    <row r="56" spans="1:42" x14ac:dyDescent="0.3">
      <c r="A56" s="41" t="str">
        <f t="shared" si="4"/>
        <v>LIV</v>
      </c>
      <c r="B56" s="67" t="str">
        <f t="shared" si="5"/>
        <v>@LIV</v>
      </c>
      <c r="C56" s="67" t="str">
        <f t="shared" si="6"/>
        <v>LIV</v>
      </c>
      <c r="D56" s="67" t="str">
        <f t="shared" si="6"/>
        <v>@LIV</v>
      </c>
      <c r="E56" s="67" t="str">
        <f t="shared" si="6"/>
        <v>LIV</v>
      </c>
      <c r="F56" s="67" t="str">
        <f t="shared" si="6"/>
        <v>LIV</v>
      </c>
      <c r="G56" s="67" t="str">
        <f t="shared" si="6"/>
        <v>@LIV</v>
      </c>
      <c r="H56" s="67" t="str">
        <f t="shared" si="6"/>
        <v>@LIV</v>
      </c>
      <c r="I56" s="67" t="str">
        <f t="shared" si="6"/>
        <v>LIV</v>
      </c>
      <c r="J56" s="67" t="str">
        <f t="shared" si="6"/>
        <v>@LIV</v>
      </c>
      <c r="K56" s="67" t="str">
        <f t="shared" si="6"/>
        <v>LIV</v>
      </c>
      <c r="L56" s="67" t="str">
        <f t="shared" si="6"/>
        <v>@LIV</v>
      </c>
      <c r="M56" s="67" t="str">
        <f t="shared" si="6"/>
        <v>LIV</v>
      </c>
      <c r="N56" s="67" t="str">
        <f t="shared" si="6"/>
        <v>@LIV</v>
      </c>
      <c r="O56" s="67" t="str">
        <f t="shared" si="6"/>
        <v>LIV</v>
      </c>
      <c r="P56" s="67" t="str">
        <f t="shared" si="6"/>
        <v>@LIV</v>
      </c>
      <c r="Q56" s="67" t="str">
        <f t="shared" si="6"/>
        <v>LIV</v>
      </c>
      <c r="R56" s="67" t="str">
        <f t="shared" si="6"/>
        <v>LIV</v>
      </c>
      <c r="S56" s="67" t="str">
        <f t="shared" si="6"/>
        <v>@LIV</v>
      </c>
      <c r="T56" s="67" t="str">
        <f t="shared" si="6"/>
        <v>@LIV</v>
      </c>
      <c r="U56" s="67" t="str">
        <f t="shared" si="6"/>
        <v>LIV</v>
      </c>
      <c r="V56" s="67" t="str">
        <f t="shared" si="6"/>
        <v>LIV</v>
      </c>
      <c r="W56" s="67" t="str">
        <f t="shared" si="6"/>
        <v>@LIV</v>
      </c>
      <c r="X56" s="67" t="str">
        <f t="shared" si="6"/>
        <v>@LIV</v>
      </c>
      <c r="Y56" s="67" t="str">
        <f t="shared" si="6"/>
        <v>LIV</v>
      </c>
      <c r="Z56" s="67" t="str">
        <f t="shared" si="6"/>
        <v>@LIV</v>
      </c>
      <c r="AA56" s="67" t="str">
        <f t="shared" si="6"/>
        <v>LIV</v>
      </c>
      <c r="AB56" s="67" t="str">
        <f t="shared" si="6"/>
        <v>@LIV</v>
      </c>
      <c r="AC56" s="67" t="str">
        <f t="shared" si="6"/>
        <v>LIV</v>
      </c>
      <c r="AD56" s="67" t="str">
        <f t="shared" si="6"/>
        <v>@LIV</v>
      </c>
      <c r="AE56" s="67" t="str">
        <f t="shared" si="6"/>
        <v>LIV</v>
      </c>
      <c r="AF56" s="67" t="str">
        <f t="shared" si="6"/>
        <v>@LIV</v>
      </c>
      <c r="AG56" s="67" t="str">
        <f t="shared" si="6"/>
        <v>LIV</v>
      </c>
      <c r="AH56" s="67" t="str">
        <f t="shared" si="6"/>
        <v>@LIV</v>
      </c>
      <c r="AI56" s="67" t="str">
        <f t="shared" si="6"/>
        <v>LIV</v>
      </c>
      <c r="AJ56" s="67" t="str">
        <f t="shared" si="6"/>
        <v>@LIV</v>
      </c>
      <c r="AK56" s="67" t="str">
        <f t="shared" si="6"/>
        <v>LIV</v>
      </c>
      <c r="AL56" s="67" t="str">
        <f t="shared" si="6"/>
        <v>LIV</v>
      </c>
      <c r="AM56" s="67" t="str">
        <f t="shared" si="6"/>
        <v>@LIV</v>
      </c>
      <c r="AP56" s="60"/>
    </row>
    <row r="57" spans="1:42" x14ac:dyDescent="0.3">
      <c r="A57" s="41" t="str">
        <f t="shared" si="4"/>
        <v>MCI</v>
      </c>
      <c r="B57" s="67" t="str">
        <f t="shared" si="5"/>
        <v>@MCI</v>
      </c>
      <c r="C57" s="67" t="str">
        <f t="shared" si="6"/>
        <v>MCI</v>
      </c>
      <c r="D57" s="67" t="str">
        <f t="shared" si="6"/>
        <v>@MCI</v>
      </c>
      <c r="E57" s="67" t="str">
        <f t="shared" si="6"/>
        <v>MCI</v>
      </c>
      <c r="F57" s="67" t="str">
        <f t="shared" si="6"/>
        <v>@MCI</v>
      </c>
      <c r="G57" s="67" t="str">
        <f t="shared" si="6"/>
        <v>MCI</v>
      </c>
      <c r="H57" s="67" t="str">
        <f t="shared" si="6"/>
        <v>MCI</v>
      </c>
      <c r="I57" s="67" t="str">
        <f t="shared" si="6"/>
        <v>@MCI</v>
      </c>
      <c r="J57" s="67" t="str">
        <f t="shared" si="6"/>
        <v>MCI</v>
      </c>
      <c r="K57" s="67" t="str">
        <f t="shared" si="6"/>
        <v>@MCI</v>
      </c>
      <c r="L57" s="67" t="str">
        <f t="shared" si="6"/>
        <v>@MCI</v>
      </c>
      <c r="M57" s="67" t="str">
        <f t="shared" si="6"/>
        <v>MCI</v>
      </c>
      <c r="N57" s="67" t="str">
        <f t="shared" si="6"/>
        <v>@MCI</v>
      </c>
      <c r="O57" s="67" t="str">
        <f t="shared" si="6"/>
        <v>MCI</v>
      </c>
      <c r="P57" s="67" t="str">
        <f t="shared" si="6"/>
        <v>@MCI</v>
      </c>
      <c r="Q57" s="67" t="str">
        <f t="shared" si="6"/>
        <v>MCI</v>
      </c>
      <c r="R57" s="67" t="str">
        <f t="shared" si="6"/>
        <v>MCI</v>
      </c>
      <c r="S57" s="67" t="str">
        <f t="shared" si="6"/>
        <v>@MCI</v>
      </c>
      <c r="T57" s="67" t="str">
        <f t="shared" si="6"/>
        <v>@MCI</v>
      </c>
      <c r="U57" s="67" t="str">
        <f t="shared" si="6"/>
        <v>MCI</v>
      </c>
      <c r="V57" s="67" t="str">
        <f t="shared" si="6"/>
        <v>@MCI</v>
      </c>
      <c r="W57" s="67" t="str">
        <f t="shared" si="6"/>
        <v>MCI</v>
      </c>
      <c r="X57" s="67" t="str">
        <f t="shared" si="6"/>
        <v>MCI</v>
      </c>
      <c r="Y57" s="67" t="str">
        <f t="shared" si="6"/>
        <v>@MCI</v>
      </c>
      <c r="Z57" s="67" t="str">
        <f t="shared" si="6"/>
        <v>MCI</v>
      </c>
      <c r="AA57" s="67" t="str">
        <f t="shared" si="6"/>
        <v>@MCI</v>
      </c>
      <c r="AB57" s="67" t="str">
        <f t="shared" si="6"/>
        <v>@MCI</v>
      </c>
      <c r="AC57" s="67" t="str">
        <f t="shared" si="6"/>
        <v>MCI</v>
      </c>
      <c r="AD57" s="67" t="str">
        <f t="shared" si="6"/>
        <v>@MCI</v>
      </c>
      <c r="AE57" s="67" t="str">
        <f t="shared" si="6"/>
        <v>MCI</v>
      </c>
      <c r="AF57" s="67" t="str">
        <f t="shared" si="6"/>
        <v>@MCI</v>
      </c>
      <c r="AG57" s="67" t="str">
        <f t="shared" si="6"/>
        <v>MCI</v>
      </c>
      <c r="AH57" s="67" t="str">
        <f t="shared" si="6"/>
        <v>@MCI</v>
      </c>
      <c r="AI57" s="67" t="str">
        <f t="shared" si="6"/>
        <v>MCI</v>
      </c>
      <c r="AJ57" s="67" t="str">
        <f t="shared" si="6"/>
        <v>@MCI</v>
      </c>
      <c r="AK57" s="67" t="str">
        <f t="shared" si="6"/>
        <v>MCI</v>
      </c>
      <c r="AL57" s="67" t="str">
        <f t="shared" si="6"/>
        <v>MCI</v>
      </c>
      <c r="AM57" s="67" t="str">
        <f t="shared" si="6"/>
        <v>@MCI</v>
      </c>
      <c r="AP57" s="60"/>
    </row>
    <row r="58" spans="1:42" x14ac:dyDescent="0.3">
      <c r="A58" s="41" t="str">
        <f t="shared" si="4"/>
        <v>MUN</v>
      </c>
      <c r="B58" s="67" t="str">
        <f t="shared" si="5"/>
        <v>MUN</v>
      </c>
      <c r="C58" s="67" t="str">
        <f t="shared" si="6"/>
        <v>@MUN</v>
      </c>
      <c r="D58" s="67" t="str">
        <f t="shared" si="6"/>
        <v>MUN</v>
      </c>
      <c r="E58" s="67" t="str">
        <f t="shared" si="6"/>
        <v>@MUN</v>
      </c>
      <c r="F58" s="67" t="str">
        <f t="shared" si="6"/>
        <v>MUN</v>
      </c>
      <c r="G58" s="67" t="str">
        <f t="shared" si="6"/>
        <v>@MUN</v>
      </c>
      <c r="H58" s="67" t="str">
        <f t="shared" si="6"/>
        <v>@MUN</v>
      </c>
      <c r="I58" s="67" t="str">
        <f t="shared" si="6"/>
        <v>MUN</v>
      </c>
      <c r="J58" s="67" t="str">
        <f t="shared" si="6"/>
        <v>@MUN</v>
      </c>
      <c r="K58" s="67" t="str">
        <f t="shared" si="6"/>
        <v>MUN</v>
      </c>
      <c r="L58" s="67" t="str">
        <f t="shared" si="6"/>
        <v>MUN</v>
      </c>
      <c r="M58" s="67" t="str">
        <f t="shared" si="6"/>
        <v>@MUN</v>
      </c>
      <c r="N58" s="67" t="str">
        <f t="shared" si="6"/>
        <v>MUN</v>
      </c>
      <c r="O58" s="67" t="str">
        <f t="shared" si="6"/>
        <v>@MUN</v>
      </c>
      <c r="P58" s="67" t="str">
        <f t="shared" si="6"/>
        <v>MUN</v>
      </c>
      <c r="Q58" s="67" t="str">
        <f t="shared" si="6"/>
        <v>@MUN</v>
      </c>
      <c r="R58" s="67" t="str">
        <f t="shared" si="6"/>
        <v>@MUN</v>
      </c>
      <c r="S58" s="67" t="str">
        <f t="shared" si="6"/>
        <v>MUN</v>
      </c>
      <c r="T58" s="67" t="str">
        <f t="shared" si="6"/>
        <v>MUN</v>
      </c>
      <c r="U58" s="67" t="str">
        <f t="shared" si="6"/>
        <v>@MUN</v>
      </c>
      <c r="V58" s="67" t="str">
        <f t="shared" si="6"/>
        <v>MUN</v>
      </c>
      <c r="W58" s="67" t="str">
        <f t="shared" si="6"/>
        <v>@MUN</v>
      </c>
      <c r="X58" s="67" t="str">
        <f t="shared" si="6"/>
        <v>@MUN</v>
      </c>
      <c r="Y58" s="67" t="str">
        <f t="shared" si="6"/>
        <v>MUN</v>
      </c>
      <c r="Z58" s="67" t="str">
        <f t="shared" si="6"/>
        <v>@MUN</v>
      </c>
      <c r="AA58" s="67" t="str">
        <f t="shared" si="6"/>
        <v>MUN</v>
      </c>
      <c r="AB58" s="67" t="str">
        <f t="shared" si="6"/>
        <v>MUN</v>
      </c>
      <c r="AC58" s="67" t="str">
        <f t="shared" si="6"/>
        <v>@MUN</v>
      </c>
      <c r="AD58" s="67" t="str">
        <f t="shared" si="6"/>
        <v>MUN</v>
      </c>
      <c r="AE58" s="67" t="str">
        <f t="shared" si="6"/>
        <v>@MUN</v>
      </c>
      <c r="AF58" s="67" t="str">
        <f t="shared" si="6"/>
        <v>MUN</v>
      </c>
      <c r="AG58" s="67" t="str">
        <f t="shared" si="6"/>
        <v>@MUN</v>
      </c>
      <c r="AH58" s="67" t="str">
        <f t="shared" si="6"/>
        <v>MUN</v>
      </c>
      <c r="AI58" s="67" t="str">
        <f t="shared" si="6"/>
        <v>@MUN</v>
      </c>
      <c r="AJ58" s="67" t="str">
        <f t="shared" si="6"/>
        <v>MUN</v>
      </c>
      <c r="AK58" s="67" t="str">
        <f t="shared" si="6"/>
        <v>@MUN</v>
      </c>
      <c r="AL58" s="67" t="str">
        <f t="shared" si="6"/>
        <v>@MUN</v>
      </c>
      <c r="AM58" s="67" t="str">
        <f t="shared" si="6"/>
        <v>MUN</v>
      </c>
      <c r="AP58" s="60"/>
    </row>
    <row r="59" spans="1:42" x14ac:dyDescent="0.3">
      <c r="A59" s="41" t="str">
        <f t="shared" si="4"/>
        <v>NEW</v>
      </c>
      <c r="B59" s="67" t="str">
        <f t="shared" si="5"/>
        <v>NEW</v>
      </c>
      <c r="C59" s="67" t="str">
        <f t="shared" si="6"/>
        <v>@NEW</v>
      </c>
      <c r="D59" s="67" t="str">
        <f t="shared" si="6"/>
        <v>NEW</v>
      </c>
      <c r="E59" s="67" t="str">
        <f t="shared" si="6"/>
        <v>@NEW</v>
      </c>
      <c r="F59" s="67" t="str">
        <f t="shared" si="6"/>
        <v>@NEW</v>
      </c>
      <c r="G59" s="67" t="str">
        <f t="shared" si="6"/>
        <v>NEW</v>
      </c>
      <c r="H59" s="67" t="str">
        <f t="shared" si="6"/>
        <v>@NEW</v>
      </c>
      <c r="I59" s="67" t="str">
        <f t="shared" si="6"/>
        <v>NEW</v>
      </c>
      <c r="J59" s="67" t="str">
        <f t="shared" si="6"/>
        <v>@NEW</v>
      </c>
      <c r="K59" s="67" t="str">
        <f t="shared" si="6"/>
        <v>NEW</v>
      </c>
      <c r="L59" s="67" t="str">
        <f t="shared" si="6"/>
        <v>NEW</v>
      </c>
      <c r="M59" s="67" t="str">
        <f t="shared" si="6"/>
        <v>@NEW</v>
      </c>
      <c r="N59" s="67" t="str">
        <f t="shared" si="6"/>
        <v>NEW</v>
      </c>
      <c r="O59" s="67" t="str">
        <f t="shared" si="6"/>
        <v>@NEW</v>
      </c>
      <c r="P59" s="67" t="str">
        <f t="shared" si="6"/>
        <v>NEW</v>
      </c>
      <c r="Q59" s="67" t="str">
        <f t="shared" si="6"/>
        <v>@NEW</v>
      </c>
      <c r="R59" s="67" t="str">
        <f t="shared" si="6"/>
        <v>@NEW</v>
      </c>
      <c r="S59" s="67" t="str">
        <f t="shared" si="6"/>
        <v>NEW</v>
      </c>
      <c r="T59" s="67" t="str">
        <f t="shared" si="6"/>
        <v>NEW</v>
      </c>
      <c r="U59" s="67" t="str">
        <f t="shared" si="6"/>
        <v>@NEW</v>
      </c>
      <c r="V59" s="67" t="str">
        <f t="shared" si="6"/>
        <v>NEW</v>
      </c>
      <c r="W59" s="67" t="str">
        <f t="shared" si="6"/>
        <v>@NEW</v>
      </c>
      <c r="X59" s="67" t="str">
        <f t="shared" si="6"/>
        <v>@NEW</v>
      </c>
      <c r="Y59" s="67" t="str">
        <f t="shared" si="6"/>
        <v>NEW</v>
      </c>
      <c r="Z59" s="67" t="str">
        <f t="shared" si="6"/>
        <v>NEW</v>
      </c>
      <c r="AA59" s="67" t="str">
        <f t="shared" si="6"/>
        <v>@NEW</v>
      </c>
      <c r="AB59" s="67" t="str">
        <f t="shared" si="6"/>
        <v>NEW</v>
      </c>
      <c r="AC59" s="67" t="str">
        <f t="shared" si="6"/>
        <v>@NEW</v>
      </c>
      <c r="AD59" s="67" t="str">
        <f t="shared" si="6"/>
        <v>NEW</v>
      </c>
      <c r="AE59" s="67" t="str">
        <f t="shared" si="6"/>
        <v>@NEW</v>
      </c>
      <c r="AF59" s="67" t="str">
        <f t="shared" si="6"/>
        <v>NEW</v>
      </c>
      <c r="AG59" s="67" t="str">
        <f t="shared" si="6"/>
        <v>@NEW</v>
      </c>
      <c r="AH59" s="67" t="str">
        <f t="shared" si="6"/>
        <v>NEW</v>
      </c>
      <c r="AI59" s="67" t="str">
        <f t="shared" si="6"/>
        <v>@NEW</v>
      </c>
      <c r="AJ59" s="67" t="str">
        <f t="shared" si="6"/>
        <v>NEW</v>
      </c>
      <c r="AK59" s="67" t="str">
        <f t="shared" si="6"/>
        <v>@NEW</v>
      </c>
      <c r="AL59" s="67" t="str">
        <f t="shared" si="6"/>
        <v>@NEW</v>
      </c>
      <c r="AM59" s="67" t="str">
        <f t="shared" si="6"/>
        <v>NEW</v>
      </c>
      <c r="AP59" s="60"/>
    </row>
    <row r="60" spans="1:42" x14ac:dyDescent="0.3">
      <c r="A60" s="41" t="str">
        <f t="shared" si="4"/>
        <v>SHU</v>
      </c>
      <c r="B60" s="67" t="str">
        <f t="shared" si="5"/>
        <v>@SHU</v>
      </c>
      <c r="C60" s="67" t="str">
        <f t="shared" si="6"/>
        <v>SHU</v>
      </c>
      <c r="D60" s="67" t="str">
        <f t="shared" si="6"/>
        <v>@SHU</v>
      </c>
      <c r="E60" s="67" t="str">
        <f t="shared" si="6"/>
        <v>SHU</v>
      </c>
      <c r="F60" s="67" t="str">
        <f t="shared" si="6"/>
        <v>@SHU</v>
      </c>
      <c r="G60" s="67" t="str">
        <f t="shared" si="6"/>
        <v>SHU</v>
      </c>
      <c r="H60" s="67" t="str">
        <f t="shared" si="6"/>
        <v>@SHU</v>
      </c>
      <c r="I60" s="67" t="str">
        <f t="shared" si="6"/>
        <v>SHU</v>
      </c>
      <c r="J60" s="67" t="str">
        <f t="shared" ref="C60:AM65" si="7">IF(IFERROR(FIND("@",J16),0), $A60, CONCATENATE("@", $A60))</f>
        <v>@SHU</v>
      </c>
      <c r="K60" s="67" t="str">
        <f t="shared" si="7"/>
        <v>SHU</v>
      </c>
      <c r="L60" s="67" t="str">
        <f t="shared" si="7"/>
        <v>@SHU</v>
      </c>
      <c r="M60" s="67" t="str">
        <f t="shared" si="7"/>
        <v>SHU</v>
      </c>
      <c r="N60" s="67" t="str">
        <f t="shared" si="7"/>
        <v>@SHU</v>
      </c>
      <c r="O60" s="67" t="str">
        <f t="shared" si="7"/>
        <v>SHU</v>
      </c>
      <c r="P60" s="67" t="str">
        <f t="shared" si="7"/>
        <v>@SHU</v>
      </c>
      <c r="Q60" s="67" t="str">
        <f t="shared" si="7"/>
        <v>SHU</v>
      </c>
      <c r="R60" s="67" t="str">
        <f t="shared" si="7"/>
        <v>SHU</v>
      </c>
      <c r="S60" s="67" t="str">
        <f t="shared" si="7"/>
        <v>@SHU</v>
      </c>
      <c r="T60" s="67" t="str">
        <f t="shared" si="7"/>
        <v>@SHU</v>
      </c>
      <c r="U60" s="67" t="str">
        <f t="shared" si="7"/>
        <v>SHU</v>
      </c>
      <c r="V60" s="67" t="str">
        <f t="shared" si="7"/>
        <v>SHU</v>
      </c>
      <c r="W60" s="67" t="str">
        <f t="shared" si="7"/>
        <v>@SHU</v>
      </c>
      <c r="X60" s="67" t="str">
        <f t="shared" si="7"/>
        <v>@SHU</v>
      </c>
      <c r="Y60" s="67" t="str">
        <f t="shared" si="7"/>
        <v>SHU</v>
      </c>
      <c r="Z60" s="67" t="str">
        <f t="shared" si="7"/>
        <v>SHU</v>
      </c>
      <c r="AA60" s="67" t="str">
        <f t="shared" si="7"/>
        <v>@SHU</v>
      </c>
      <c r="AB60" s="67" t="str">
        <f t="shared" si="7"/>
        <v>@SHU</v>
      </c>
      <c r="AC60" s="67" t="str">
        <f t="shared" si="7"/>
        <v>SHU</v>
      </c>
      <c r="AD60" s="67" t="str">
        <f t="shared" si="7"/>
        <v>@SHU</v>
      </c>
      <c r="AE60" s="67" t="str">
        <f t="shared" si="7"/>
        <v>SHU</v>
      </c>
      <c r="AF60" s="67" t="str">
        <f t="shared" si="7"/>
        <v>@SHU</v>
      </c>
      <c r="AG60" s="67" t="str">
        <f t="shared" si="7"/>
        <v>SHU</v>
      </c>
      <c r="AH60" s="67" t="str">
        <f t="shared" si="7"/>
        <v>@SHU</v>
      </c>
      <c r="AI60" s="67" t="str">
        <f t="shared" si="7"/>
        <v>SHU</v>
      </c>
      <c r="AJ60" s="67" t="str">
        <f t="shared" si="7"/>
        <v>@SHU</v>
      </c>
      <c r="AK60" s="67" t="str">
        <f t="shared" si="7"/>
        <v>SHU</v>
      </c>
      <c r="AL60" s="67" t="str">
        <f t="shared" si="7"/>
        <v>SHU</v>
      </c>
      <c r="AM60" s="67" t="str">
        <f t="shared" si="7"/>
        <v>@SHU</v>
      </c>
      <c r="AP60" s="60"/>
    </row>
    <row r="61" spans="1:42" x14ac:dyDescent="0.3">
      <c r="A61" s="41" t="str">
        <f t="shared" si="4"/>
        <v>SOU</v>
      </c>
      <c r="B61" s="67" t="str">
        <f t="shared" si="5"/>
        <v>SOU</v>
      </c>
      <c r="C61" s="67" t="str">
        <f t="shared" si="7"/>
        <v>@SOU</v>
      </c>
      <c r="D61" s="67" t="str">
        <f t="shared" si="7"/>
        <v>SOU</v>
      </c>
      <c r="E61" s="67" t="str">
        <f t="shared" si="7"/>
        <v>@SOU</v>
      </c>
      <c r="F61" s="67" t="str">
        <f t="shared" si="7"/>
        <v>SOU</v>
      </c>
      <c r="G61" s="67" t="str">
        <f t="shared" si="7"/>
        <v>@SOU</v>
      </c>
      <c r="H61" s="67" t="str">
        <f t="shared" si="7"/>
        <v>SOU</v>
      </c>
      <c r="I61" s="67" t="str">
        <f t="shared" si="7"/>
        <v>@SOU</v>
      </c>
      <c r="J61" s="67" t="str">
        <f t="shared" si="7"/>
        <v>SOU</v>
      </c>
      <c r="K61" s="67" t="str">
        <f t="shared" si="7"/>
        <v>@SOU</v>
      </c>
      <c r="L61" s="67" t="str">
        <f t="shared" si="7"/>
        <v>SOU</v>
      </c>
      <c r="M61" s="67" t="str">
        <f t="shared" si="7"/>
        <v>@SOU</v>
      </c>
      <c r="N61" s="67" t="str">
        <f t="shared" si="7"/>
        <v>SOU</v>
      </c>
      <c r="O61" s="67" t="str">
        <f t="shared" si="7"/>
        <v>@SOU</v>
      </c>
      <c r="P61" s="67" t="str">
        <f t="shared" si="7"/>
        <v>SOU</v>
      </c>
      <c r="Q61" s="67" t="str">
        <f t="shared" si="7"/>
        <v>@SOU</v>
      </c>
      <c r="R61" s="67" t="str">
        <f t="shared" si="7"/>
        <v>@SOU</v>
      </c>
      <c r="S61" s="67" t="str">
        <f t="shared" si="7"/>
        <v>SOU</v>
      </c>
      <c r="T61" s="67" t="str">
        <f t="shared" si="7"/>
        <v>SOU</v>
      </c>
      <c r="U61" s="67" t="str">
        <f t="shared" si="7"/>
        <v>@SOU</v>
      </c>
      <c r="V61" s="67" t="str">
        <f t="shared" si="7"/>
        <v>@SOU</v>
      </c>
      <c r="W61" s="67" t="str">
        <f t="shared" si="7"/>
        <v>SOU</v>
      </c>
      <c r="X61" s="67" t="str">
        <f t="shared" si="7"/>
        <v>SOU</v>
      </c>
      <c r="Y61" s="67" t="str">
        <f t="shared" si="7"/>
        <v>@SOU</v>
      </c>
      <c r="Z61" s="67" t="str">
        <f t="shared" si="7"/>
        <v>@SOU</v>
      </c>
      <c r="AA61" s="67" t="str">
        <f t="shared" si="7"/>
        <v>SOU</v>
      </c>
      <c r="AB61" s="67" t="str">
        <f t="shared" si="7"/>
        <v>SOU</v>
      </c>
      <c r="AC61" s="67" t="str">
        <f t="shared" si="7"/>
        <v>@SOU</v>
      </c>
      <c r="AD61" s="67" t="str">
        <f t="shared" si="7"/>
        <v>SOU</v>
      </c>
      <c r="AE61" s="67" t="str">
        <f t="shared" si="7"/>
        <v>@SOU</v>
      </c>
      <c r="AF61" s="67" t="str">
        <f t="shared" si="7"/>
        <v>SOU</v>
      </c>
      <c r="AG61" s="67" t="str">
        <f t="shared" si="7"/>
        <v>@SOU</v>
      </c>
      <c r="AH61" s="67" t="str">
        <f t="shared" si="7"/>
        <v>SOU</v>
      </c>
      <c r="AI61" s="67" t="str">
        <f t="shared" si="7"/>
        <v>@SOU</v>
      </c>
      <c r="AJ61" s="67" t="str">
        <f t="shared" si="7"/>
        <v>SOU</v>
      </c>
      <c r="AK61" s="67" t="str">
        <f t="shared" si="7"/>
        <v>@SOU</v>
      </c>
      <c r="AL61" s="67" t="str">
        <f t="shared" si="7"/>
        <v>@SOU</v>
      </c>
      <c r="AM61" s="67" t="str">
        <f t="shared" si="7"/>
        <v>SOU</v>
      </c>
      <c r="AP61" s="60"/>
    </row>
    <row r="62" spans="1:42" x14ac:dyDescent="0.3">
      <c r="A62" s="41" t="str">
        <f t="shared" si="4"/>
        <v>TOT</v>
      </c>
      <c r="B62" s="67" t="str">
        <f t="shared" si="5"/>
        <v>@TOT</v>
      </c>
      <c r="C62" s="67" t="str">
        <f t="shared" si="7"/>
        <v>TOT</v>
      </c>
      <c r="D62" s="67" t="str">
        <f t="shared" si="7"/>
        <v>@TOT</v>
      </c>
      <c r="E62" s="67" t="str">
        <f t="shared" si="7"/>
        <v>TOT</v>
      </c>
      <c r="F62" s="67" t="str">
        <f t="shared" si="7"/>
        <v>@TOT</v>
      </c>
      <c r="G62" s="67" t="str">
        <f t="shared" si="7"/>
        <v>TOT</v>
      </c>
      <c r="H62" s="67" t="str">
        <f t="shared" si="7"/>
        <v>@TOT</v>
      </c>
      <c r="I62" s="67" t="str">
        <f t="shared" si="7"/>
        <v>TOT</v>
      </c>
      <c r="J62" s="67" t="str">
        <f t="shared" si="7"/>
        <v>@TOT</v>
      </c>
      <c r="K62" s="67" t="str">
        <f t="shared" si="7"/>
        <v>TOT</v>
      </c>
      <c r="L62" s="67" t="str">
        <f t="shared" si="7"/>
        <v>@TOT</v>
      </c>
      <c r="M62" s="67" t="str">
        <f t="shared" si="7"/>
        <v>TOT</v>
      </c>
      <c r="N62" s="67" t="str">
        <f t="shared" si="7"/>
        <v>TOT</v>
      </c>
      <c r="O62" s="67" t="str">
        <f t="shared" si="7"/>
        <v>@TOT</v>
      </c>
      <c r="P62" s="67" t="str">
        <f t="shared" si="7"/>
        <v>TOT</v>
      </c>
      <c r="Q62" s="67" t="str">
        <f t="shared" si="7"/>
        <v>@TOT</v>
      </c>
      <c r="R62" s="67" t="str">
        <f t="shared" si="7"/>
        <v>@TOT</v>
      </c>
      <c r="S62" s="67" t="str">
        <f t="shared" si="7"/>
        <v>TOT</v>
      </c>
      <c r="T62" s="67" t="str">
        <f t="shared" si="7"/>
        <v>TOT</v>
      </c>
      <c r="U62" s="67" t="str">
        <f t="shared" si="7"/>
        <v>@TOT</v>
      </c>
      <c r="V62" s="67" t="str">
        <f t="shared" si="7"/>
        <v>TOT</v>
      </c>
      <c r="W62" s="67" t="str">
        <f t="shared" si="7"/>
        <v>@TOT</v>
      </c>
      <c r="X62" s="67" t="str">
        <f t="shared" si="7"/>
        <v>@TOT</v>
      </c>
      <c r="Y62" s="67" t="str">
        <f t="shared" si="7"/>
        <v>TOT</v>
      </c>
      <c r="Z62" s="67" t="str">
        <f t="shared" si="7"/>
        <v>TOT</v>
      </c>
      <c r="AA62" s="67" t="str">
        <f t="shared" si="7"/>
        <v>@TOT</v>
      </c>
      <c r="AB62" s="67" t="str">
        <f t="shared" si="7"/>
        <v>@TOT</v>
      </c>
      <c r="AC62" s="67" t="str">
        <f t="shared" si="7"/>
        <v>TOT</v>
      </c>
      <c r="AD62" s="67" t="str">
        <f t="shared" si="7"/>
        <v>@TOT</v>
      </c>
      <c r="AE62" s="67" t="str">
        <f t="shared" si="7"/>
        <v>TOT</v>
      </c>
      <c r="AF62" s="67" t="str">
        <f t="shared" si="7"/>
        <v>@TOT</v>
      </c>
      <c r="AG62" s="67" t="str">
        <f t="shared" si="7"/>
        <v>TOT</v>
      </c>
      <c r="AH62" s="67" t="str">
        <f t="shared" si="7"/>
        <v>TOT</v>
      </c>
      <c r="AI62" s="67" t="str">
        <f t="shared" si="7"/>
        <v>@TOT</v>
      </c>
      <c r="AJ62" s="67" t="str">
        <f t="shared" si="7"/>
        <v>TOT</v>
      </c>
      <c r="AK62" s="67" t="str">
        <f t="shared" si="7"/>
        <v>@TOT</v>
      </c>
      <c r="AL62" s="67" t="str">
        <f t="shared" si="7"/>
        <v>@TOT</v>
      </c>
      <c r="AM62" s="67" t="str">
        <f t="shared" si="7"/>
        <v>TOT</v>
      </c>
      <c r="AP62" s="60"/>
    </row>
    <row r="63" spans="1:42" x14ac:dyDescent="0.3">
      <c r="A63" s="41" t="str">
        <f t="shared" si="4"/>
        <v>WBA</v>
      </c>
      <c r="B63" s="67" t="str">
        <f t="shared" si="5"/>
        <v>@WBA</v>
      </c>
      <c r="C63" s="67" t="str">
        <f t="shared" si="7"/>
        <v>WBA</v>
      </c>
      <c r="D63" s="67" t="str">
        <f t="shared" si="7"/>
        <v>@WBA</v>
      </c>
      <c r="E63" s="67" t="str">
        <f t="shared" si="7"/>
        <v>WBA</v>
      </c>
      <c r="F63" s="67" t="str">
        <f t="shared" si="7"/>
        <v>@WBA</v>
      </c>
      <c r="G63" s="67" t="str">
        <f t="shared" si="7"/>
        <v>WBA</v>
      </c>
      <c r="H63" s="67" t="str">
        <f t="shared" si="7"/>
        <v>WBA</v>
      </c>
      <c r="I63" s="67" t="str">
        <f t="shared" si="7"/>
        <v>@WBA</v>
      </c>
      <c r="J63" s="67" t="str">
        <f t="shared" si="7"/>
        <v>WBA</v>
      </c>
      <c r="K63" s="67" t="str">
        <f t="shared" si="7"/>
        <v>@WBA</v>
      </c>
      <c r="L63" s="67" t="str">
        <f t="shared" si="7"/>
        <v>@WBA</v>
      </c>
      <c r="M63" s="67" t="str">
        <f t="shared" si="7"/>
        <v>WBA</v>
      </c>
      <c r="N63" s="67" t="str">
        <f t="shared" si="7"/>
        <v>WBA</v>
      </c>
      <c r="O63" s="67" t="str">
        <f t="shared" si="7"/>
        <v>@WBA</v>
      </c>
      <c r="P63" s="67" t="str">
        <f t="shared" si="7"/>
        <v>WBA</v>
      </c>
      <c r="Q63" s="67" t="str">
        <f t="shared" si="7"/>
        <v>@WBA</v>
      </c>
      <c r="R63" s="67" t="str">
        <f t="shared" si="7"/>
        <v>@WBA</v>
      </c>
      <c r="S63" s="67" t="str">
        <f t="shared" si="7"/>
        <v>WBA</v>
      </c>
      <c r="T63" s="67" t="str">
        <f t="shared" si="7"/>
        <v>WBA</v>
      </c>
      <c r="U63" s="67" t="str">
        <f t="shared" si="7"/>
        <v>@WBA</v>
      </c>
      <c r="V63" s="67" t="str">
        <f t="shared" si="7"/>
        <v>@WBA</v>
      </c>
      <c r="W63" s="67" t="str">
        <f t="shared" si="7"/>
        <v>WBA</v>
      </c>
      <c r="X63" s="67" t="str">
        <f t="shared" si="7"/>
        <v>WBA</v>
      </c>
      <c r="Y63" s="67" t="str">
        <f t="shared" si="7"/>
        <v>@WBA</v>
      </c>
      <c r="Z63" s="67" t="str">
        <f t="shared" si="7"/>
        <v>WBA</v>
      </c>
      <c r="AA63" s="67" t="str">
        <f t="shared" si="7"/>
        <v>@WBA</v>
      </c>
      <c r="AB63" s="67" t="str">
        <f t="shared" si="7"/>
        <v>@WBA</v>
      </c>
      <c r="AC63" s="67" t="str">
        <f t="shared" si="7"/>
        <v>WBA</v>
      </c>
      <c r="AD63" s="67" t="str">
        <f t="shared" si="7"/>
        <v>@WBA</v>
      </c>
      <c r="AE63" s="67" t="str">
        <f t="shared" si="7"/>
        <v>WBA</v>
      </c>
      <c r="AF63" s="67" t="str">
        <f t="shared" si="7"/>
        <v>@WBA</v>
      </c>
      <c r="AG63" s="67" t="str">
        <f t="shared" si="7"/>
        <v>WBA</v>
      </c>
      <c r="AH63" s="67" t="str">
        <f t="shared" si="7"/>
        <v>WBA</v>
      </c>
      <c r="AI63" s="67" t="str">
        <f t="shared" si="7"/>
        <v>@WBA</v>
      </c>
      <c r="AJ63" s="67" t="str">
        <f t="shared" si="7"/>
        <v>WBA</v>
      </c>
      <c r="AK63" s="67" t="str">
        <f t="shared" si="7"/>
        <v>@WBA</v>
      </c>
      <c r="AL63" s="67" t="str">
        <f t="shared" si="7"/>
        <v>@WBA</v>
      </c>
      <c r="AM63" s="67" t="str">
        <f t="shared" si="7"/>
        <v>WBA</v>
      </c>
      <c r="AP63" s="60"/>
    </row>
    <row r="64" spans="1:42" x14ac:dyDescent="0.3">
      <c r="A64" s="41" t="str">
        <f t="shared" si="4"/>
        <v>WHU</v>
      </c>
      <c r="B64" s="67" t="str">
        <f t="shared" si="5"/>
        <v>@WHU</v>
      </c>
      <c r="C64" s="67" t="str">
        <f t="shared" si="7"/>
        <v>WHU</v>
      </c>
      <c r="D64" s="67" t="str">
        <f t="shared" si="7"/>
        <v>@WHU</v>
      </c>
      <c r="E64" s="67" t="str">
        <f t="shared" si="7"/>
        <v>WHU</v>
      </c>
      <c r="F64" s="67" t="str">
        <f t="shared" si="7"/>
        <v>WHU</v>
      </c>
      <c r="G64" s="67" t="str">
        <f t="shared" si="7"/>
        <v>@WHU</v>
      </c>
      <c r="H64" s="67" t="str">
        <f t="shared" si="7"/>
        <v>WHU</v>
      </c>
      <c r="I64" s="67" t="str">
        <f t="shared" si="7"/>
        <v>@WHU</v>
      </c>
      <c r="J64" s="67" t="str">
        <f t="shared" si="7"/>
        <v>WHU</v>
      </c>
      <c r="K64" s="67" t="str">
        <f t="shared" si="7"/>
        <v>@WHU</v>
      </c>
      <c r="L64" s="67" t="str">
        <f t="shared" si="7"/>
        <v>@WHU</v>
      </c>
      <c r="M64" s="67" t="str">
        <f t="shared" si="7"/>
        <v>WHU</v>
      </c>
      <c r="N64" s="67" t="str">
        <f t="shared" si="7"/>
        <v>@WHU</v>
      </c>
      <c r="O64" s="67" t="str">
        <f t="shared" si="7"/>
        <v>WHU</v>
      </c>
      <c r="P64" s="67" t="str">
        <f t="shared" si="7"/>
        <v>@WHU</v>
      </c>
      <c r="Q64" s="67" t="str">
        <f t="shared" si="7"/>
        <v>WHU</v>
      </c>
      <c r="R64" s="67" t="str">
        <f t="shared" si="7"/>
        <v>WHU</v>
      </c>
      <c r="S64" s="67" t="str">
        <f t="shared" si="7"/>
        <v>@WHU</v>
      </c>
      <c r="T64" s="67" t="str">
        <f t="shared" si="7"/>
        <v>@WHU</v>
      </c>
      <c r="U64" s="67" t="str">
        <f t="shared" si="7"/>
        <v>WHU</v>
      </c>
      <c r="V64" s="67" t="str">
        <f t="shared" si="7"/>
        <v>@WHU</v>
      </c>
      <c r="W64" s="67" t="str">
        <f t="shared" si="7"/>
        <v>WHU</v>
      </c>
      <c r="X64" s="67" t="str">
        <f t="shared" si="7"/>
        <v>WHU</v>
      </c>
      <c r="Y64" s="67" t="str">
        <f t="shared" si="7"/>
        <v>@WHU</v>
      </c>
      <c r="Z64" s="67" t="str">
        <f t="shared" si="7"/>
        <v>@WHU</v>
      </c>
      <c r="AA64" s="67" t="str">
        <f t="shared" si="7"/>
        <v>WHU</v>
      </c>
      <c r="AB64" s="67" t="str">
        <f t="shared" si="7"/>
        <v>@WHU</v>
      </c>
      <c r="AC64" s="67" t="str">
        <f t="shared" si="7"/>
        <v>WHU</v>
      </c>
      <c r="AD64" s="67" t="str">
        <f t="shared" si="7"/>
        <v>@WHU</v>
      </c>
      <c r="AE64" s="67" t="str">
        <f t="shared" si="7"/>
        <v>WHU</v>
      </c>
      <c r="AF64" s="67" t="str">
        <f t="shared" si="7"/>
        <v>@WHU</v>
      </c>
      <c r="AG64" s="67" t="str">
        <f t="shared" si="7"/>
        <v>WHU</v>
      </c>
      <c r="AH64" s="67" t="str">
        <f t="shared" si="7"/>
        <v>@WHU</v>
      </c>
      <c r="AI64" s="67" t="str">
        <f t="shared" si="7"/>
        <v>WHU</v>
      </c>
      <c r="AJ64" s="67" t="str">
        <f t="shared" si="7"/>
        <v>@WHU</v>
      </c>
      <c r="AK64" s="67" t="str">
        <f t="shared" si="7"/>
        <v>WHU</v>
      </c>
      <c r="AL64" s="67" t="str">
        <f t="shared" si="7"/>
        <v>WHU</v>
      </c>
      <c r="AM64" s="67" t="str">
        <f t="shared" si="7"/>
        <v>@WHU</v>
      </c>
      <c r="AP64" s="60"/>
    </row>
    <row r="65" spans="1:46" x14ac:dyDescent="0.3">
      <c r="A65" s="41" t="str">
        <f t="shared" si="4"/>
        <v>WOL</v>
      </c>
      <c r="B65" s="67" t="str">
        <f t="shared" si="5"/>
        <v>WOL</v>
      </c>
      <c r="C65" s="67" t="str">
        <f t="shared" si="7"/>
        <v>@WOL</v>
      </c>
      <c r="D65" s="67" t="str">
        <f t="shared" si="7"/>
        <v>WOL</v>
      </c>
      <c r="E65" s="67" t="str">
        <f t="shared" si="7"/>
        <v>@WOL</v>
      </c>
      <c r="F65" s="67" t="str">
        <f t="shared" si="7"/>
        <v>WOL</v>
      </c>
      <c r="G65" s="67" t="str">
        <f t="shared" si="7"/>
        <v>@WOL</v>
      </c>
      <c r="H65" s="67" t="str">
        <f t="shared" si="7"/>
        <v>@WOL</v>
      </c>
      <c r="I65" s="67" t="str">
        <f t="shared" si="7"/>
        <v>WOL</v>
      </c>
      <c r="J65" s="67" t="str">
        <f t="shared" si="7"/>
        <v>@WOL</v>
      </c>
      <c r="K65" s="67" t="str">
        <f t="shared" si="7"/>
        <v>WOL</v>
      </c>
      <c r="L65" s="67" t="str">
        <f t="shared" si="7"/>
        <v>WOL</v>
      </c>
      <c r="M65" s="67" t="str">
        <f t="shared" si="7"/>
        <v>@WOL</v>
      </c>
      <c r="N65" s="67" t="str">
        <f t="shared" si="7"/>
        <v>@WOL</v>
      </c>
      <c r="O65" s="67" t="str">
        <f t="shared" si="7"/>
        <v>WOL</v>
      </c>
      <c r="P65" s="67" t="str">
        <f t="shared" si="7"/>
        <v>@WOL</v>
      </c>
      <c r="Q65" s="67" t="str">
        <f t="shared" si="7"/>
        <v>WOL</v>
      </c>
      <c r="R65" s="67" t="str">
        <f t="shared" si="7"/>
        <v>WOL</v>
      </c>
      <c r="S65" s="67" t="str">
        <f t="shared" si="7"/>
        <v>@WOL</v>
      </c>
      <c r="T65" s="67" t="str">
        <f t="shared" si="7"/>
        <v>@WOL</v>
      </c>
      <c r="U65" s="67" t="str">
        <f t="shared" si="7"/>
        <v>WOL</v>
      </c>
      <c r="V65" s="67" t="str">
        <f t="shared" si="7"/>
        <v>WOL</v>
      </c>
      <c r="W65" s="67" t="str">
        <f t="shared" si="7"/>
        <v>@WOL</v>
      </c>
      <c r="X65" s="67" t="str">
        <f t="shared" si="7"/>
        <v>@WOL</v>
      </c>
      <c r="Y65" s="67" t="str">
        <f t="shared" si="7"/>
        <v>WOL</v>
      </c>
      <c r="Z65" s="67" t="str">
        <f t="shared" si="7"/>
        <v>@WOL</v>
      </c>
      <c r="AA65" s="67" t="str">
        <f t="shared" si="7"/>
        <v>WOL</v>
      </c>
      <c r="AB65" s="67" t="str">
        <f t="shared" si="7"/>
        <v>WOL</v>
      </c>
      <c r="AC65" s="67" t="str">
        <f t="shared" si="7"/>
        <v>@WOL</v>
      </c>
      <c r="AD65" s="67" t="str">
        <f t="shared" si="7"/>
        <v>WOL</v>
      </c>
      <c r="AE65" s="67" t="str">
        <f t="shared" si="7"/>
        <v>@WOL</v>
      </c>
      <c r="AF65" s="67" t="str">
        <f t="shared" si="7"/>
        <v>WOL</v>
      </c>
      <c r="AG65" s="67" t="str">
        <f t="shared" si="7"/>
        <v>@WOL</v>
      </c>
      <c r="AH65" s="67" t="str">
        <f t="shared" si="7"/>
        <v>@WOL</v>
      </c>
      <c r="AI65" s="67" t="str">
        <f t="shared" si="7"/>
        <v>WOL</v>
      </c>
      <c r="AJ65" s="67" t="str">
        <f t="shared" si="7"/>
        <v>@WOL</v>
      </c>
      <c r="AK65" s="67" t="str">
        <f t="shared" si="7"/>
        <v>WOL</v>
      </c>
      <c r="AL65" s="67" t="str">
        <f t="shared" si="7"/>
        <v>WOL</v>
      </c>
      <c r="AM65" s="67" t="str">
        <f t="shared" si="7"/>
        <v>@WOL</v>
      </c>
      <c r="AP65" s="60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3" t="s">
        <v>0</v>
      </c>
      <c r="B67" s="53">
        <v>1</v>
      </c>
      <c r="C67" s="53">
        <v>2</v>
      </c>
      <c r="D67" s="53">
        <v>3</v>
      </c>
      <c r="E67" s="53">
        <v>4</v>
      </c>
      <c r="F67" s="53">
        <v>5</v>
      </c>
      <c r="G67" s="53">
        <v>6</v>
      </c>
      <c r="H67" s="53">
        <v>7</v>
      </c>
      <c r="I67" s="53">
        <v>8</v>
      </c>
      <c r="J67" s="53">
        <v>9</v>
      </c>
      <c r="K67" s="53">
        <v>10</v>
      </c>
      <c r="L67" s="53">
        <v>11</v>
      </c>
      <c r="M67" s="53">
        <v>12</v>
      </c>
      <c r="N67" s="53">
        <v>13</v>
      </c>
      <c r="O67" s="53">
        <v>14</v>
      </c>
      <c r="P67" s="53">
        <v>15</v>
      </c>
      <c r="Q67" s="53">
        <v>16</v>
      </c>
      <c r="R67" s="53">
        <v>17</v>
      </c>
      <c r="S67" s="53">
        <v>18</v>
      </c>
      <c r="T67" s="53">
        <v>19</v>
      </c>
      <c r="U67" s="53">
        <v>20</v>
      </c>
      <c r="V67" s="53">
        <v>21</v>
      </c>
      <c r="W67" s="53">
        <v>22</v>
      </c>
      <c r="X67" s="53">
        <v>23</v>
      </c>
      <c r="Y67" s="53">
        <v>24</v>
      </c>
      <c r="Z67" s="53">
        <v>25</v>
      </c>
      <c r="AA67" s="53">
        <v>26</v>
      </c>
      <c r="AB67" s="53">
        <v>27</v>
      </c>
      <c r="AC67" s="53">
        <v>28</v>
      </c>
      <c r="AD67" s="53">
        <v>29</v>
      </c>
      <c r="AE67" s="53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57" t="s">
        <v>13</v>
      </c>
      <c r="AO67" s="53" t="s">
        <v>0</v>
      </c>
      <c r="AP67" s="57" t="str">
        <f>CONCATENATE("GW ",Fixtures!$D$6,"-",Fixtures!$D$6+8)</f>
        <v>GW 38-46</v>
      </c>
      <c r="AQ67" s="57" t="str">
        <f>CONCATENATE("GW ",Fixtures!$D$6,"-",Fixtures!$D$6+5)</f>
        <v>GW 38-43</v>
      </c>
      <c r="AR67" s="57" t="str">
        <f>CONCATENATE("GW ",Fixtures!$D$6,"-",Fixtures!$D$6+2)</f>
        <v>GW 38-40</v>
      </c>
      <c r="AS67" s="70"/>
      <c r="AT67" s="56"/>
    </row>
    <row r="68" spans="1:46" x14ac:dyDescent="0.3">
      <c r="A68" s="41" t="str">
        <f>$A46</f>
        <v>ARS</v>
      </c>
      <c r="B68" s="22">
        <f t="shared" ref="B68:AM68" ca="1" si="8">(VLOOKUP(B2,$AV$2:$AW$41,2,FALSE))</f>
        <v>100.25151667742139</v>
      </c>
      <c r="C68" s="22">
        <f t="shared" ca="1" si="8"/>
        <v>100.46285841173498</v>
      </c>
      <c r="D68" s="22">
        <f t="shared" ca="1" si="8"/>
        <v>89.831464699856284</v>
      </c>
      <c r="E68" s="22">
        <f t="shared" ca="1" si="8"/>
        <v>132.56839310604093</v>
      </c>
      <c r="F68" s="22">
        <f t="shared" ca="1" si="8"/>
        <v>57.968627989591063</v>
      </c>
      <c r="G68" s="22">
        <f t="shared" ca="1" si="8"/>
        <v>99.005106573461816</v>
      </c>
      <c r="H68" s="22">
        <f t="shared" ca="1" si="8"/>
        <v>81.68424678787818</v>
      </c>
      <c r="I68" s="22">
        <f t="shared" ca="1" si="8"/>
        <v>114.05798767385865</v>
      </c>
      <c r="J68" s="22">
        <f t="shared" ca="1" si="8"/>
        <v>116.1369849820283</v>
      </c>
      <c r="K68" s="22">
        <f t="shared" ca="1" si="8"/>
        <v>100.08120106467163</v>
      </c>
      <c r="L68" s="22">
        <f t="shared" ca="1" si="8"/>
        <v>89.618610538880688</v>
      </c>
      <c r="M68" s="22">
        <f t="shared" ca="1" si="8"/>
        <v>116.25062621120345</v>
      </c>
      <c r="N68" s="22">
        <f t="shared" ca="1" si="8"/>
        <v>118.21560773438863</v>
      </c>
      <c r="O68" s="22">
        <f t="shared" ca="1" si="8"/>
        <v>97.448231940547217</v>
      </c>
      <c r="P68" s="22">
        <f t="shared" ca="1" si="8"/>
        <v>70.09337338835094</v>
      </c>
      <c r="Q68" s="22">
        <f t="shared" ca="1" si="8"/>
        <v>71.050508329086014</v>
      </c>
      <c r="R68" s="22">
        <f t="shared" ca="1" si="8"/>
        <v>129.84935816256234</v>
      </c>
      <c r="S68" s="22">
        <f t="shared" ca="1" si="8"/>
        <v>120.97732134472679</v>
      </c>
      <c r="T68" s="77">
        <f t="shared" ca="1" si="8"/>
        <v>115.26231742987656</v>
      </c>
      <c r="U68" s="77">
        <f t="shared" ca="1" si="8"/>
        <v>104.8327087455899</v>
      </c>
      <c r="V68" s="77">
        <f t="shared" ca="1" si="8"/>
        <v>92.112022973564763</v>
      </c>
      <c r="W68" s="77">
        <f t="shared" ca="1" si="8"/>
        <v>88.751253774331445</v>
      </c>
      <c r="X68" s="77">
        <f t="shared" ca="1" si="8"/>
        <v>101.14576265417652</v>
      </c>
      <c r="Y68" s="77">
        <f t="shared" ca="1" si="8"/>
        <v>130.96298306484044</v>
      </c>
      <c r="Z68" s="77">
        <f t="shared" ca="1" si="8"/>
        <v>65.368878371240996</v>
      </c>
      <c r="AA68" s="77">
        <f t="shared" ca="1" si="8"/>
        <v>87.796981300994432</v>
      </c>
      <c r="AB68" s="78">
        <f t="shared" ca="1" si="8"/>
        <v>103.09017796087853</v>
      </c>
      <c r="AC68" s="78">
        <f t="shared" ca="1" si="8"/>
        <v>101.05928422469526</v>
      </c>
      <c r="AD68" s="78">
        <f t="shared" ca="1" si="8"/>
        <v>89.089704629274408</v>
      </c>
      <c r="AE68" s="78">
        <f t="shared" ca="1" si="8"/>
        <v>101.29931125728474</v>
      </c>
      <c r="AF68" s="78">
        <f t="shared" ca="1" si="8"/>
        <v>117.56065049026269</v>
      </c>
      <c r="AG68" s="78">
        <f t="shared" ca="1" si="8"/>
        <v>113.04958263624115</v>
      </c>
      <c r="AH68" s="78">
        <f t="shared" ca="1" si="8"/>
        <v>109.88843176274476</v>
      </c>
      <c r="AI68" s="78">
        <f t="shared" ca="1" si="8"/>
        <v>102.21375319253204</v>
      </c>
      <c r="AJ68" s="78">
        <f t="shared" ca="1" si="8"/>
        <v>146.42587197054905</v>
      </c>
      <c r="AK68" s="77">
        <f t="shared" ca="1" si="8"/>
        <v>62.158274514197998</v>
      </c>
      <c r="AL68" s="22">
        <f t="shared" ca="1" si="8"/>
        <v>107.2817755321162</v>
      </c>
      <c r="AM68" s="22">
        <f t="shared" ca="1" si="8"/>
        <v>80.120785988118271</v>
      </c>
      <c r="AN68" s="22">
        <f ca="1">IF(OR(Fixtures!$D$6&lt;=0,Fixtures!$D$6&gt;39),AVERAGE(B68:AM68),AVERAGE(OFFSET(A68,0,Fixtures!$D$6,1,38-Fixtures!$D$6+1)))</f>
        <v>80.120785988118271</v>
      </c>
      <c r="AO68" s="41" t="str">
        <f>$A46</f>
        <v>ARS</v>
      </c>
      <c r="AP68" s="61">
        <f ca="1">AVERAGE(OFFSET(A68,0,Fixtures!$D$6,1,9))</f>
        <v>105.29519847639041</v>
      </c>
      <c r="AQ68" s="61">
        <f ca="1">AVERAGE(OFFSET(A68,0,Fixtures!$D$6,1,6))</f>
        <v>99.211763674572126</v>
      </c>
      <c r="AR68" s="61">
        <f ca="1">AVERAGE(OFFSET(A68,0,Fixtures!$D$6,1,3))</f>
        <v>80.120785988118271</v>
      </c>
      <c r="AS68" s="69"/>
      <c r="AT68" s="60"/>
    </row>
    <row r="69" spans="1:46" x14ac:dyDescent="0.3">
      <c r="A69" s="41" t="str">
        <f t="shared" ref="A69:A87" si="9">$A47</f>
        <v>AVL</v>
      </c>
      <c r="B69" s="78">
        <f t="shared" ref="B69:AM69" ca="1" si="10">(VLOOKUP(B3,$AV$2:$AW$41,2,FALSE))</f>
        <v>57.968627989591063</v>
      </c>
      <c r="C69" s="78">
        <f t="shared" ca="1" si="10"/>
        <v>132.56839310604093</v>
      </c>
      <c r="D69" s="78">
        <f t="shared" ca="1" si="10"/>
        <v>100.25151667742139</v>
      </c>
      <c r="E69" s="78">
        <f t="shared" ca="1" si="10"/>
        <v>101.29931125728474</v>
      </c>
      <c r="F69" s="78">
        <f t="shared" ca="1" si="10"/>
        <v>87.796981300994432</v>
      </c>
      <c r="G69" s="78">
        <f t="shared" ca="1" si="10"/>
        <v>130.96298306484044</v>
      </c>
      <c r="H69" s="78">
        <f t="shared" ca="1" si="10"/>
        <v>118.21560773438863</v>
      </c>
      <c r="I69" s="78">
        <f t="shared" ca="1" si="10"/>
        <v>79.529144723285285</v>
      </c>
      <c r="J69" s="78">
        <f t="shared" ca="1" si="10"/>
        <v>80.120785988118271</v>
      </c>
      <c r="K69" s="78">
        <f t="shared" ca="1" si="10"/>
        <v>89.089704629274408</v>
      </c>
      <c r="L69" s="78">
        <f t="shared" ca="1" si="10"/>
        <v>115.26231742987656</v>
      </c>
      <c r="M69" s="89">
        <f t="shared" ca="1" si="10"/>
        <v>88.751253774331445</v>
      </c>
      <c r="N69" s="89">
        <f t="shared" ca="1" si="10"/>
        <v>116.25062621120345</v>
      </c>
      <c r="O69" s="89">
        <f t="shared" ca="1" si="10"/>
        <v>129.84935816256234</v>
      </c>
      <c r="P69" s="89">
        <f t="shared" ca="1" si="10"/>
        <v>120.97732134472679</v>
      </c>
      <c r="Q69" s="89">
        <f t="shared" ca="1" si="10"/>
        <v>62.158274514197998</v>
      </c>
      <c r="R69" s="89">
        <f t="shared" ca="1" si="10"/>
        <v>81.68424678787818</v>
      </c>
      <c r="S69" s="78">
        <f t="shared" ca="1" si="10"/>
        <v>101.05928422469526</v>
      </c>
      <c r="T69" s="78">
        <f t="shared" ca="1" si="10"/>
        <v>109.88843176274476</v>
      </c>
      <c r="U69" s="77">
        <f t="shared" ca="1" si="10"/>
        <v>103.09017796087853</v>
      </c>
      <c r="V69" s="77">
        <f t="shared" ca="1" si="10"/>
        <v>104.8327087455899</v>
      </c>
      <c r="W69" s="77">
        <f t="shared" ca="1" si="10"/>
        <v>100.46285841173498</v>
      </c>
      <c r="X69" s="77">
        <f t="shared" ca="1" si="10"/>
        <v>89.681801496470641</v>
      </c>
      <c r="Y69" s="77">
        <f t="shared" ca="1" si="10"/>
        <v>71.050508329086014</v>
      </c>
      <c r="Z69" s="77">
        <f t="shared" ca="1" si="10"/>
        <v>99.005106573461816</v>
      </c>
      <c r="AA69" s="77">
        <f t="shared" ca="1" si="10"/>
        <v>116.1369849820283</v>
      </c>
      <c r="AB69" s="78">
        <f t="shared" ca="1" si="10"/>
        <v>100.08120106467163</v>
      </c>
      <c r="AC69" s="78">
        <f t="shared" ca="1" si="10"/>
        <v>102.21375319253204</v>
      </c>
      <c r="AD69" s="78">
        <f t="shared" ca="1" si="10"/>
        <v>117.56065049026269</v>
      </c>
      <c r="AE69" s="78">
        <f t="shared" ca="1" si="10"/>
        <v>113.04958263624115</v>
      </c>
      <c r="AF69" s="78">
        <f t="shared" ca="1" si="10"/>
        <v>89.831464699856284</v>
      </c>
      <c r="AG69" s="78">
        <f t="shared" ca="1" si="10"/>
        <v>65.368878371240996</v>
      </c>
      <c r="AH69" s="78">
        <f t="shared" ca="1" si="10"/>
        <v>146.42587197054905</v>
      </c>
      <c r="AI69" s="78">
        <f t="shared" ca="1" si="10"/>
        <v>97.448231940547217</v>
      </c>
      <c r="AJ69" s="78">
        <f t="shared" ca="1" si="10"/>
        <v>92.112022973564763</v>
      </c>
      <c r="AK69" s="77">
        <f t="shared" ca="1" si="10"/>
        <v>107.2817755321162</v>
      </c>
      <c r="AL69" s="22">
        <f t="shared" ca="1" si="10"/>
        <v>89.618610538880688</v>
      </c>
      <c r="AM69" s="22">
        <f t="shared" ca="1" si="10"/>
        <v>70.09337338835094</v>
      </c>
      <c r="AN69" s="22">
        <f ca="1">IF(OR(Fixtures!$D$6&lt;=0,Fixtures!$D$6&gt;39),AVERAGE(B69:AM69),AVERAGE(OFFSET(A69,0,Fixtures!$D$6,1,38-Fixtures!$D$6+1)))</f>
        <v>70.09337338835094</v>
      </c>
      <c r="AO69" s="41" t="str">
        <f t="shared" ref="AO69:AO87" si="11">$A47</f>
        <v>AVL</v>
      </c>
      <c r="AP69" s="61">
        <f ca="1">AVERAGE(OFFSET(A69,0,Fixtures!$D$6,1,9))</f>
        <v>95.670443118704696</v>
      </c>
      <c r="AQ69" s="61">
        <f ca="1">AVERAGE(OFFSET(A69,0,Fixtures!$D$6,1,6))</f>
        <v>89.641869785005511</v>
      </c>
      <c r="AR69" s="61">
        <f ca="1">AVERAGE(OFFSET(A69,0,Fixtures!$D$6,1,3))</f>
        <v>70.09337338835094</v>
      </c>
      <c r="AS69" s="69"/>
      <c r="AT69" s="60"/>
    </row>
    <row r="70" spans="1:46" x14ac:dyDescent="0.3">
      <c r="A70" s="41" t="str">
        <f t="shared" si="9"/>
        <v>BHA</v>
      </c>
      <c r="B70" s="78">
        <f t="shared" ref="B70:AM70" ca="1" si="12">(VLOOKUP(B4,$AV$2:$AW$41,2,FALSE))</f>
        <v>70.09337338835094</v>
      </c>
      <c r="C70" s="78">
        <f t="shared" ca="1" si="12"/>
        <v>102.21375319253204</v>
      </c>
      <c r="D70" s="78">
        <f t="shared" ca="1" si="12"/>
        <v>92.112022973564763</v>
      </c>
      <c r="E70" s="78">
        <f t="shared" ca="1" si="12"/>
        <v>97.448231940547217</v>
      </c>
      <c r="F70" s="78">
        <f t="shared" ca="1" si="12"/>
        <v>107.2817755321162</v>
      </c>
      <c r="G70" s="78">
        <f t="shared" ca="1" si="12"/>
        <v>146.42587197054905</v>
      </c>
      <c r="H70" s="78">
        <f t="shared" ca="1" si="12"/>
        <v>89.618610538880688</v>
      </c>
      <c r="I70" s="78">
        <f t="shared" ca="1" si="12"/>
        <v>116.25062621120345</v>
      </c>
      <c r="J70" s="78">
        <f ca="1">(VLOOKUP(J4,$AV$2:$AW$41,2,FALSE))</f>
        <v>101.14576265417652</v>
      </c>
      <c r="K70" s="78">
        <f t="shared" ca="1" si="12"/>
        <v>101.29931125728474</v>
      </c>
      <c r="L70" s="78">
        <f t="shared" ca="1" si="12"/>
        <v>118.21560773438863</v>
      </c>
      <c r="M70" s="89">
        <f t="shared" ca="1" si="12"/>
        <v>87.796981300994432</v>
      </c>
      <c r="N70" s="89">
        <f t="shared" ca="1" si="12"/>
        <v>100.25151667742139</v>
      </c>
      <c r="O70" s="89">
        <f t="shared" ca="1" si="12"/>
        <v>132.56839310604093</v>
      </c>
      <c r="P70" s="89">
        <f t="shared" ca="1" si="12"/>
        <v>89.089704629274408</v>
      </c>
      <c r="Q70" s="89">
        <f t="shared" ca="1" si="12"/>
        <v>89.681801496470641</v>
      </c>
      <c r="R70" s="89">
        <f t="shared" ca="1" si="12"/>
        <v>100.08120106467163</v>
      </c>
      <c r="S70" s="89">
        <f t="shared" ca="1" si="12"/>
        <v>57.968627989591063</v>
      </c>
      <c r="T70" s="78">
        <f t="shared" ca="1" si="12"/>
        <v>116.1369849820283</v>
      </c>
      <c r="U70" s="77">
        <f t="shared" ca="1" si="12"/>
        <v>113.04958263624115</v>
      </c>
      <c r="V70" s="77">
        <f t="shared" ca="1" si="12"/>
        <v>101.05928422469526</v>
      </c>
      <c r="W70" s="77">
        <f t="shared" ca="1" si="12"/>
        <v>89.831464699856284</v>
      </c>
      <c r="X70" s="77">
        <f t="shared" ca="1" si="12"/>
        <v>103.09017796087853</v>
      </c>
      <c r="Y70" s="77">
        <f t="shared" ca="1" si="12"/>
        <v>114.05798767385865</v>
      </c>
      <c r="Z70" s="77">
        <f t="shared" ca="1" si="12"/>
        <v>120.97732134472679</v>
      </c>
      <c r="AA70" s="77">
        <f t="shared" ca="1" si="12"/>
        <v>129.84935816256234</v>
      </c>
      <c r="AB70" s="78">
        <f t="shared" ca="1" si="12"/>
        <v>99.005106573461816</v>
      </c>
      <c r="AC70" s="78">
        <f t="shared" ca="1" si="12"/>
        <v>104.8327087455899</v>
      </c>
      <c r="AD70" s="78">
        <f t="shared" ca="1" si="12"/>
        <v>115.26231742987656</v>
      </c>
      <c r="AE70" s="78">
        <f t="shared" ca="1" si="12"/>
        <v>81.68424678787818</v>
      </c>
      <c r="AF70" s="78">
        <f t="shared" ca="1" si="12"/>
        <v>109.88843176274476</v>
      </c>
      <c r="AG70" s="78">
        <f t="shared" ca="1" si="12"/>
        <v>62.158274514197998</v>
      </c>
      <c r="AH70" s="78">
        <f t="shared" ca="1" si="12"/>
        <v>117.56065049026269</v>
      </c>
      <c r="AI70" s="78">
        <f t="shared" ca="1" si="12"/>
        <v>130.96298306484044</v>
      </c>
      <c r="AJ70" s="78">
        <f t="shared" ca="1" si="12"/>
        <v>88.751253774331445</v>
      </c>
      <c r="AK70" s="77">
        <f t="shared" ca="1" si="12"/>
        <v>100.46285841173498</v>
      </c>
      <c r="AL70" s="22">
        <f t="shared" ca="1" si="12"/>
        <v>65.368878371240996</v>
      </c>
      <c r="AM70" s="22">
        <f t="shared" ca="1" si="12"/>
        <v>79.529144723285285</v>
      </c>
      <c r="AN70" s="22">
        <f ca="1">IF(OR(Fixtures!$D$6&lt;=0,Fixtures!$D$6&gt;39),AVERAGE(B70:AM70),AVERAGE(OFFSET(A70,0,Fixtures!$D$6,1,38-Fixtures!$D$6+1)))</f>
        <v>79.529144723285285</v>
      </c>
      <c r="AO70" s="41" t="str">
        <f t="shared" si="11"/>
        <v>BHA</v>
      </c>
      <c r="AP70" s="61">
        <f ca="1">AVERAGE(OFFSET(A70,0,Fixtures!$D$6,1,9))</f>
        <v>91.206777027418539</v>
      </c>
      <c r="AQ70" s="61">
        <f ca="1">AVERAGE(OFFSET(A70,0,Fixtures!$D$6,1,6))</f>
        <v>82.373331986131859</v>
      </c>
      <c r="AR70" s="61">
        <f ca="1">AVERAGE(OFFSET(A70,0,Fixtures!$D$6,1,3))</f>
        <v>79.529144723285285</v>
      </c>
      <c r="AS70" s="69"/>
      <c r="AT70" s="60"/>
    </row>
    <row r="71" spans="1:46" x14ac:dyDescent="0.3">
      <c r="A71" s="41" t="str">
        <f t="shared" si="9"/>
        <v>BUR</v>
      </c>
      <c r="B71" s="78">
        <f t="shared" ref="B71:AM71" ca="1" si="13">(VLOOKUP(B5,$AV$2:$AW$41,2,FALSE))</f>
        <v>92.112022973564763</v>
      </c>
      <c r="C71" s="78">
        <f t="shared" ca="1" si="13"/>
        <v>87.796981300994432</v>
      </c>
      <c r="D71" s="78">
        <f t="shared" ca="1" si="13"/>
        <v>118.21560773438863</v>
      </c>
      <c r="E71" s="78">
        <f t="shared" ca="1" si="13"/>
        <v>102.21375319253204</v>
      </c>
      <c r="F71" s="78">
        <f t="shared" ca="1" si="13"/>
        <v>129.84935816256234</v>
      </c>
      <c r="G71" s="78">
        <f t="shared" ca="1" si="13"/>
        <v>101.05928422469526</v>
      </c>
      <c r="H71" s="78">
        <f t="shared" ca="1" si="13"/>
        <v>70.09337338835094</v>
      </c>
      <c r="I71" s="78">
        <f t="shared" ca="1" si="13"/>
        <v>71.050508329086014</v>
      </c>
      <c r="J71" s="78">
        <f t="shared" ca="1" si="13"/>
        <v>120.97732134472679</v>
      </c>
      <c r="K71" s="78">
        <f t="shared" ca="1" si="13"/>
        <v>57.968627989591063</v>
      </c>
      <c r="L71" s="78">
        <f t="shared" ca="1" si="13"/>
        <v>109.88843176274476</v>
      </c>
      <c r="M71" s="89">
        <f t="shared" ca="1" si="13"/>
        <v>79.529144723285285</v>
      </c>
      <c r="N71" s="89">
        <f t="shared" ca="1" si="13"/>
        <v>101.14576265417652</v>
      </c>
      <c r="O71" s="89">
        <f t="shared" ca="1" si="13"/>
        <v>100.08120106467163</v>
      </c>
      <c r="P71" s="89">
        <f t="shared" ca="1" si="13"/>
        <v>116.1369849820283</v>
      </c>
      <c r="Q71" s="89">
        <f t="shared" ca="1" si="13"/>
        <v>132.56839310604093</v>
      </c>
      <c r="R71" s="78">
        <f t="shared" ca="1" si="13"/>
        <v>113.04958263624115</v>
      </c>
      <c r="S71" s="78">
        <f t="shared" ca="1" si="13"/>
        <v>89.831464699856284</v>
      </c>
      <c r="T71" s="78">
        <f t="shared" ca="1" si="13"/>
        <v>89.089704629274408</v>
      </c>
      <c r="U71" s="77">
        <f t="shared" ca="1" si="13"/>
        <v>114.05798767385865</v>
      </c>
      <c r="V71" s="77">
        <f t="shared" ca="1" si="13"/>
        <v>62.158274514197998</v>
      </c>
      <c r="W71" s="77">
        <f t="shared" ca="1" si="13"/>
        <v>65.368878371240996</v>
      </c>
      <c r="X71" s="77">
        <f t="shared" ca="1" si="13"/>
        <v>80.120785988118271</v>
      </c>
      <c r="Y71" s="77">
        <f t="shared" ca="1" si="13"/>
        <v>107.2817755321162</v>
      </c>
      <c r="Z71" s="77">
        <f t="shared" ca="1" si="13"/>
        <v>146.42587197054905</v>
      </c>
      <c r="AA71" s="77">
        <f t="shared" ca="1" si="13"/>
        <v>89.618610538880688</v>
      </c>
      <c r="AB71" s="78">
        <f t="shared" ca="1" si="13"/>
        <v>89.681801496470641</v>
      </c>
      <c r="AC71" s="78">
        <f t="shared" ca="1" si="13"/>
        <v>97.448231940547217</v>
      </c>
      <c r="AD71" s="78">
        <f t="shared" ca="1" si="13"/>
        <v>99.005106573461816</v>
      </c>
      <c r="AE71" s="78">
        <f t="shared" ca="1" si="13"/>
        <v>104.8327087455899</v>
      </c>
      <c r="AF71" s="78">
        <f t="shared" ca="1" si="13"/>
        <v>115.26231742987656</v>
      </c>
      <c r="AG71" s="78">
        <f t="shared" ca="1" si="13"/>
        <v>81.68424678787818</v>
      </c>
      <c r="AH71" s="78">
        <f t="shared" ca="1" si="13"/>
        <v>88.751253774331445</v>
      </c>
      <c r="AI71" s="78">
        <f t="shared" ca="1" si="13"/>
        <v>100.46285841173498</v>
      </c>
      <c r="AJ71" s="78">
        <f t="shared" ca="1" si="13"/>
        <v>100.25151667742139</v>
      </c>
      <c r="AK71" s="77">
        <f t="shared" ca="1" si="13"/>
        <v>130.96298306484044</v>
      </c>
      <c r="AL71" s="22">
        <f t="shared" ca="1" si="13"/>
        <v>101.29931125728474</v>
      </c>
      <c r="AM71" s="22">
        <f t="shared" ca="1" si="13"/>
        <v>117.56065049026269</v>
      </c>
      <c r="AN71" s="22">
        <f ca="1">IF(OR(Fixtures!$D$6&lt;=0,Fixtures!$D$6&gt;39),AVERAGE(B71:AM71),AVERAGE(OFFSET(A71,0,Fixtures!$D$6,1,38-Fixtures!$D$6+1)))</f>
        <v>117.56065049026269</v>
      </c>
      <c r="AO71" s="41" t="str">
        <f t="shared" si="11"/>
        <v>BUR</v>
      </c>
      <c r="AP71" s="61">
        <f ca="1">AVERAGE(OFFSET(A71,0,Fixtures!$D$6,1,9))</f>
        <v>102.94217693711099</v>
      </c>
      <c r="AQ71" s="61">
        <f ca="1">AVERAGE(OFFSET(A71,0,Fixtures!$D$6,1,6))</f>
        <v>113.57096999264755</v>
      </c>
      <c r="AR71" s="61">
        <f ca="1">AVERAGE(OFFSET(A71,0,Fixtures!$D$6,1,3))</f>
        <v>117.56065049026269</v>
      </c>
      <c r="AS71" s="69"/>
      <c r="AT71" s="60"/>
    </row>
    <row r="72" spans="1:46" x14ac:dyDescent="0.3">
      <c r="A72" s="41" t="str">
        <f t="shared" si="9"/>
        <v>CHE</v>
      </c>
      <c r="B72" s="78">
        <f t="shared" ref="B72:AM72" ca="1" si="14">(VLOOKUP(B6,$AV$2:$AW$41,2,FALSE))</f>
        <v>71.050508329086014</v>
      </c>
      <c r="C72" s="78">
        <f t="shared" ca="1" si="14"/>
        <v>101.29931125728474</v>
      </c>
      <c r="D72" s="78">
        <f t="shared" ca="1" si="14"/>
        <v>129.84935816256234</v>
      </c>
      <c r="E72" s="78">
        <f t="shared" ca="1" si="14"/>
        <v>120.97732134472679</v>
      </c>
      <c r="F72" s="78">
        <f t="shared" ca="1" si="14"/>
        <v>118.21560773438863</v>
      </c>
      <c r="G72" s="78">
        <f t="shared" ca="1" si="14"/>
        <v>81.68424678787818</v>
      </c>
      <c r="H72" s="78">
        <f t="shared" ca="1" si="14"/>
        <v>103.09017796087853</v>
      </c>
      <c r="I72" s="78">
        <f t="shared" ca="1" si="14"/>
        <v>132.56839310604093</v>
      </c>
      <c r="J72" s="78">
        <f t="shared" ca="1" si="14"/>
        <v>102.21375319253204</v>
      </c>
      <c r="K72" s="78">
        <f t="shared" ca="1" si="14"/>
        <v>101.05928422469526</v>
      </c>
      <c r="L72" s="78">
        <f t="shared" ca="1" si="14"/>
        <v>130.96298306484044</v>
      </c>
      <c r="M72" s="89">
        <f t="shared" ca="1" si="14"/>
        <v>97.448231940547217</v>
      </c>
      <c r="N72" s="89">
        <f t="shared" ca="1" si="14"/>
        <v>88.751253774331445</v>
      </c>
      <c r="O72" s="89">
        <f t="shared" ca="1" si="14"/>
        <v>100.46285841173498</v>
      </c>
      <c r="P72" s="89">
        <f t="shared" ca="1" si="14"/>
        <v>79.529144723285285</v>
      </c>
      <c r="Q72" s="89">
        <f t="shared" ca="1" si="14"/>
        <v>114.05798767385865</v>
      </c>
      <c r="R72" s="89">
        <f t="shared" ca="1" si="14"/>
        <v>65.368878371240996</v>
      </c>
      <c r="S72" s="78">
        <f t="shared" ca="1" si="14"/>
        <v>87.796981300994432</v>
      </c>
      <c r="T72" s="78">
        <f t="shared" ca="1" si="14"/>
        <v>100.25151667742139</v>
      </c>
      <c r="U72" s="77">
        <f t="shared" ca="1" si="14"/>
        <v>100.08120106467163</v>
      </c>
      <c r="V72" s="77">
        <f t="shared" ca="1" si="14"/>
        <v>116.25062621120345</v>
      </c>
      <c r="W72" s="77">
        <f t="shared" ca="1" si="14"/>
        <v>89.618610538880688</v>
      </c>
      <c r="X72" s="77">
        <f t="shared" ca="1" si="14"/>
        <v>117.56065049026269</v>
      </c>
      <c r="Y72" s="77">
        <f t="shared" ca="1" si="14"/>
        <v>115.26231742987656</v>
      </c>
      <c r="Z72" s="77">
        <f t="shared" ca="1" si="14"/>
        <v>104.8327087455899</v>
      </c>
      <c r="AA72" s="77">
        <f t="shared" ca="1" si="14"/>
        <v>92.112022973564763</v>
      </c>
      <c r="AB72" s="78">
        <f t="shared" ca="1" si="14"/>
        <v>109.88843176274476</v>
      </c>
      <c r="AC72" s="78">
        <f t="shared" ca="1" si="14"/>
        <v>116.1369849820283</v>
      </c>
      <c r="AD72" s="78">
        <f t="shared" ca="1" si="14"/>
        <v>89.831464699856284</v>
      </c>
      <c r="AE72" s="78">
        <f t="shared" ca="1" si="14"/>
        <v>146.42587197054905</v>
      </c>
      <c r="AF72" s="78">
        <f t="shared" ca="1" si="14"/>
        <v>107.2817755321162</v>
      </c>
      <c r="AG72" s="78">
        <f t="shared" ca="1" si="14"/>
        <v>80.120785988118271</v>
      </c>
      <c r="AH72" s="78">
        <f t="shared" ca="1" si="14"/>
        <v>89.089704629274408</v>
      </c>
      <c r="AI72" s="78">
        <f t="shared" ca="1" si="14"/>
        <v>113.04958263624115</v>
      </c>
      <c r="AJ72" s="78">
        <f t="shared" ca="1" si="14"/>
        <v>57.968627989591063</v>
      </c>
      <c r="AK72" s="77">
        <f t="shared" ca="1" si="14"/>
        <v>89.681801496470641</v>
      </c>
      <c r="AL72" s="22">
        <f t="shared" ca="1" si="14"/>
        <v>99.005106573461816</v>
      </c>
      <c r="AM72" s="22">
        <f t="shared" ca="1" si="14"/>
        <v>101.14576265417652</v>
      </c>
      <c r="AN72" s="22">
        <f ca="1">IF(OR(Fixtures!$D$6&lt;=0,Fixtures!$D$6&gt;39),AVERAGE(B72:AM72),AVERAGE(OFFSET(A72,0,Fixtures!$D$6,1,38-Fixtures!$D$6+1)))</f>
        <v>101.14576265417652</v>
      </c>
      <c r="AO72" s="41" t="str">
        <f t="shared" si="11"/>
        <v>CHE</v>
      </c>
      <c r="AP72" s="61">
        <f ca="1">AVERAGE(OFFSET(A72,0,Fixtures!$D$6,1,9))</f>
        <v>88.303480857817888</v>
      </c>
      <c r="AQ72" s="61">
        <f ca="1">AVERAGE(OFFSET(A72,0,Fixtures!$D$6,1,6))</f>
        <v>85.016982176203811</v>
      </c>
      <c r="AR72" s="61">
        <f ca="1">AVERAGE(OFFSET(A72,0,Fixtures!$D$6,1,3))</f>
        <v>101.14576265417652</v>
      </c>
      <c r="AS72" s="69"/>
      <c r="AT72" s="60"/>
    </row>
    <row r="73" spans="1:46" x14ac:dyDescent="0.3">
      <c r="A73" s="41" t="str">
        <f t="shared" si="9"/>
        <v>CRY</v>
      </c>
      <c r="B73" s="78">
        <f t="shared" ref="B73:AM73" ca="1" si="15">(VLOOKUP(B7,$AV$2:$AW$41,2,FALSE))</f>
        <v>118.21560773438863</v>
      </c>
      <c r="C73" s="78">
        <f t="shared" ca="1" si="15"/>
        <v>81.68424678787818</v>
      </c>
      <c r="D73" s="78">
        <f t="shared" ca="1" si="15"/>
        <v>109.88843176274476</v>
      </c>
      <c r="E73" s="78">
        <f t="shared" ca="1" si="15"/>
        <v>62.158274514197998</v>
      </c>
      <c r="F73" s="78">
        <f t="shared" ca="1" si="15"/>
        <v>80.120785988118271</v>
      </c>
      <c r="G73" s="78">
        <f t="shared" ca="1" si="15"/>
        <v>100.25151667742139</v>
      </c>
      <c r="H73" s="78">
        <f t="shared" ca="1" si="15"/>
        <v>88.751253774331445</v>
      </c>
      <c r="I73" s="78">
        <f t="shared" ca="1" si="15"/>
        <v>130.96298306484044</v>
      </c>
      <c r="J73" s="78">
        <f t="shared" ca="1" si="15"/>
        <v>103.09017796087853</v>
      </c>
      <c r="K73" s="78">
        <f t="shared" ca="1" si="15"/>
        <v>115.26231742987656</v>
      </c>
      <c r="L73" s="78">
        <f t="shared" ca="1" si="15"/>
        <v>129.84935816256234</v>
      </c>
      <c r="M73" s="89">
        <f t="shared" ca="1" si="15"/>
        <v>101.05928422469526</v>
      </c>
      <c r="N73" s="89">
        <f t="shared" ca="1" si="15"/>
        <v>89.089704629274408</v>
      </c>
      <c r="O73" s="89">
        <f t="shared" ca="1" si="15"/>
        <v>101.29931125728474</v>
      </c>
      <c r="P73" s="89">
        <f t="shared" ca="1" si="15"/>
        <v>101.14576265417652</v>
      </c>
      <c r="Q73" s="89">
        <f t="shared" ca="1" si="15"/>
        <v>99.005106573461816</v>
      </c>
      <c r="R73" s="89">
        <f t="shared" ca="1" si="15"/>
        <v>132.56839310604093</v>
      </c>
      <c r="S73" s="89">
        <f t="shared" ca="1" si="15"/>
        <v>79.529144723285285</v>
      </c>
      <c r="T73" s="78">
        <f t="shared" ca="1" si="15"/>
        <v>57.968627989591063</v>
      </c>
      <c r="U73" s="77">
        <f t="shared" ca="1" si="15"/>
        <v>100.46285841173498</v>
      </c>
      <c r="V73" s="77">
        <f t="shared" ca="1" si="15"/>
        <v>100.08120106467163</v>
      </c>
      <c r="W73" s="77">
        <f t="shared" ca="1" si="15"/>
        <v>102.21375319253204</v>
      </c>
      <c r="X73" s="77">
        <f t="shared" ca="1" si="15"/>
        <v>116.1369849820283</v>
      </c>
      <c r="Y73" s="77">
        <f t="shared" ca="1" si="15"/>
        <v>116.25062621120345</v>
      </c>
      <c r="Z73" s="77">
        <f t="shared" ca="1" si="15"/>
        <v>71.050508329086014</v>
      </c>
      <c r="AA73" s="77">
        <f t="shared" ca="1" si="15"/>
        <v>113.04958263624115</v>
      </c>
      <c r="AB73" s="78">
        <f t="shared" ca="1" si="15"/>
        <v>89.618610538880688</v>
      </c>
      <c r="AC73" s="78">
        <f t="shared" ca="1" si="15"/>
        <v>146.42587197054905</v>
      </c>
      <c r="AD73" s="78">
        <f t="shared" ca="1" si="15"/>
        <v>92.112022973564763</v>
      </c>
      <c r="AE73" s="78">
        <f t="shared" ca="1" si="15"/>
        <v>97.448231940547217</v>
      </c>
      <c r="AF73" s="78">
        <f t="shared" ca="1" si="15"/>
        <v>70.09337338835094</v>
      </c>
      <c r="AG73" s="78">
        <f t="shared" ca="1" si="15"/>
        <v>104.8327087455899</v>
      </c>
      <c r="AH73" s="78">
        <f t="shared" ca="1" si="15"/>
        <v>87.796981300994432</v>
      </c>
      <c r="AI73" s="78">
        <f t="shared" ca="1" si="15"/>
        <v>65.368878371240996</v>
      </c>
      <c r="AJ73" s="78">
        <f t="shared" ca="1" si="15"/>
        <v>117.56065049026269</v>
      </c>
      <c r="AK73" s="77">
        <f t="shared" ca="1" si="15"/>
        <v>114.05798767385865</v>
      </c>
      <c r="AL73" s="22">
        <f t="shared" ca="1" si="15"/>
        <v>89.681801496470641</v>
      </c>
      <c r="AM73" s="22">
        <f t="shared" ca="1" si="15"/>
        <v>89.831464699856284</v>
      </c>
      <c r="AN73" s="22">
        <f ca="1">IF(OR(Fixtures!$D$6&lt;=0,Fixtures!$D$6&gt;39),AVERAGE(B73:AM73),AVERAGE(OFFSET(A73,0,Fixtures!$D$6,1,38-Fixtures!$D$6+1)))</f>
        <v>89.831464699856284</v>
      </c>
      <c r="AO73" s="41" t="str">
        <f t="shared" si="11"/>
        <v>CRY</v>
      </c>
      <c r="AP73" s="61">
        <f ca="1">AVERAGE(OFFSET(A73,0,Fixtures!$D$6,1,9))</f>
        <v>93.050094051100743</v>
      </c>
      <c r="AQ73" s="61">
        <f ca="1">AVERAGE(OFFSET(A73,0,Fixtures!$D$6,1,6))</f>
        <v>102.49287233700784</v>
      </c>
      <c r="AR73" s="61">
        <f ca="1">AVERAGE(OFFSET(A73,0,Fixtures!$D$6,1,3))</f>
        <v>89.831464699856284</v>
      </c>
      <c r="AS73" s="69"/>
      <c r="AT73" s="60"/>
    </row>
    <row r="74" spans="1:46" x14ac:dyDescent="0.3">
      <c r="A74" s="41" t="str">
        <f t="shared" si="9"/>
        <v>EVE</v>
      </c>
      <c r="B74" s="78">
        <f t="shared" ref="B74:AM75" ca="1" si="16">(VLOOKUP(B8,$AV$2:$AW$41,2,FALSE))</f>
        <v>89.618610538880688</v>
      </c>
      <c r="C74" s="78">
        <f t="shared" ca="1" si="16"/>
        <v>146.42587197054905</v>
      </c>
      <c r="D74" s="78">
        <f t="shared" ca="1" si="16"/>
        <v>107.2817755321162</v>
      </c>
      <c r="E74" s="78">
        <f t="shared" ca="1" si="16"/>
        <v>80.120785988118271</v>
      </c>
      <c r="F74" s="78">
        <f t="shared" ca="1" si="16"/>
        <v>101.29931125728474</v>
      </c>
      <c r="G74" s="78">
        <f t="shared" ca="1" si="16"/>
        <v>104.8327087455899</v>
      </c>
      <c r="H74" s="78">
        <f t="shared" ca="1" si="16"/>
        <v>102.21375319253204</v>
      </c>
      <c r="I74" s="78">
        <f t="shared" ca="1" si="16"/>
        <v>92.112022973564763</v>
      </c>
      <c r="J74" s="78">
        <f t="shared" ca="1" si="16"/>
        <v>100.25151667742139</v>
      </c>
      <c r="K74" s="78">
        <f t="shared" ca="1" si="16"/>
        <v>130.96298306484044</v>
      </c>
      <c r="L74" s="78">
        <f t="shared" ca="1" si="16"/>
        <v>103.09017796087853</v>
      </c>
      <c r="M74" s="89">
        <f t="shared" ca="1" si="16"/>
        <v>70.09337338835094</v>
      </c>
      <c r="N74" s="89">
        <f t="shared" ca="1" si="16"/>
        <v>87.796981300994432</v>
      </c>
      <c r="O74" s="89">
        <f t="shared" ca="1" si="16"/>
        <v>89.681801496470641</v>
      </c>
      <c r="P74" s="89">
        <f t="shared" ca="1" si="16"/>
        <v>117.56065049026269</v>
      </c>
      <c r="Q74" s="78">
        <f t="shared" ca="1" si="16"/>
        <v>65.368878371240996</v>
      </c>
      <c r="R74" s="89">
        <f t="shared" ca="1" si="16"/>
        <v>100.46285841173498</v>
      </c>
      <c r="S74" s="89">
        <f t="shared" ca="1" si="16"/>
        <v>88.751253774331445</v>
      </c>
      <c r="T74" s="78">
        <f t="shared" ca="1" si="16"/>
        <v>101.14576265417652</v>
      </c>
      <c r="U74" s="77">
        <f t="shared" ca="1" si="16"/>
        <v>99.005106573461816</v>
      </c>
      <c r="V74" s="77">
        <f t="shared" ca="1" si="16"/>
        <v>115.26231742987656</v>
      </c>
      <c r="W74" s="77">
        <f t="shared" ca="1" si="16"/>
        <v>116.1369849820283</v>
      </c>
      <c r="X74" s="77">
        <f t="shared" ca="1" si="16"/>
        <v>81.68424678787818</v>
      </c>
      <c r="Y74" s="77">
        <f t="shared" ca="1" si="16"/>
        <v>113.04958263624115</v>
      </c>
      <c r="Z74" s="77">
        <f t="shared" ca="1" si="16"/>
        <v>89.831464699856284</v>
      </c>
      <c r="AA74" s="77">
        <f t="shared" ca="1" si="16"/>
        <v>118.21560773438863</v>
      </c>
      <c r="AB74" s="78">
        <f t="shared" ca="1" si="16"/>
        <v>62.158274514197998</v>
      </c>
      <c r="AC74" s="78">
        <f t="shared" ca="1" si="16"/>
        <v>116.25062621120345</v>
      </c>
      <c r="AD74" s="78">
        <f t="shared" ca="1" si="16"/>
        <v>129.84935816256234</v>
      </c>
      <c r="AE74" s="78">
        <f t="shared" ca="1" si="16"/>
        <v>120.97732134472679</v>
      </c>
      <c r="AF74" s="78">
        <f t="shared" ca="1" si="16"/>
        <v>71.050508329086014</v>
      </c>
      <c r="AG74" s="78">
        <f t="shared" ca="1" si="16"/>
        <v>101.05928422469526</v>
      </c>
      <c r="AH74" s="78">
        <f t="shared" ca="1" si="16"/>
        <v>79.529144723285285</v>
      </c>
      <c r="AI74" s="78">
        <f t="shared" ca="1" si="16"/>
        <v>114.05798767385865</v>
      </c>
      <c r="AJ74" s="78">
        <f t="shared" ca="1" si="16"/>
        <v>89.089704629274408</v>
      </c>
      <c r="AK74" s="77">
        <f t="shared" ca="1" si="16"/>
        <v>132.56839310604093</v>
      </c>
      <c r="AL74" s="22">
        <f t="shared" ca="1" si="16"/>
        <v>100.08120106467163</v>
      </c>
      <c r="AM74" s="22">
        <f t="shared" ca="1" si="16"/>
        <v>57.968627989591063</v>
      </c>
      <c r="AN74" s="22">
        <f ca="1">IF(OR(Fixtures!$D$6&lt;=0,Fixtures!$D$6&gt;39),AVERAGE(B74:AM74),AVERAGE(OFFSET(A74,0,Fixtures!$D$6,1,38-Fixtures!$D$6+1)))</f>
        <v>57.968627989591063</v>
      </c>
      <c r="AO74" s="41" t="str">
        <f t="shared" si="11"/>
        <v>EVE</v>
      </c>
      <c r="AP74" s="61">
        <f ca="1">AVERAGE(OFFSET(A74,0,Fixtures!$D$6,1,9))</f>
        <v>94.297106127763627</v>
      </c>
      <c r="AQ74" s="61">
        <f ca="1">AVERAGE(OFFSET(A74,0,Fixtures!$D$6,1,6))</f>
        <v>93.77977235727252</v>
      </c>
      <c r="AR74" s="61">
        <f ca="1">AVERAGE(OFFSET(A74,0,Fixtures!$D$6,1,3))</f>
        <v>57.968627989591063</v>
      </c>
      <c r="AS74" s="69"/>
      <c r="AT74" s="60"/>
    </row>
    <row r="75" spans="1:46" x14ac:dyDescent="0.3">
      <c r="A75" s="41" t="str">
        <f t="shared" si="9"/>
        <v>FUL</v>
      </c>
      <c r="B75" s="78">
        <f t="shared" ref="B75:AM75" ca="1" si="17">(VLOOKUP(B9,$AV$2:$AW$41,2,FALSE))</f>
        <v>89.681801496470641</v>
      </c>
      <c r="C75" s="78">
        <f t="shared" ca="1" si="17"/>
        <v>116.1369849820283</v>
      </c>
      <c r="D75" s="78">
        <f t="shared" ca="1" si="17"/>
        <v>114.05798767385865</v>
      </c>
      <c r="E75" s="78">
        <f t="shared" ca="1" si="17"/>
        <v>88.751253774331445</v>
      </c>
      <c r="F75" s="78">
        <f t="shared" ca="1" si="17"/>
        <v>117.56065049026269</v>
      </c>
      <c r="G75" s="78">
        <f t="shared" ca="1" si="17"/>
        <v>120.97732134472679</v>
      </c>
      <c r="H75" s="78">
        <f t="shared" ca="1" si="17"/>
        <v>146.42587197054905</v>
      </c>
      <c r="I75" s="78">
        <f t="shared" ca="1" si="17"/>
        <v>89.089704629274408</v>
      </c>
      <c r="J75" s="78">
        <f t="shared" ca="1" si="17"/>
        <v>109.88843176274476</v>
      </c>
      <c r="K75" s="78">
        <f t="shared" ca="1" si="17"/>
        <v>87.796981300994432</v>
      </c>
      <c r="L75" s="78">
        <f t="shared" ca="1" si="17"/>
        <v>57.968627989591063</v>
      </c>
      <c r="M75" s="89">
        <f t="shared" ca="1" si="17"/>
        <v>101.29931125728474</v>
      </c>
      <c r="N75" s="89">
        <f t="shared" ca="1" si="17"/>
        <v>80.120785988118271</v>
      </c>
      <c r="O75" s="89">
        <f t="shared" ca="1" si="17"/>
        <v>102.21375319253204</v>
      </c>
      <c r="P75" s="89">
        <f t="shared" ca="1" si="17"/>
        <v>118.21560773438863</v>
      </c>
      <c r="Q75" s="78">
        <f t="shared" ca="1" si="17"/>
        <v>89.618610538880688</v>
      </c>
      <c r="R75" s="78">
        <f t="shared" ca="1" si="17"/>
        <v>103.09017796087853</v>
      </c>
      <c r="S75" s="78">
        <f t="shared" ca="1" si="17"/>
        <v>92.112022973564763</v>
      </c>
      <c r="T75" s="78">
        <f t="shared" ca="1" si="17"/>
        <v>70.09337338835094</v>
      </c>
      <c r="U75" s="77">
        <f t="shared" ca="1" si="17"/>
        <v>71.050508329086014</v>
      </c>
      <c r="V75" s="77">
        <f t="shared" ca="1" si="17"/>
        <v>129.84935816256234</v>
      </c>
      <c r="W75" s="77">
        <f t="shared" ca="1" si="17"/>
        <v>99.005106573461816</v>
      </c>
      <c r="X75" s="77">
        <f t="shared" ca="1" si="17"/>
        <v>100.46285841173498</v>
      </c>
      <c r="Y75" s="77">
        <f t="shared" ca="1" si="17"/>
        <v>97.448231940547217</v>
      </c>
      <c r="Z75" s="77">
        <f t="shared" ca="1" si="17"/>
        <v>132.56839310604093</v>
      </c>
      <c r="AA75" s="77">
        <f t="shared" ca="1" si="17"/>
        <v>107.2817755321162</v>
      </c>
      <c r="AB75" s="78">
        <f t="shared" ca="1" si="17"/>
        <v>89.831464699856284</v>
      </c>
      <c r="AC75" s="78">
        <f t="shared" ca="1" si="16"/>
        <v>65.368878371240996</v>
      </c>
      <c r="AD75" s="78">
        <f t="shared" ca="1" si="17"/>
        <v>130.96298306484044</v>
      </c>
      <c r="AE75" s="78">
        <f t="shared" ca="1" si="17"/>
        <v>101.14576265417652</v>
      </c>
      <c r="AF75" s="78">
        <f t="shared" ca="1" si="17"/>
        <v>100.08120106467163</v>
      </c>
      <c r="AG75" s="78">
        <f t="shared" ca="1" si="17"/>
        <v>79.529144723285285</v>
      </c>
      <c r="AH75" s="78">
        <f t="shared" ca="1" si="17"/>
        <v>101.05928422469526</v>
      </c>
      <c r="AI75" s="78">
        <f t="shared" ca="1" si="17"/>
        <v>62.158274514197998</v>
      </c>
      <c r="AJ75" s="78">
        <f t="shared" ca="1" si="17"/>
        <v>116.25062621120345</v>
      </c>
      <c r="AK75" s="77">
        <f t="shared" ca="1" si="17"/>
        <v>104.8327087455899</v>
      </c>
      <c r="AL75" s="22">
        <f t="shared" ca="1" si="17"/>
        <v>81.68424678787818</v>
      </c>
      <c r="AM75" s="22">
        <f t="shared" ca="1" si="17"/>
        <v>115.26231742987656</v>
      </c>
      <c r="AN75" s="22">
        <f ca="1">IF(OR(Fixtures!$D$6&lt;=0,Fixtures!$D$6&gt;39),AVERAGE(B75:AM75),AVERAGE(OFFSET(A75,0,Fixtures!$D$6,1,38-Fixtures!$D$6+1)))</f>
        <v>115.26231742987656</v>
      </c>
      <c r="AO75" s="41" t="str">
        <f t="shared" si="11"/>
        <v>FUL</v>
      </c>
      <c r="AP75" s="61">
        <f ca="1">AVERAGE(OFFSET(A75,0,Fixtures!$D$6,1,9))</f>
        <v>95.764956628244633</v>
      </c>
      <c r="AQ75" s="61">
        <f ca="1">AVERAGE(OFFSET(A75,0,Fixtures!$D$6,1,6))</f>
        <v>105.78864214826663</v>
      </c>
      <c r="AR75" s="61">
        <f ca="1">AVERAGE(OFFSET(A75,0,Fixtures!$D$6,1,3))</f>
        <v>115.26231742987656</v>
      </c>
      <c r="AS75" s="69"/>
      <c r="AT75" s="60"/>
    </row>
    <row r="76" spans="1:46" x14ac:dyDescent="0.3">
      <c r="A76" s="41" t="str">
        <f t="shared" si="9"/>
        <v>LEE</v>
      </c>
      <c r="B76" s="78">
        <f t="shared" ref="B76:AM76" ca="1" si="18">(VLOOKUP(B10,$AV$2:$AW$41,2,FALSE))</f>
        <v>89.831464699856284</v>
      </c>
      <c r="C76" s="78">
        <f t="shared" ca="1" si="18"/>
        <v>113.04958263624115</v>
      </c>
      <c r="D76" s="78">
        <f t="shared" ca="1" si="18"/>
        <v>117.56065049026269</v>
      </c>
      <c r="E76" s="78">
        <f t="shared" ca="1" si="18"/>
        <v>65.368878371240996</v>
      </c>
      <c r="F76" s="78">
        <f t="shared" ca="1" si="18"/>
        <v>100.08120106467163</v>
      </c>
      <c r="G76" s="78">
        <f t="shared" ca="1" si="18"/>
        <v>101.14576265417652</v>
      </c>
      <c r="H76" s="78">
        <f t="shared" ca="1" si="18"/>
        <v>99.005106573461816</v>
      </c>
      <c r="I76" s="78">
        <f t="shared" ca="1" si="18"/>
        <v>107.2817755321162</v>
      </c>
      <c r="J76" s="78">
        <f t="shared" ca="1" si="18"/>
        <v>89.681801496470641</v>
      </c>
      <c r="K76" s="78">
        <f t="shared" ca="1" si="18"/>
        <v>97.448231940547217</v>
      </c>
      <c r="L76" s="78">
        <f t="shared" ca="1" si="18"/>
        <v>62.158274514197998</v>
      </c>
      <c r="M76" s="89">
        <f t="shared" ca="1" si="18"/>
        <v>100.46285841173498</v>
      </c>
      <c r="N76" s="89">
        <f t="shared" ca="1" si="18"/>
        <v>115.26231742987656</v>
      </c>
      <c r="O76" s="89">
        <f t="shared" ca="1" si="18"/>
        <v>81.68424678787818</v>
      </c>
      <c r="P76" s="89">
        <f t="shared" ca="1" si="18"/>
        <v>116.25062621120345</v>
      </c>
      <c r="Q76" s="89">
        <f t="shared" ca="1" si="18"/>
        <v>129.84935816256234</v>
      </c>
      <c r="R76" s="89">
        <f t="shared" ca="1" si="18"/>
        <v>89.618610538880688</v>
      </c>
      <c r="S76" s="78">
        <f t="shared" ca="1" si="18"/>
        <v>118.21560773438863</v>
      </c>
      <c r="T76" s="78">
        <f t="shared" ca="1" si="18"/>
        <v>80.120785988118271</v>
      </c>
      <c r="U76" s="77">
        <f t="shared" ca="1" si="18"/>
        <v>102.21375319253204</v>
      </c>
      <c r="V76" s="77">
        <f t="shared" ca="1" si="18"/>
        <v>87.796981300994432</v>
      </c>
      <c r="W76" s="77">
        <f t="shared" ca="1" si="18"/>
        <v>109.88843176274476</v>
      </c>
      <c r="X76" s="77">
        <f t="shared" ca="1" si="18"/>
        <v>120.97732134472679</v>
      </c>
      <c r="Y76" s="77">
        <f t="shared" ca="1" si="18"/>
        <v>79.529144723285285</v>
      </c>
      <c r="Z76" s="77">
        <f t="shared" ca="1" si="18"/>
        <v>88.751253774331445</v>
      </c>
      <c r="AA76" s="77">
        <f t="shared" ca="1" si="18"/>
        <v>114.05798767385865</v>
      </c>
      <c r="AB76" s="78">
        <f t="shared" ca="1" si="18"/>
        <v>89.089704629274408</v>
      </c>
      <c r="AC76" s="78">
        <f t="shared" ca="1" si="18"/>
        <v>70.09337338835094</v>
      </c>
      <c r="AD76" s="78">
        <f t="shared" ca="1" si="18"/>
        <v>100.25151667742139</v>
      </c>
      <c r="AE76" s="78">
        <f t="shared" ca="1" si="18"/>
        <v>132.56839310604093</v>
      </c>
      <c r="AF76" s="78">
        <f t="shared" ca="1" si="18"/>
        <v>57.968627989591063</v>
      </c>
      <c r="AG76" s="78">
        <f t="shared" ca="1" si="18"/>
        <v>101.29931125728474</v>
      </c>
      <c r="AH76" s="78">
        <f t="shared" ca="1" si="18"/>
        <v>92.112022973564763</v>
      </c>
      <c r="AI76" s="78">
        <f t="shared" ca="1" si="18"/>
        <v>71.050508329086014</v>
      </c>
      <c r="AJ76" s="78">
        <f t="shared" ca="1" si="18"/>
        <v>101.05928422469526</v>
      </c>
      <c r="AK76" s="77">
        <f t="shared" ca="1" si="18"/>
        <v>103.09017796087853</v>
      </c>
      <c r="AL76" s="22">
        <f t="shared" ca="1" si="18"/>
        <v>104.8327087455899</v>
      </c>
      <c r="AM76" s="22">
        <f t="shared" ca="1" si="18"/>
        <v>146.42587197054905</v>
      </c>
      <c r="AN76" s="22">
        <f ca="1">IF(OR(Fixtures!$D$6&lt;=0,Fixtures!$D$6&gt;39),AVERAGE(B76:AM76),AVERAGE(OFFSET(A76,0,Fixtures!$D$6,1,38-Fixtures!$D$6+1)))</f>
        <v>146.42587197054905</v>
      </c>
      <c r="AO76" s="41" t="str">
        <f t="shared" si="11"/>
        <v>LEE</v>
      </c>
      <c r="AP76" s="61">
        <f ca="1">AVERAGE(OFFSET(A76,0,Fixtures!$D$6,1,9))</f>
        <v>103.41248413408935</v>
      </c>
      <c r="AQ76" s="61">
        <f ca="1">AVERAGE(OFFSET(A76,0,Fixtures!$D$6,1,6))</f>
        <v>113.23192151258328</v>
      </c>
      <c r="AR76" s="61">
        <f ca="1">AVERAGE(OFFSET(A76,0,Fixtures!$D$6,1,3))</f>
        <v>146.42587197054905</v>
      </c>
      <c r="AS76" s="69"/>
      <c r="AT76" s="60"/>
    </row>
    <row r="77" spans="1:46" x14ac:dyDescent="0.3">
      <c r="A77" s="41" t="str">
        <f t="shared" si="9"/>
        <v>LEI</v>
      </c>
      <c r="B77" s="78">
        <f t="shared" ref="B77:AM77" ca="1" si="19">(VLOOKUP(B11,$AV$2:$AW$41,2,FALSE))</f>
        <v>129.84935816256234</v>
      </c>
      <c r="C77" s="78">
        <f t="shared" ca="1" si="19"/>
        <v>116.25062621120345</v>
      </c>
      <c r="D77" s="78">
        <f t="shared" ca="1" si="19"/>
        <v>57.968627989591063</v>
      </c>
      <c r="E77" s="78">
        <f t="shared" ca="1" si="19"/>
        <v>100.46285841173498</v>
      </c>
      <c r="F77" s="78">
        <f t="shared" ca="1" si="19"/>
        <v>114.05798767385865</v>
      </c>
      <c r="G77" s="78">
        <f t="shared" ca="1" si="19"/>
        <v>79.529144723285285</v>
      </c>
      <c r="H77" s="78">
        <f t="shared" ca="1" si="19"/>
        <v>116.1369849820283</v>
      </c>
      <c r="I77" s="78">
        <f t="shared" ca="1" si="19"/>
        <v>100.08120106467163</v>
      </c>
      <c r="J77" s="78">
        <f t="shared" ca="1" si="19"/>
        <v>89.831464699856284</v>
      </c>
      <c r="K77" s="78">
        <f t="shared" ca="1" si="19"/>
        <v>113.04958263624115</v>
      </c>
      <c r="L77" s="78">
        <f t="shared" ca="1" si="19"/>
        <v>117.56065049026269</v>
      </c>
      <c r="M77" s="89">
        <f t="shared" ca="1" si="19"/>
        <v>80.120785988118271</v>
      </c>
      <c r="N77" s="89">
        <f t="shared" ca="1" si="19"/>
        <v>109.88843176274476</v>
      </c>
      <c r="O77" s="89">
        <f t="shared" ca="1" si="19"/>
        <v>89.618610538880688</v>
      </c>
      <c r="P77" s="89">
        <f t="shared" ca="1" si="19"/>
        <v>92.112022973564763</v>
      </c>
      <c r="Q77" s="89">
        <f t="shared" ca="1" si="19"/>
        <v>107.2817755321162</v>
      </c>
      <c r="R77" s="89">
        <f t="shared" ca="1" si="19"/>
        <v>102.21375319253204</v>
      </c>
      <c r="S77" s="78">
        <f t="shared" ca="1" si="19"/>
        <v>70.09337338835094</v>
      </c>
      <c r="T77" s="78">
        <f t="shared" ca="1" si="19"/>
        <v>118.21560773438863</v>
      </c>
      <c r="U77" s="77">
        <f t="shared" ca="1" si="19"/>
        <v>97.448231940547217</v>
      </c>
      <c r="V77" s="77">
        <f t="shared" ca="1" si="19"/>
        <v>130.96298306484044</v>
      </c>
      <c r="W77" s="77">
        <f t="shared" ca="1" si="19"/>
        <v>100.25151667742139</v>
      </c>
      <c r="X77" s="77">
        <f t="shared" ca="1" si="19"/>
        <v>88.751253774331445</v>
      </c>
      <c r="Y77" s="77">
        <f t="shared" ca="1" si="19"/>
        <v>101.29931125728474</v>
      </c>
      <c r="Z77" s="77">
        <f t="shared" ca="1" si="19"/>
        <v>101.14576265417652</v>
      </c>
      <c r="AA77" s="77">
        <f t="shared" ca="1" si="19"/>
        <v>89.681801496470641</v>
      </c>
      <c r="AB77" s="78">
        <f t="shared" ca="1" si="19"/>
        <v>71.050508329086014</v>
      </c>
      <c r="AC77" s="78">
        <f t="shared" ca="1" si="19"/>
        <v>132.56839310604093</v>
      </c>
      <c r="AD77" s="78">
        <f t="shared" ca="1" si="19"/>
        <v>103.09017796087853</v>
      </c>
      <c r="AE77" s="78">
        <f t="shared" ca="1" si="19"/>
        <v>65.368878371240996</v>
      </c>
      <c r="AF77" s="78">
        <f t="shared" ca="1" si="19"/>
        <v>89.089704629274408</v>
      </c>
      <c r="AG77" s="78">
        <f t="shared" ca="1" si="19"/>
        <v>146.42587197054905</v>
      </c>
      <c r="AH77" s="78">
        <f t="shared" ca="1" si="19"/>
        <v>120.97732134472679</v>
      </c>
      <c r="AI77" s="78">
        <f t="shared" ca="1" si="19"/>
        <v>104.8327087455899</v>
      </c>
      <c r="AJ77" s="78">
        <f t="shared" ca="1" si="19"/>
        <v>115.26231742987656</v>
      </c>
      <c r="AK77" s="77">
        <f t="shared" ca="1" si="19"/>
        <v>81.68424678787818</v>
      </c>
      <c r="AL77" s="22">
        <f t="shared" ca="1" si="19"/>
        <v>62.158274514197998</v>
      </c>
      <c r="AM77" s="22">
        <f t="shared" ca="1" si="19"/>
        <v>101.05928422469526</v>
      </c>
      <c r="AN77" s="22">
        <f ca="1">IF(OR(Fixtures!$D$6&lt;=0,Fixtures!$D$6&gt;39),AVERAGE(B77:AM77),AVERAGE(OFFSET(A77,0,Fixtures!$D$6,1,38-Fixtures!$D$6+1)))</f>
        <v>101.05928422469526</v>
      </c>
      <c r="AO77" s="41" t="str">
        <f t="shared" si="11"/>
        <v>LEI</v>
      </c>
      <c r="AP77" s="61">
        <f ca="1">AVERAGE(OFFSET(A77,0,Fixtures!$D$6,1,9))</f>
        <v>106.35498389305063</v>
      </c>
      <c r="AQ77" s="61">
        <f ca="1">AVERAGE(OFFSET(A77,0,Fixtures!$D$6,1,6))</f>
        <v>90.163550493819926</v>
      </c>
      <c r="AR77" s="61">
        <f ca="1">AVERAGE(OFFSET(A77,0,Fixtures!$D$6,1,3))</f>
        <v>101.05928422469526</v>
      </c>
      <c r="AS77" s="69"/>
      <c r="AT77" s="60"/>
    </row>
    <row r="78" spans="1:46" x14ac:dyDescent="0.3">
      <c r="A78" s="41" t="str">
        <f t="shared" si="9"/>
        <v>LIV</v>
      </c>
      <c r="B78" s="78">
        <f t="shared" ref="B78:AM78" ca="1" si="20">(VLOOKUP(B12,$AV$2:$AW$41,2,FALSE))</f>
        <v>130.96298306484044</v>
      </c>
      <c r="C78" s="78">
        <f t="shared" ca="1" si="20"/>
        <v>62.158274514197998</v>
      </c>
      <c r="D78" s="78">
        <f t="shared" ca="1" si="20"/>
        <v>89.681801496470641</v>
      </c>
      <c r="E78" s="78">
        <f t="shared" ca="1" si="20"/>
        <v>101.14576265417652</v>
      </c>
      <c r="F78" s="78">
        <f t="shared" ca="1" si="20"/>
        <v>97.448231940547217</v>
      </c>
      <c r="G78" s="78">
        <f t="shared" ca="1" si="20"/>
        <v>132.56839310604093</v>
      </c>
      <c r="H78" s="78">
        <f t="shared" ca="1" si="20"/>
        <v>100.46285841173498</v>
      </c>
      <c r="I78" s="78">
        <f t="shared" ca="1" si="20"/>
        <v>57.968627989591063</v>
      </c>
      <c r="J78" s="78">
        <f t="shared" ca="1" si="20"/>
        <v>99.005106573461816</v>
      </c>
      <c r="K78" s="78">
        <f t="shared" ca="1" si="20"/>
        <v>71.050508329086014</v>
      </c>
      <c r="L78" s="78">
        <f t="shared" ca="1" si="20"/>
        <v>100.08120106467163</v>
      </c>
      <c r="M78" s="89">
        <f t="shared" ca="1" si="20"/>
        <v>100.25151667742139</v>
      </c>
      <c r="N78" s="89">
        <f t="shared" ca="1" si="20"/>
        <v>101.05928422469526</v>
      </c>
      <c r="O78" s="89">
        <f t="shared" ca="1" si="20"/>
        <v>107.2817755321162</v>
      </c>
      <c r="P78" s="89">
        <f t="shared" ca="1" si="20"/>
        <v>146.42587197054905</v>
      </c>
      <c r="Q78" s="89">
        <f t="shared" ca="1" si="20"/>
        <v>102.21375319253204</v>
      </c>
      <c r="R78" s="89">
        <f t="shared" ca="1" si="20"/>
        <v>104.8327087455899</v>
      </c>
      <c r="S78" s="78">
        <f t="shared" ca="1" si="20"/>
        <v>116.25062621120345</v>
      </c>
      <c r="T78" s="78">
        <f t="shared" ca="1" si="20"/>
        <v>92.112022973564763</v>
      </c>
      <c r="U78" s="77">
        <f t="shared" ca="1" si="20"/>
        <v>89.618610538880688</v>
      </c>
      <c r="V78" s="77">
        <f t="shared" ca="1" si="20"/>
        <v>89.089704629274408</v>
      </c>
      <c r="W78" s="77">
        <f t="shared" ca="1" si="20"/>
        <v>80.120785988118271</v>
      </c>
      <c r="X78" s="77">
        <f t="shared" ca="1" si="20"/>
        <v>65.368878371240996</v>
      </c>
      <c r="Y78" s="77">
        <f t="shared" ca="1" si="20"/>
        <v>87.796981300994432</v>
      </c>
      <c r="Z78" s="77">
        <f t="shared" ca="1" si="20"/>
        <v>109.88843176274476</v>
      </c>
      <c r="AA78" s="77">
        <f t="shared" ca="1" si="20"/>
        <v>117.56065049026269</v>
      </c>
      <c r="AB78" s="78">
        <f t="shared" ca="1" si="20"/>
        <v>113.04958263624115</v>
      </c>
      <c r="AC78" s="78">
        <f t="shared" ca="1" si="20"/>
        <v>88.751253774331445</v>
      </c>
      <c r="AD78" s="78">
        <f t="shared" ca="1" si="20"/>
        <v>70.09337338835094</v>
      </c>
      <c r="AE78" s="78">
        <f t="shared" ca="1" si="20"/>
        <v>79.529144723285285</v>
      </c>
      <c r="AF78" s="78">
        <f t="shared" ca="1" si="20"/>
        <v>114.05798767385865</v>
      </c>
      <c r="AG78" s="78">
        <f t="shared" ca="1" si="20"/>
        <v>116.1369849820283</v>
      </c>
      <c r="AH78" s="78">
        <f t="shared" ca="1" si="20"/>
        <v>115.26231742987656</v>
      </c>
      <c r="AI78" s="78">
        <f t="shared" ca="1" si="20"/>
        <v>81.68424678787818</v>
      </c>
      <c r="AJ78" s="78">
        <f t="shared" ca="1" si="20"/>
        <v>118.21560773438863</v>
      </c>
      <c r="AK78" s="77">
        <f t="shared" ca="1" si="20"/>
        <v>129.84935816256234</v>
      </c>
      <c r="AL78" s="22">
        <f t="shared" ca="1" si="20"/>
        <v>103.09017796087853</v>
      </c>
      <c r="AM78" s="22">
        <f t="shared" ca="1" si="20"/>
        <v>120.97732134472679</v>
      </c>
      <c r="AN78" s="22">
        <f ca="1">IF(OR(Fixtures!$D$6&lt;=0,Fixtures!$D$6&gt;39),AVERAGE(B78:AM78),AVERAGE(OFFSET(A78,0,Fixtures!$D$6,1,38-Fixtures!$D$6+1)))</f>
        <v>120.97732134472679</v>
      </c>
      <c r="AO78" s="41" t="str">
        <f t="shared" si="11"/>
        <v>LIV</v>
      </c>
      <c r="AP78" s="61">
        <f ca="1">AVERAGE(OFFSET(A78,0,Fixtures!$D$6,1,9))</f>
        <v>114.94636877412584</v>
      </c>
      <c r="AQ78" s="61">
        <f ca="1">AVERAGE(OFFSET(A78,0,Fixtures!$D$6,1,6))</f>
        <v>118.63631280908471</v>
      </c>
      <c r="AR78" s="61">
        <f ca="1">AVERAGE(OFFSET(A78,0,Fixtures!$D$6,1,3))</f>
        <v>120.97732134472679</v>
      </c>
      <c r="AS78" s="69"/>
      <c r="AT78" s="60"/>
    </row>
    <row r="79" spans="1:46" x14ac:dyDescent="0.3">
      <c r="A79" s="41" t="str">
        <f t="shared" si="9"/>
        <v>MCI</v>
      </c>
      <c r="B79" s="78">
        <f t="shared" ref="B79:AM79" ca="1" si="21">(VLOOKUP(B13,$AV$2:$AW$41,2,FALSE))</f>
        <v>114.05798767385865</v>
      </c>
      <c r="C79" s="78">
        <f t="shared" ca="1" si="21"/>
        <v>88.751253774331445</v>
      </c>
      <c r="D79" s="78">
        <f t="shared" ca="1" si="21"/>
        <v>99.005106573461816</v>
      </c>
      <c r="E79" s="78">
        <f t="shared" ca="1" si="21"/>
        <v>116.1369849820283</v>
      </c>
      <c r="F79" s="78">
        <f t="shared" ca="1" si="21"/>
        <v>89.681801496470641</v>
      </c>
      <c r="G79" s="78">
        <f t="shared" ca="1" si="21"/>
        <v>89.089704629274408</v>
      </c>
      <c r="H79" s="78">
        <f t="shared" ca="1" si="21"/>
        <v>117.56065049026269</v>
      </c>
      <c r="I79" s="78">
        <f t="shared" ca="1" si="21"/>
        <v>101.29931125728474</v>
      </c>
      <c r="J79" s="78">
        <f t="shared" ca="1" si="21"/>
        <v>89.618610538880688</v>
      </c>
      <c r="K79" s="78">
        <f t="shared" ca="1" si="21"/>
        <v>116.25062621120345</v>
      </c>
      <c r="L79" s="78">
        <f t="shared" ca="1" si="21"/>
        <v>113.04958263624115</v>
      </c>
      <c r="M79" s="89">
        <f t="shared" ca="1" si="21"/>
        <v>81.68424678787818</v>
      </c>
      <c r="N79" s="89">
        <f t="shared" ca="1" si="21"/>
        <v>146.42587197054905</v>
      </c>
      <c r="O79" s="89">
        <f t="shared" ca="1" si="21"/>
        <v>104.8327087455899</v>
      </c>
      <c r="P79" s="89">
        <f t="shared" ca="1" si="21"/>
        <v>115.26231742987656</v>
      </c>
      <c r="Q79" s="78">
        <f t="shared" ca="1" si="21"/>
        <v>97.448231940547217</v>
      </c>
      <c r="R79" s="89">
        <f t="shared" ca="1" si="21"/>
        <v>62.158274514197998</v>
      </c>
      <c r="S79" s="78">
        <f t="shared" ca="1" si="21"/>
        <v>80.120785988118271</v>
      </c>
      <c r="T79" s="78">
        <f t="shared" ca="1" si="21"/>
        <v>120.97732134472679</v>
      </c>
      <c r="U79" s="77">
        <f t="shared" ca="1" si="21"/>
        <v>129.84935816256234</v>
      </c>
      <c r="V79" s="77">
        <f t="shared" ca="1" si="21"/>
        <v>132.56839310604093</v>
      </c>
      <c r="W79" s="77">
        <f t="shared" ca="1" si="21"/>
        <v>103.09017796087853</v>
      </c>
      <c r="X79" s="77">
        <f t="shared" ca="1" si="21"/>
        <v>89.831464699856284</v>
      </c>
      <c r="Y79" s="77">
        <f t="shared" ca="1" si="21"/>
        <v>101.05928422469526</v>
      </c>
      <c r="Z79" s="77">
        <f t="shared" ca="1" si="21"/>
        <v>79.529144723285285</v>
      </c>
      <c r="AA79" s="77">
        <f t="shared" ca="1" si="21"/>
        <v>100.46285841173498</v>
      </c>
      <c r="AB79" s="78">
        <f t="shared" ca="1" si="21"/>
        <v>92.112022973564763</v>
      </c>
      <c r="AC79" s="78">
        <f t="shared" ref="B79:AM80" ca="1" si="22">(VLOOKUP(AC13,$AV$2:$AW$41,2,FALSE))</f>
        <v>100.25151667742139</v>
      </c>
      <c r="AD79" s="78">
        <f t="shared" ca="1" si="21"/>
        <v>100.08120106467163</v>
      </c>
      <c r="AE79" s="78">
        <f t="shared" ca="1" si="21"/>
        <v>87.796981300994432</v>
      </c>
      <c r="AF79" s="78">
        <f t="shared" ca="1" si="21"/>
        <v>130.96298306484044</v>
      </c>
      <c r="AG79" s="78">
        <f t="shared" ca="1" si="21"/>
        <v>101.14576265417652</v>
      </c>
      <c r="AH79" s="78">
        <f t="shared" ca="1" si="21"/>
        <v>118.21560773438863</v>
      </c>
      <c r="AI79" s="78">
        <f t="shared" ca="1" si="21"/>
        <v>107.2817755321162</v>
      </c>
      <c r="AJ79" s="78">
        <f t="shared" ca="1" si="21"/>
        <v>70.09337338835094</v>
      </c>
      <c r="AK79" s="77">
        <f t="shared" ca="1" si="21"/>
        <v>102.21375319253204</v>
      </c>
      <c r="AL79" s="22">
        <f t="shared" ca="1" si="21"/>
        <v>71.050508329086014</v>
      </c>
      <c r="AM79" s="22">
        <f t="shared" ca="1" si="21"/>
        <v>109.88843176274476</v>
      </c>
      <c r="AN79" s="22">
        <f ca="1">IF(OR(Fixtures!$D$6&lt;=0,Fixtures!$D$6&gt;39),AVERAGE(B79:AM79),AVERAGE(OFFSET(A79,0,Fixtures!$D$6,1,38-Fixtures!$D$6+1)))</f>
        <v>109.88843176274476</v>
      </c>
      <c r="AO79" s="41" t="str">
        <f t="shared" si="11"/>
        <v>MCI</v>
      </c>
      <c r="AP79" s="61">
        <f ca="1">AVERAGE(OFFSET(A79,0,Fixtures!$D$6,1,9))</f>
        <v>97.843068044075181</v>
      </c>
      <c r="AQ79" s="61">
        <f ca="1">AVERAGE(OFFSET(A79,0,Fixtures!$D$6,1,6))</f>
        <v>89.106718600699324</v>
      </c>
      <c r="AR79" s="61">
        <f ca="1">AVERAGE(OFFSET(A79,0,Fixtures!$D$6,1,3))</f>
        <v>109.88843176274476</v>
      </c>
      <c r="AS79" s="69"/>
      <c r="AT79" s="60"/>
    </row>
    <row r="80" spans="1:46" x14ac:dyDescent="0.3">
      <c r="A80" s="41" t="str">
        <f t="shared" si="9"/>
        <v>MUN</v>
      </c>
      <c r="B80" s="78">
        <f t="shared" ca="1" si="22"/>
        <v>103.09017796087853</v>
      </c>
      <c r="C80" s="78">
        <f t="shared" ca="1" si="22"/>
        <v>120.97732134472679</v>
      </c>
      <c r="D80" s="78">
        <f t="shared" ca="1" si="22"/>
        <v>71.050508329086014</v>
      </c>
      <c r="E80" s="78">
        <f t="shared" ca="1" si="22"/>
        <v>101.05928422469526</v>
      </c>
      <c r="F80" s="78">
        <f t="shared" ca="1" si="22"/>
        <v>102.21375319253204</v>
      </c>
      <c r="G80" s="78">
        <f t="shared" ca="1" si="22"/>
        <v>70.09337338835094</v>
      </c>
      <c r="H80" s="78">
        <f t="shared" ca="1" si="22"/>
        <v>89.681801496470641</v>
      </c>
      <c r="I80" s="78">
        <f t="shared" ca="1" si="22"/>
        <v>97.448231940547217</v>
      </c>
      <c r="J80" s="78">
        <f t="shared" ca="1" si="22"/>
        <v>146.42587197054905</v>
      </c>
      <c r="K80" s="78">
        <f t="shared" ca="1" si="22"/>
        <v>104.8327087455899</v>
      </c>
      <c r="L80" s="78">
        <f t="shared" ca="1" si="22"/>
        <v>89.089704629274408</v>
      </c>
      <c r="M80" s="89">
        <f t="shared" ca="1" si="22"/>
        <v>65.368878371240996</v>
      </c>
      <c r="N80" s="89">
        <f t="shared" ca="1" si="22"/>
        <v>117.56065049026269</v>
      </c>
      <c r="O80" s="89">
        <f t="shared" ca="1" si="22"/>
        <v>130.96298306484044</v>
      </c>
      <c r="P80" s="89">
        <f t="shared" ca="1" si="22"/>
        <v>87.796981300994432</v>
      </c>
      <c r="Q80" s="89">
        <f t="shared" ca="1" si="22"/>
        <v>100.08120106467163</v>
      </c>
      <c r="R80" s="89">
        <f t="shared" ca="1" si="22"/>
        <v>114.05798767385865</v>
      </c>
      <c r="S80" s="78">
        <f t="shared" ca="1" si="22"/>
        <v>100.25151667742139</v>
      </c>
      <c r="T80" s="78">
        <f t="shared" ca="1" si="22"/>
        <v>89.831464699856284</v>
      </c>
      <c r="U80" s="77">
        <f t="shared" ca="1" si="22"/>
        <v>132.56839310604093</v>
      </c>
      <c r="V80" s="77">
        <f t="shared" ca="1" si="22"/>
        <v>79.529144723285285</v>
      </c>
      <c r="W80" s="77">
        <f t="shared" ca="1" si="22"/>
        <v>118.21560773438863</v>
      </c>
      <c r="X80" s="77">
        <f t="shared" ca="1" si="22"/>
        <v>109.88843176274476</v>
      </c>
      <c r="Y80" s="77">
        <f t="shared" ca="1" si="22"/>
        <v>129.84935816256234</v>
      </c>
      <c r="Z80" s="77">
        <f t="shared" ca="1" si="22"/>
        <v>115.26231742987656</v>
      </c>
      <c r="AA80" s="77">
        <f t="shared" ca="1" si="22"/>
        <v>62.158274514197998</v>
      </c>
      <c r="AB80" s="78">
        <f t="shared" ca="1" si="22"/>
        <v>57.968627989591063</v>
      </c>
      <c r="AC80" s="78">
        <f t="shared" ca="1" si="22"/>
        <v>100.46285841173498</v>
      </c>
      <c r="AD80" s="78">
        <f t="shared" ca="1" si="22"/>
        <v>107.2817755321162</v>
      </c>
      <c r="AE80" s="78">
        <f t="shared" ca="1" si="22"/>
        <v>80.120785988118271</v>
      </c>
      <c r="AF80" s="78">
        <f t="shared" ca="1" si="22"/>
        <v>89.618610538880688</v>
      </c>
      <c r="AG80" s="78">
        <f t="shared" ca="1" si="22"/>
        <v>116.25062621120345</v>
      </c>
      <c r="AH80" s="78">
        <f t="shared" ca="1" si="22"/>
        <v>116.1369849820283</v>
      </c>
      <c r="AI80" s="78">
        <f t="shared" ca="1" si="22"/>
        <v>101.29931125728474</v>
      </c>
      <c r="AJ80" s="78">
        <f t="shared" ca="1" si="22"/>
        <v>101.14576265417652</v>
      </c>
      <c r="AK80" s="77">
        <f t="shared" ca="1" si="22"/>
        <v>99.005106573461816</v>
      </c>
      <c r="AL80" s="22">
        <f t="shared" ca="1" si="22"/>
        <v>113.04958263624115</v>
      </c>
      <c r="AM80" s="22">
        <f t="shared" ca="1" si="22"/>
        <v>88.751253774331445</v>
      </c>
      <c r="AN80" s="22">
        <f ca="1">IF(OR(Fixtures!$D$6&lt;=0,Fixtures!$D$6&gt;39),AVERAGE(B80:AM80),AVERAGE(OFFSET(A80,0,Fixtures!$D$6,1,38-Fixtures!$D$6+1)))</f>
        <v>88.751253774331445</v>
      </c>
      <c r="AO80" s="41" t="str">
        <f t="shared" si="11"/>
        <v>MUN</v>
      </c>
      <c r="AP80" s="61">
        <f ca="1">AVERAGE(OFFSET(A80,0,Fixtures!$D$6,1,9))</f>
        <v>104.57620571721414</v>
      </c>
      <c r="AQ80" s="61">
        <f ca="1">AVERAGE(OFFSET(A80,0,Fixtures!$D$6,1,6))</f>
        <v>98.863072331799799</v>
      </c>
      <c r="AR80" s="61">
        <f ca="1">AVERAGE(OFFSET(A80,0,Fixtures!$D$6,1,3))</f>
        <v>88.751253774331445</v>
      </c>
      <c r="AS80" s="69"/>
      <c r="AT80" s="60"/>
    </row>
    <row r="81" spans="1:51" x14ac:dyDescent="0.3">
      <c r="A81" s="41" t="str">
        <f t="shared" si="9"/>
        <v>NEW</v>
      </c>
      <c r="B81" s="78">
        <f t="shared" ref="B81:AM81" ca="1" si="23">(VLOOKUP(B15,$AV$2:$AW$41,2,FALSE))</f>
        <v>89.089704629274408</v>
      </c>
      <c r="C81" s="78">
        <f t="shared" ca="1" si="23"/>
        <v>80.120785988118271</v>
      </c>
      <c r="D81" s="78">
        <f t="shared" ca="1" si="23"/>
        <v>89.618610538880688</v>
      </c>
      <c r="E81" s="78">
        <f t="shared" ca="1" si="23"/>
        <v>116.25062621120345</v>
      </c>
      <c r="F81" s="78">
        <f t="shared" ca="1" si="23"/>
        <v>92.112022973564763</v>
      </c>
      <c r="G81" s="78">
        <f t="shared" ca="1" si="23"/>
        <v>88.751253774331445</v>
      </c>
      <c r="H81" s="78">
        <f t="shared" ca="1" si="23"/>
        <v>109.88843176274476</v>
      </c>
      <c r="I81" s="78">
        <f t="shared" ca="1" si="23"/>
        <v>104.8327087455899</v>
      </c>
      <c r="J81" s="78">
        <f t="shared" ca="1" si="23"/>
        <v>70.09337338835094</v>
      </c>
      <c r="K81" s="78">
        <f t="shared" ca="1" si="23"/>
        <v>107.2817755321162</v>
      </c>
      <c r="L81" s="78">
        <f t="shared" ca="1" si="23"/>
        <v>101.14576265417652</v>
      </c>
      <c r="M81" s="89">
        <f t="shared" ca="1" si="23"/>
        <v>146.42587197054905</v>
      </c>
      <c r="N81" s="89">
        <f t="shared" ca="1" si="23"/>
        <v>116.1369849820283</v>
      </c>
      <c r="O81" s="89">
        <f t="shared" ca="1" si="23"/>
        <v>113.04958263624115</v>
      </c>
      <c r="P81" s="89">
        <f t="shared" ca="1" si="23"/>
        <v>57.968627989591063</v>
      </c>
      <c r="Q81" s="89">
        <f t="shared" ca="1" si="23"/>
        <v>101.29931125728474</v>
      </c>
      <c r="R81" s="89">
        <f t="shared" ca="1" si="23"/>
        <v>99.005106573461816</v>
      </c>
      <c r="S81" s="78">
        <f t="shared" ca="1" si="23"/>
        <v>117.56065049026269</v>
      </c>
      <c r="T81" s="78">
        <f t="shared" ca="1" si="23"/>
        <v>79.529144723285285</v>
      </c>
      <c r="U81" s="77">
        <f t="shared" ca="1" si="23"/>
        <v>130.96298306484044</v>
      </c>
      <c r="V81" s="77">
        <f t="shared" ca="1" si="23"/>
        <v>97.448231940547217</v>
      </c>
      <c r="W81" s="77">
        <f t="shared" ca="1" si="23"/>
        <v>120.97732134472679</v>
      </c>
      <c r="X81" s="77">
        <f t="shared" ca="1" si="23"/>
        <v>118.21560773438863</v>
      </c>
      <c r="Y81" s="77">
        <f t="shared" ca="1" si="23"/>
        <v>62.158274514197998</v>
      </c>
      <c r="Z81" s="77">
        <f t="shared" ca="1" si="23"/>
        <v>81.68424678787818</v>
      </c>
      <c r="AA81" s="77">
        <f t="shared" ca="1" si="23"/>
        <v>100.08120106467163</v>
      </c>
      <c r="AB81" s="78">
        <f t="shared" ca="1" si="23"/>
        <v>129.84935816256234</v>
      </c>
      <c r="AC81" s="78">
        <f t="shared" ca="1" si="23"/>
        <v>114.05798767385865</v>
      </c>
      <c r="AD81" s="78">
        <f t="shared" ca="1" si="23"/>
        <v>71.050508329086014</v>
      </c>
      <c r="AE81" s="78">
        <f t="shared" ca="1" si="23"/>
        <v>101.05928422469526</v>
      </c>
      <c r="AF81" s="78">
        <f t="shared" ca="1" si="23"/>
        <v>103.09017796087853</v>
      </c>
      <c r="AG81" s="78">
        <f t="shared" ca="1" si="23"/>
        <v>100.46285841173498</v>
      </c>
      <c r="AH81" s="78">
        <f t="shared" ca="1" si="23"/>
        <v>89.831464699856284</v>
      </c>
      <c r="AI81" s="78">
        <f t="shared" ca="1" si="23"/>
        <v>89.681801496470641</v>
      </c>
      <c r="AJ81" s="78">
        <f t="shared" ca="1" si="23"/>
        <v>87.796981300994432</v>
      </c>
      <c r="AK81" s="77">
        <f t="shared" ca="1" si="23"/>
        <v>65.368878371240996</v>
      </c>
      <c r="AL81" s="22">
        <f t="shared" ca="1" si="23"/>
        <v>132.56839310604093</v>
      </c>
      <c r="AM81" s="22">
        <f t="shared" ca="1" si="23"/>
        <v>100.25151667742139</v>
      </c>
      <c r="AN81" s="22">
        <f ca="1">IF(OR(Fixtures!$D$6&lt;=0,Fixtures!$D$6&gt;39),AVERAGE(B81:AM81),AVERAGE(OFFSET(A81,0,Fixtures!$D$6,1,38-Fixtures!$D$6+1)))</f>
        <v>100.25151667742139</v>
      </c>
      <c r="AO81" s="41" t="str">
        <f t="shared" si="11"/>
        <v>NEW</v>
      </c>
      <c r="AP81" s="61">
        <f ca="1">AVERAGE(OFFSET(A81,0,Fixtures!$D$6,1,9))</f>
        <v>93.626292172635175</v>
      </c>
      <c r="AQ81" s="61">
        <f ca="1">AVERAGE(OFFSET(A81,0,Fixtures!$D$6,1,6))</f>
        <v>94.90763570848523</v>
      </c>
      <c r="AR81" s="61">
        <f ca="1">AVERAGE(OFFSET(A81,0,Fixtures!$D$6,1,3))</f>
        <v>100.25151667742139</v>
      </c>
      <c r="AS81" s="69"/>
      <c r="AT81" s="60"/>
    </row>
    <row r="82" spans="1:51" x14ac:dyDescent="0.3">
      <c r="A82" s="41" t="str">
        <f t="shared" si="9"/>
        <v>SHU</v>
      </c>
      <c r="B82" s="78">
        <f t="shared" ref="B82:AM82" ca="1" si="24">(VLOOKUP(B16,$AV$2:$AW$41,2,FALSE))</f>
        <v>100.08120106467163</v>
      </c>
      <c r="C82" s="78">
        <f t="shared" ca="1" si="24"/>
        <v>101.14576265417652</v>
      </c>
      <c r="D82" s="78">
        <f t="shared" ca="1" si="24"/>
        <v>130.96298306484044</v>
      </c>
      <c r="E82" s="78">
        <f t="shared" ca="1" si="24"/>
        <v>79.529144723285285</v>
      </c>
      <c r="F82" s="78">
        <f t="shared" ca="1" si="24"/>
        <v>113.04958263624115</v>
      </c>
      <c r="G82" s="78">
        <f t="shared" ca="1" si="24"/>
        <v>89.831464699856284</v>
      </c>
      <c r="H82" s="78">
        <f t="shared" ca="1" si="24"/>
        <v>65.368878371240996</v>
      </c>
      <c r="I82" s="78">
        <f t="shared" ca="1" si="24"/>
        <v>62.158274514197998</v>
      </c>
      <c r="J82" s="78">
        <f t="shared" ca="1" si="24"/>
        <v>100.46285841173498</v>
      </c>
      <c r="K82" s="78">
        <f t="shared" ca="1" si="24"/>
        <v>129.84935816256234</v>
      </c>
      <c r="L82" s="78">
        <f t="shared" ca="1" si="24"/>
        <v>99.005106573461816</v>
      </c>
      <c r="M82" s="89">
        <f t="shared" ca="1" si="24"/>
        <v>104.8327087455899</v>
      </c>
      <c r="N82" s="89">
        <f t="shared" ca="1" si="24"/>
        <v>92.112022973564763</v>
      </c>
      <c r="O82" s="89">
        <f t="shared" ca="1" si="24"/>
        <v>71.050508329086014</v>
      </c>
      <c r="P82" s="89">
        <f t="shared" ca="1" si="24"/>
        <v>109.88843176274476</v>
      </c>
      <c r="Q82" s="89">
        <f t="shared" ca="1" si="24"/>
        <v>103.09017796087853</v>
      </c>
      <c r="R82" s="89">
        <f t="shared" ca="1" si="24"/>
        <v>107.2817755321162</v>
      </c>
      <c r="S82" s="78">
        <f t="shared" ca="1" si="24"/>
        <v>115.26231742987656</v>
      </c>
      <c r="T82" s="78">
        <f t="shared" ca="1" si="24"/>
        <v>101.05928422469526</v>
      </c>
      <c r="U82" s="77">
        <f t="shared" ca="1" si="24"/>
        <v>81.68424678787818</v>
      </c>
      <c r="V82" s="77">
        <f t="shared" ca="1" si="24"/>
        <v>57.968627989591063</v>
      </c>
      <c r="W82" s="77">
        <f t="shared" ca="1" si="24"/>
        <v>146.42587197054905</v>
      </c>
      <c r="X82" s="77">
        <f t="shared" ca="1" si="24"/>
        <v>70.09337338835094</v>
      </c>
      <c r="Y82" s="77">
        <f t="shared" ca="1" si="24"/>
        <v>89.089704629274408</v>
      </c>
      <c r="Z82" s="77">
        <f t="shared" ca="1" si="24"/>
        <v>100.25151667742139</v>
      </c>
      <c r="AA82" s="77">
        <f t="shared" ca="1" si="24"/>
        <v>101.29931125728474</v>
      </c>
      <c r="AB82" s="78">
        <f t="shared" ca="1" si="24"/>
        <v>118.21560773438863</v>
      </c>
      <c r="AC82" s="78">
        <f t="shared" ca="1" si="24"/>
        <v>87.796981300994432</v>
      </c>
      <c r="AD82" s="78">
        <f t="shared" ca="1" si="24"/>
        <v>114.05798767385865</v>
      </c>
      <c r="AE82" s="78">
        <f t="shared" ca="1" si="24"/>
        <v>116.1369849820283</v>
      </c>
      <c r="AF82" s="78">
        <f t="shared" ca="1" si="24"/>
        <v>89.681801496470641</v>
      </c>
      <c r="AG82" s="78">
        <f t="shared" ca="1" si="24"/>
        <v>88.751253774331445</v>
      </c>
      <c r="AH82" s="78">
        <f t="shared" ca="1" si="24"/>
        <v>80.120785988118271</v>
      </c>
      <c r="AI82" s="78">
        <f t="shared" ca="1" si="24"/>
        <v>89.618610538880688</v>
      </c>
      <c r="AJ82" s="78">
        <f t="shared" ca="1" si="24"/>
        <v>120.97732134472679</v>
      </c>
      <c r="AK82" s="77">
        <f t="shared" ca="1" si="24"/>
        <v>97.448231940547217</v>
      </c>
      <c r="AL82" s="22">
        <f t="shared" ca="1" si="24"/>
        <v>102.21375319253204</v>
      </c>
      <c r="AM82" s="22">
        <f t="shared" ca="1" si="24"/>
        <v>116.25062621120345</v>
      </c>
      <c r="AN82" s="22">
        <f ca="1">IF(OR(Fixtures!$D$6&lt;=0,Fixtures!$D$6&gt;39),AVERAGE(B82:AM82),AVERAGE(OFFSET(A82,0,Fixtures!$D$6,1,38-Fixtures!$D$6+1)))</f>
        <v>116.25062621120345</v>
      </c>
      <c r="AO82" s="41" t="str">
        <f t="shared" si="11"/>
        <v>SHU</v>
      </c>
      <c r="AP82" s="61">
        <f ca="1">AVERAGE(OFFSET(A82,0,Fixtures!$D$6,1,9))</f>
        <v>101.70660026462751</v>
      </c>
      <c r="AQ82" s="61">
        <f ca="1">AVERAGE(OFFSET(A82,0,Fixtures!$D$6,1,6))</f>
        <v>111.08321635905381</v>
      </c>
      <c r="AR82" s="61">
        <f ca="1">AVERAGE(OFFSET(A82,0,Fixtures!$D$6,1,3))</f>
        <v>116.25062621120345</v>
      </c>
      <c r="AS82" s="69"/>
      <c r="AT82" s="60"/>
    </row>
    <row r="83" spans="1:51" x14ac:dyDescent="0.3">
      <c r="A83" s="41" t="str">
        <f t="shared" si="9"/>
        <v>SOU</v>
      </c>
      <c r="B83" s="89">
        <f t="shared" ref="B83:AM83" ca="1" si="25">(VLOOKUP(B17,$AV$2:$AW$41,2,FALSE))</f>
        <v>107.2817755321162</v>
      </c>
      <c r="C83" s="89">
        <f t="shared" ca="1" si="25"/>
        <v>101.05928422469526</v>
      </c>
      <c r="D83" s="89">
        <f t="shared" ca="1" si="25"/>
        <v>103.09017796087853</v>
      </c>
      <c r="E83" s="89">
        <f t="shared" ca="1" si="25"/>
        <v>146.42587197054905</v>
      </c>
      <c r="F83" s="89">
        <f t="shared" ca="1" si="25"/>
        <v>62.158274514197998</v>
      </c>
      <c r="G83" s="89">
        <f t="shared" ca="1" si="25"/>
        <v>109.88843176274476</v>
      </c>
      <c r="H83" s="89">
        <f t="shared" ca="1" si="25"/>
        <v>101.14576265417652</v>
      </c>
      <c r="I83" s="89">
        <f t="shared" ca="1" si="25"/>
        <v>115.26231742987656</v>
      </c>
      <c r="J83" s="89">
        <f t="shared" ca="1" si="25"/>
        <v>88.751253774331445</v>
      </c>
      <c r="K83" s="89">
        <f t="shared" ca="1" si="25"/>
        <v>92.112022973564763</v>
      </c>
      <c r="L83" s="89">
        <f t="shared" ca="1" si="25"/>
        <v>71.050508329086014</v>
      </c>
      <c r="M83" s="89">
        <f t="shared" ca="1" si="25"/>
        <v>132.56839310604093</v>
      </c>
      <c r="N83" s="89">
        <f t="shared" ca="1" si="25"/>
        <v>79.529144723285285</v>
      </c>
      <c r="O83" s="89">
        <f t="shared" ca="1" si="25"/>
        <v>65.368878371240996</v>
      </c>
      <c r="P83" s="89">
        <f t="shared" ca="1" si="25"/>
        <v>100.25151667742139</v>
      </c>
      <c r="Q83" s="89">
        <f t="shared" ca="1" si="25"/>
        <v>100.46285841173498</v>
      </c>
      <c r="R83" s="89">
        <f t="shared" ca="1" si="25"/>
        <v>101.29931125728474</v>
      </c>
      <c r="S83" s="78">
        <f t="shared" ca="1" si="25"/>
        <v>116.1369849820283</v>
      </c>
      <c r="T83" s="78">
        <f t="shared" ca="1" si="25"/>
        <v>87.796981300994432</v>
      </c>
      <c r="U83" s="77">
        <f t="shared" ca="1" si="25"/>
        <v>89.681801496470641</v>
      </c>
      <c r="V83" s="77">
        <f t="shared" ca="1" si="25"/>
        <v>114.05798767385865</v>
      </c>
      <c r="W83" s="77">
        <f t="shared" ca="1" si="25"/>
        <v>81.68424678787818</v>
      </c>
      <c r="X83" s="77">
        <f t="shared" ca="1" si="25"/>
        <v>102.21375319253204</v>
      </c>
      <c r="Y83" s="77">
        <f t="shared" ca="1" si="25"/>
        <v>100.08120106467163</v>
      </c>
      <c r="Z83" s="77">
        <f t="shared" ca="1" si="25"/>
        <v>70.09337338835094</v>
      </c>
      <c r="AA83" s="77">
        <f t="shared" ca="1" si="25"/>
        <v>97.448231940547217</v>
      </c>
      <c r="AB83" s="78">
        <f t="shared" ca="1" si="25"/>
        <v>117.56065049026269</v>
      </c>
      <c r="AC83" s="78">
        <f t="shared" ca="1" si="25"/>
        <v>80.120785988118271</v>
      </c>
      <c r="AD83" s="78">
        <f t="shared" ca="1" si="25"/>
        <v>89.618610538880688</v>
      </c>
      <c r="AE83" s="78">
        <f t="shared" ca="1" si="25"/>
        <v>116.25062621120345</v>
      </c>
      <c r="AF83" s="78">
        <f t="shared" ca="1" si="25"/>
        <v>129.84935816256234</v>
      </c>
      <c r="AG83" s="78">
        <f t="shared" ca="1" si="25"/>
        <v>120.97732134472679</v>
      </c>
      <c r="AH83" s="78">
        <f t="shared" ca="1" si="25"/>
        <v>57.968627989591063</v>
      </c>
      <c r="AI83" s="78">
        <f t="shared" ca="1" si="25"/>
        <v>99.005106573461816</v>
      </c>
      <c r="AJ83" s="78">
        <f t="shared" ca="1" si="25"/>
        <v>89.831464699856284</v>
      </c>
      <c r="AK83" s="77">
        <f t="shared" ca="1" si="25"/>
        <v>113.04958263624115</v>
      </c>
      <c r="AL83" s="22">
        <f t="shared" ca="1" si="25"/>
        <v>130.96298306484044</v>
      </c>
      <c r="AM83" s="22">
        <f t="shared" ca="1" si="25"/>
        <v>89.089704629274408</v>
      </c>
      <c r="AN83" s="22">
        <f ca="1">IF(OR(Fixtures!$D$6&lt;=0,Fixtures!$D$6&gt;39),AVERAGE(B83:AM83),AVERAGE(OFFSET(A83,0,Fixtures!$D$6,1,38-Fixtures!$D$6+1)))</f>
        <v>89.089704629274408</v>
      </c>
      <c r="AO83" s="41" t="str">
        <f t="shared" si="11"/>
        <v>SOU</v>
      </c>
      <c r="AP83" s="61">
        <f ca="1">AVERAGE(OFFSET(A83,0,Fixtures!$D$6,1,9))</f>
        <v>100.12511794716498</v>
      </c>
      <c r="AQ83" s="61">
        <f ca="1">AVERAGE(OFFSET(A83,0,Fixtures!$D$6,1,6))</f>
        <v>106.72171396052674</v>
      </c>
      <c r="AR83" s="61">
        <f ca="1">AVERAGE(OFFSET(A83,0,Fixtures!$D$6,1,3))</f>
        <v>89.089704629274408</v>
      </c>
      <c r="AS83" s="69"/>
      <c r="AT83" s="60"/>
    </row>
    <row r="84" spans="1:51" x14ac:dyDescent="0.3">
      <c r="A84" s="41" t="str">
        <f t="shared" si="9"/>
        <v>TOT</v>
      </c>
      <c r="B84" s="89">
        <f t="shared" ref="B84:AM84" ca="1" si="26">(VLOOKUP(B18,$AV$2:$AW$41,2,FALSE))</f>
        <v>109.88843176274476</v>
      </c>
      <c r="C84" s="89">
        <f t="shared" ca="1" si="26"/>
        <v>104.8327087455899</v>
      </c>
      <c r="D84" s="89">
        <f t="shared" ca="1" si="26"/>
        <v>115.26231742987656</v>
      </c>
      <c r="E84" s="89">
        <f t="shared" ca="1" si="26"/>
        <v>81.68424678787818</v>
      </c>
      <c r="F84" s="89">
        <f t="shared" ca="1" si="26"/>
        <v>100.46285841173498</v>
      </c>
      <c r="G84" s="89">
        <f t="shared" ca="1" si="26"/>
        <v>103.09017796087853</v>
      </c>
      <c r="H84" s="89">
        <f t="shared" ca="1" si="26"/>
        <v>80.120785988118271</v>
      </c>
      <c r="I84" s="89">
        <f t="shared" ca="1" si="26"/>
        <v>129.84935816256234</v>
      </c>
      <c r="J84" s="89">
        <f t="shared" ca="1" si="26"/>
        <v>65.368878371240996</v>
      </c>
      <c r="K84" s="89">
        <f t="shared" ca="1" si="26"/>
        <v>62.158274514197998</v>
      </c>
      <c r="L84" s="89">
        <f t="shared" ca="1" si="26"/>
        <v>89.681801496470641</v>
      </c>
      <c r="M84" s="89">
        <f t="shared" ca="1" si="26"/>
        <v>107.2817755321162</v>
      </c>
      <c r="N84" s="89">
        <f t="shared" ca="1" si="26"/>
        <v>89.831464699856284</v>
      </c>
      <c r="O84" s="89">
        <f t="shared" ca="1" si="26"/>
        <v>99.005106573461816</v>
      </c>
      <c r="P84" s="89">
        <f t="shared" ca="1" si="26"/>
        <v>88.751253774331445</v>
      </c>
      <c r="Q84" s="78">
        <f t="shared" ca="1" si="26"/>
        <v>113.04958263624115</v>
      </c>
      <c r="R84" s="89">
        <f t="shared" ca="1" si="26"/>
        <v>130.96298306484044</v>
      </c>
      <c r="S84" s="78">
        <f t="shared" ca="1" si="26"/>
        <v>101.14576265417652</v>
      </c>
      <c r="T84" s="78">
        <f t="shared" ca="1" si="26"/>
        <v>117.56065049026269</v>
      </c>
      <c r="U84" s="77">
        <f t="shared" ca="1" si="26"/>
        <v>101.29931125728474</v>
      </c>
      <c r="V84" s="77">
        <f t="shared" ca="1" si="26"/>
        <v>71.050508329086014</v>
      </c>
      <c r="W84" s="77">
        <f t="shared" ca="1" si="26"/>
        <v>70.09337338835094</v>
      </c>
      <c r="X84" s="77">
        <f t="shared" ca="1" si="26"/>
        <v>146.42587197054905</v>
      </c>
      <c r="Y84" s="77">
        <f t="shared" ca="1" si="26"/>
        <v>57.968627989591063</v>
      </c>
      <c r="Z84" s="77">
        <f t="shared" ca="1" si="26"/>
        <v>89.089704629274408</v>
      </c>
      <c r="AA84" s="77">
        <f t="shared" ca="1" si="26"/>
        <v>116.25062621120345</v>
      </c>
      <c r="AB84" s="78">
        <f t="shared" ca="1" si="26"/>
        <v>120.97732134472679</v>
      </c>
      <c r="AC84" s="78">
        <f t="shared" ca="1" si="26"/>
        <v>79.529144723285285</v>
      </c>
      <c r="AD84" s="78">
        <f t="shared" ca="1" si="26"/>
        <v>118.21560773438863</v>
      </c>
      <c r="AE84" s="78">
        <f t="shared" ca="1" si="26"/>
        <v>102.21375319253204</v>
      </c>
      <c r="AF84" s="78">
        <f t="shared" ca="1" si="26"/>
        <v>92.112022973564763</v>
      </c>
      <c r="AG84" s="78">
        <f t="shared" ca="1" si="26"/>
        <v>97.448231940547217</v>
      </c>
      <c r="AH84" s="78">
        <f t="shared" ca="1" si="26"/>
        <v>100.25151667742139</v>
      </c>
      <c r="AI84" s="78">
        <f t="shared" ca="1" si="26"/>
        <v>132.56839310604093</v>
      </c>
      <c r="AJ84" s="78">
        <f t="shared" ca="1" si="26"/>
        <v>116.1369849820283</v>
      </c>
      <c r="AK84" s="77">
        <f t="shared" ca="1" si="26"/>
        <v>100.08120106467163</v>
      </c>
      <c r="AL84" s="22">
        <f t="shared" ca="1" si="26"/>
        <v>114.05798767385865</v>
      </c>
      <c r="AM84" s="22">
        <f t="shared" ca="1" si="26"/>
        <v>87.796981300994432</v>
      </c>
      <c r="AN84" s="22">
        <f ca="1">IF(OR(Fixtures!$D$6&lt;=0,Fixtures!$D$6&gt;39),AVERAGE(B84:AM84),AVERAGE(OFFSET(A84,0,Fixtures!$D$6,1,38-Fixtures!$D$6+1)))</f>
        <v>87.796981300994432</v>
      </c>
      <c r="AO84" s="41" t="str">
        <f t="shared" si="11"/>
        <v>TOT</v>
      </c>
      <c r="AP84" s="61">
        <f ca="1">AVERAGE(OFFSET(A84,0,Fixtures!$D$6,1,9))</f>
        <v>105.68396991340208</v>
      </c>
      <c r="AQ84" s="61">
        <f ca="1">AVERAGE(OFFSET(A84,0,Fixtures!$D$6,1,6))</f>
        <v>103.80482946543607</v>
      </c>
      <c r="AR84" s="61">
        <f ca="1">AVERAGE(OFFSET(A84,0,Fixtures!$D$6,1,3))</f>
        <v>87.796981300994432</v>
      </c>
      <c r="AS84" s="69"/>
      <c r="AT84" s="60"/>
    </row>
    <row r="85" spans="1:51" x14ac:dyDescent="0.3">
      <c r="A85" s="41" t="str">
        <f t="shared" si="9"/>
        <v>WBA</v>
      </c>
      <c r="B85" s="89">
        <f t="shared" ref="B85:AM85" ca="1" si="27">(VLOOKUP(B19,$AV$2:$AW$41,2,FALSE))</f>
        <v>99.005106573461816</v>
      </c>
      <c r="C85" s="89">
        <f t="shared" ca="1" si="27"/>
        <v>97.448231940547217</v>
      </c>
      <c r="D85" s="89">
        <f t="shared" ca="1" si="27"/>
        <v>70.09337338835094</v>
      </c>
      <c r="E85" s="89">
        <f t="shared" ca="1" si="27"/>
        <v>104.8327087455899</v>
      </c>
      <c r="F85" s="89">
        <f t="shared" ca="1" si="27"/>
        <v>116.25062621120345</v>
      </c>
      <c r="G85" s="89">
        <f t="shared" ca="1" si="27"/>
        <v>71.050508329086014</v>
      </c>
      <c r="H85" s="89">
        <f t="shared" ca="1" si="27"/>
        <v>100.25151667742139</v>
      </c>
      <c r="I85" s="89">
        <f t="shared" ca="1" si="27"/>
        <v>101.05928422469526</v>
      </c>
      <c r="J85" s="89">
        <f t="shared" ca="1" si="27"/>
        <v>81.68424678787818</v>
      </c>
      <c r="K85" s="89">
        <f t="shared" ca="1" si="27"/>
        <v>132.56839310604093</v>
      </c>
      <c r="L85" s="89">
        <f t="shared" ca="1" si="27"/>
        <v>120.97732134472679</v>
      </c>
      <c r="M85" s="89">
        <f t="shared" ca="1" si="27"/>
        <v>102.21375319253204</v>
      </c>
      <c r="N85" s="89">
        <f t="shared" ca="1" si="27"/>
        <v>57.968627989591063</v>
      </c>
      <c r="O85" s="89">
        <f t="shared" ca="1" si="27"/>
        <v>114.05798767385865</v>
      </c>
      <c r="P85" s="89">
        <f t="shared" ca="1" si="27"/>
        <v>89.831464699856284</v>
      </c>
      <c r="Q85" s="89">
        <f t="shared" ca="1" si="27"/>
        <v>130.96298306484044</v>
      </c>
      <c r="R85" s="89">
        <f t="shared" ca="1" si="27"/>
        <v>89.681801496470641</v>
      </c>
      <c r="S85" s="78">
        <f t="shared" ca="1" si="27"/>
        <v>89.089704629274408</v>
      </c>
      <c r="T85" s="78">
        <f t="shared" ca="1" si="27"/>
        <v>88.751253774331445</v>
      </c>
      <c r="U85" s="77">
        <f t="shared" ca="1" si="27"/>
        <v>65.368878371240996</v>
      </c>
      <c r="V85" s="77">
        <f t="shared" ca="1" si="27"/>
        <v>113.04958263624115</v>
      </c>
      <c r="W85" s="77">
        <f t="shared" ca="1" si="27"/>
        <v>117.56065049026269</v>
      </c>
      <c r="X85" s="77">
        <f t="shared" ca="1" si="27"/>
        <v>89.618610538880688</v>
      </c>
      <c r="Y85" s="77">
        <f t="shared" ca="1" si="27"/>
        <v>92.112022973564763</v>
      </c>
      <c r="Z85" s="77">
        <f t="shared" ca="1" si="27"/>
        <v>103.09017796087853</v>
      </c>
      <c r="AA85" s="77">
        <f t="shared" ca="1" si="27"/>
        <v>80.120785988118271</v>
      </c>
      <c r="AB85" s="78">
        <f t="shared" ca="1" si="27"/>
        <v>115.26231742987656</v>
      </c>
      <c r="AC85" s="78">
        <f t="shared" ca="1" si="27"/>
        <v>107.2817755321162</v>
      </c>
      <c r="AD85" s="78">
        <f t="shared" ca="1" si="27"/>
        <v>109.88843176274476</v>
      </c>
      <c r="AE85" s="78">
        <f t="shared" ca="1" si="27"/>
        <v>62.158274514197998</v>
      </c>
      <c r="AF85" s="78">
        <f t="shared" ca="1" si="27"/>
        <v>118.21560773438863</v>
      </c>
      <c r="AG85" s="78">
        <f t="shared" ca="1" si="27"/>
        <v>87.796981300994432</v>
      </c>
      <c r="AH85" s="78">
        <f t="shared" ca="1" si="27"/>
        <v>101.14576265417652</v>
      </c>
      <c r="AI85" s="78">
        <f t="shared" ca="1" si="27"/>
        <v>100.08120106467163</v>
      </c>
      <c r="AJ85" s="78">
        <f t="shared" ca="1" si="27"/>
        <v>79.529144723285285</v>
      </c>
      <c r="AK85" s="77">
        <f t="shared" ca="1" si="27"/>
        <v>101.29931125728474</v>
      </c>
      <c r="AL85" s="22">
        <f t="shared" ca="1" si="27"/>
        <v>100.46285841173498</v>
      </c>
      <c r="AM85" s="22">
        <f t="shared" ca="1" si="27"/>
        <v>116.1369849820283</v>
      </c>
      <c r="AN85" s="22">
        <f ca="1">IF(OR(Fixtures!$D$6&lt;=0,Fixtures!$D$6&gt;39),AVERAGE(B85:AM85),AVERAGE(OFFSET(A85,0,Fixtures!$D$6,1,38-Fixtures!$D$6+1)))</f>
        <v>116.1369849820283</v>
      </c>
      <c r="AO85" s="41" t="str">
        <f t="shared" si="11"/>
        <v>WBA</v>
      </c>
      <c r="AP85" s="61">
        <f ca="1">AVERAGE(OFFSET(A85,0,Fixtures!$D$6,1,9))</f>
        <v>96.441228680558737</v>
      </c>
      <c r="AQ85" s="61">
        <f ca="1">AVERAGE(OFFSET(A85,0,Fixtures!$D$6,1,6))</f>
        <v>100.42888301879833</v>
      </c>
      <c r="AR85" s="61">
        <f ca="1">AVERAGE(OFFSET(A85,0,Fixtures!$D$6,1,3))</f>
        <v>116.1369849820283</v>
      </c>
      <c r="AS85" s="69"/>
      <c r="AT85" s="60"/>
    </row>
    <row r="86" spans="1:51" x14ac:dyDescent="0.3">
      <c r="A86" s="41" t="str">
        <f t="shared" si="9"/>
        <v>WHU</v>
      </c>
      <c r="B86" s="89">
        <f t="shared" ref="B86:AM86" ca="1" si="28">(VLOOKUP(B20,$AV$2:$AW$41,2,FALSE))</f>
        <v>115.26231742987656</v>
      </c>
      <c r="C86" s="89">
        <f t="shared" ca="1" si="28"/>
        <v>79.529144723285285</v>
      </c>
      <c r="D86" s="89">
        <f t="shared" ca="1" si="28"/>
        <v>100.08120106467163</v>
      </c>
      <c r="E86" s="89">
        <f t="shared" ca="1" si="28"/>
        <v>87.796981300994432</v>
      </c>
      <c r="F86" s="89">
        <f t="shared" ca="1" si="28"/>
        <v>89.618610538880688</v>
      </c>
      <c r="G86" s="89">
        <f t="shared" ca="1" si="28"/>
        <v>65.368878371240996</v>
      </c>
      <c r="H86" s="89">
        <f t="shared" ca="1" si="28"/>
        <v>89.831464699856284</v>
      </c>
      <c r="I86" s="89">
        <f t="shared" ca="1" si="28"/>
        <v>113.04958263624115</v>
      </c>
      <c r="J86" s="89">
        <f t="shared" ca="1" si="28"/>
        <v>117.56065049026269</v>
      </c>
      <c r="K86" s="89">
        <f t="shared" ca="1" si="28"/>
        <v>114.05798767385865</v>
      </c>
      <c r="L86" s="89">
        <f t="shared" ca="1" si="28"/>
        <v>92.112022973564763</v>
      </c>
      <c r="M86" s="89">
        <f t="shared" ca="1" si="28"/>
        <v>116.1369849820283</v>
      </c>
      <c r="N86" s="89">
        <f t="shared" ca="1" si="28"/>
        <v>120.97732134472679</v>
      </c>
      <c r="O86" s="89">
        <f t="shared" ca="1" si="28"/>
        <v>62.158274514197998</v>
      </c>
      <c r="P86" s="89">
        <f t="shared" ca="1" si="28"/>
        <v>80.120785988118271</v>
      </c>
      <c r="Q86" s="89">
        <f t="shared" ca="1" si="28"/>
        <v>104.8327087455899</v>
      </c>
      <c r="R86" s="89">
        <f t="shared" ca="1" si="28"/>
        <v>97.448231940547217</v>
      </c>
      <c r="S86" s="78">
        <f t="shared" ca="1" si="28"/>
        <v>146.42587197054905</v>
      </c>
      <c r="T86" s="78">
        <f t="shared" ca="1" si="28"/>
        <v>116.25062621120345</v>
      </c>
      <c r="U86" s="77">
        <f t="shared" ca="1" si="28"/>
        <v>107.2817755321162</v>
      </c>
      <c r="V86" s="77">
        <f t="shared" ca="1" si="28"/>
        <v>101.29931125728474</v>
      </c>
      <c r="W86" s="77">
        <f t="shared" ca="1" si="28"/>
        <v>101.14576265417652</v>
      </c>
      <c r="X86" s="77">
        <f t="shared" ca="1" si="28"/>
        <v>100.25151667742139</v>
      </c>
      <c r="Y86" s="77">
        <f t="shared" ca="1" si="28"/>
        <v>132.56839310604093</v>
      </c>
      <c r="Z86" s="77">
        <f t="shared" ca="1" si="28"/>
        <v>101.05928422469526</v>
      </c>
      <c r="AA86" s="77">
        <f t="shared" ca="1" si="28"/>
        <v>57.968627989591063</v>
      </c>
      <c r="AB86" s="78">
        <f t="shared" ca="1" si="28"/>
        <v>130.96298306484044</v>
      </c>
      <c r="AC86" s="78">
        <f t="shared" ca="1" si="28"/>
        <v>81.68424678787818</v>
      </c>
      <c r="AD86" s="78">
        <f t="shared" ca="1" si="28"/>
        <v>89.681801496470641</v>
      </c>
      <c r="AE86" s="78">
        <f t="shared" ca="1" si="28"/>
        <v>88.751253774331445</v>
      </c>
      <c r="AF86" s="78">
        <f t="shared" ca="1" si="28"/>
        <v>99.005106573461816</v>
      </c>
      <c r="AG86" s="78">
        <f t="shared" ca="1" si="28"/>
        <v>102.21375319253204</v>
      </c>
      <c r="AH86" s="78">
        <f t="shared" ca="1" si="28"/>
        <v>70.09337338835094</v>
      </c>
      <c r="AI86" s="78">
        <f t="shared" ca="1" si="28"/>
        <v>103.09017796087853</v>
      </c>
      <c r="AJ86" s="78">
        <f t="shared" ca="1" si="28"/>
        <v>109.88843176274476</v>
      </c>
      <c r="AK86" s="77">
        <f t="shared" ca="1" si="28"/>
        <v>71.050508329086014</v>
      </c>
      <c r="AL86" s="22">
        <f t="shared" ca="1" si="28"/>
        <v>129.84935816256234</v>
      </c>
      <c r="AM86" s="22">
        <f t="shared" ca="1" si="28"/>
        <v>118.21560773438863</v>
      </c>
      <c r="AN86" s="22">
        <f ca="1">IF(OR(Fixtures!$D$6&lt;=0,Fixtures!$D$6&gt;39),AVERAGE(B86:AM86),AVERAGE(OFFSET(A86,0,Fixtures!$D$6,1,38-Fixtures!$D$6+1)))</f>
        <v>118.21560773438863</v>
      </c>
      <c r="AO86" s="41" t="str">
        <f t="shared" si="11"/>
        <v>WHU</v>
      </c>
      <c r="AP86" s="61">
        <f ca="1">AVERAGE(OFFSET(A86,0,Fixtures!$D$6,1,9))</f>
        <v>101.94747111275787</v>
      </c>
      <c r="AQ86" s="61">
        <f ca="1">AVERAGE(OFFSET(A86,0,Fixtures!$D$6,1,6))</f>
        <v>107.02298894626244</v>
      </c>
      <c r="AR86" s="61">
        <f ca="1">AVERAGE(OFFSET(A86,0,Fixtures!$D$6,1,3))</f>
        <v>118.21560773438863</v>
      </c>
      <c r="AS86" s="69"/>
      <c r="AT86" s="60"/>
    </row>
    <row r="87" spans="1:51" x14ac:dyDescent="0.3">
      <c r="A87" s="41" t="str">
        <f t="shared" si="9"/>
        <v>WOL</v>
      </c>
      <c r="B87" s="22">
        <f t="shared" ref="B87:AM87" ca="1" si="29">(VLOOKUP(B21,$AV$2:$AW$41,2,FALSE))</f>
        <v>117.56065049026269</v>
      </c>
      <c r="C87" s="22">
        <f t="shared" ca="1" si="29"/>
        <v>65.368878371240996</v>
      </c>
      <c r="D87" s="22">
        <f t="shared" ca="1" si="29"/>
        <v>89.089704629274408</v>
      </c>
      <c r="E87" s="22">
        <f t="shared" ca="1" si="29"/>
        <v>113.04958263624115</v>
      </c>
      <c r="F87" s="22">
        <f t="shared" ca="1" si="29"/>
        <v>116.1369849820283</v>
      </c>
      <c r="G87" s="22">
        <f t="shared" ca="1" si="29"/>
        <v>115.26231742987656</v>
      </c>
      <c r="H87" s="22">
        <f t="shared" ca="1" si="29"/>
        <v>120.97732134472679</v>
      </c>
      <c r="I87" s="22">
        <f t="shared" ca="1" si="29"/>
        <v>87.796981300994432</v>
      </c>
      <c r="J87" s="22">
        <f t="shared" ca="1" si="29"/>
        <v>118.21560773438863</v>
      </c>
      <c r="K87" s="22">
        <f t="shared" ca="1" si="29"/>
        <v>79.529144723285285</v>
      </c>
      <c r="L87" s="22">
        <f t="shared" ca="1" si="29"/>
        <v>89.831464699856284</v>
      </c>
      <c r="M87" s="22">
        <f t="shared" ca="1" si="29"/>
        <v>114.05798767385865</v>
      </c>
      <c r="N87" s="22">
        <f t="shared" ca="1" si="29"/>
        <v>70.09337338835094</v>
      </c>
      <c r="O87" s="22">
        <f t="shared" ca="1" si="29"/>
        <v>103.09017796087853</v>
      </c>
      <c r="P87" s="22">
        <f t="shared" ca="1" si="29"/>
        <v>101.05928422469526</v>
      </c>
      <c r="Q87" s="22">
        <f t="shared" ca="1" si="29"/>
        <v>81.68424678787818</v>
      </c>
      <c r="R87" s="22">
        <f t="shared" ca="1" si="29"/>
        <v>71.050508329086014</v>
      </c>
      <c r="S87" s="22">
        <f t="shared" ca="1" si="29"/>
        <v>109.88843176274476</v>
      </c>
      <c r="T87" s="77">
        <f t="shared" ca="1" si="29"/>
        <v>146.42587197054905</v>
      </c>
      <c r="U87" s="77">
        <f t="shared" ca="1" si="29"/>
        <v>62.158274514197998</v>
      </c>
      <c r="V87" s="77">
        <f t="shared" ca="1" si="29"/>
        <v>107.2817755321162</v>
      </c>
      <c r="W87" s="77">
        <f t="shared" ca="1" si="29"/>
        <v>89.681801496470641</v>
      </c>
      <c r="X87" s="77">
        <f t="shared" ca="1" si="29"/>
        <v>99.005106573461816</v>
      </c>
      <c r="Y87" s="77">
        <f t="shared" ca="1" si="29"/>
        <v>104.8327087455899</v>
      </c>
      <c r="Z87" s="77">
        <f t="shared" ca="1" si="29"/>
        <v>130.96298306484044</v>
      </c>
      <c r="AA87" s="77">
        <f t="shared" ca="1" si="29"/>
        <v>102.21375319253204</v>
      </c>
      <c r="AB87" s="78">
        <f t="shared" ca="1" si="29"/>
        <v>101.14576265417652</v>
      </c>
      <c r="AC87" s="78">
        <f t="shared" ca="1" si="29"/>
        <v>101.29931125728474</v>
      </c>
      <c r="AD87" s="78">
        <f t="shared" ca="1" si="29"/>
        <v>57.968627989591063</v>
      </c>
      <c r="AE87" s="78">
        <f t="shared" ca="1" si="29"/>
        <v>100.46285841173498</v>
      </c>
      <c r="AF87" s="78">
        <f t="shared" ca="1" si="29"/>
        <v>100.25151667742139</v>
      </c>
      <c r="AG87" s="78">
        <f t="shared" ca="1" si="29"/>
        <v>132.56839310604093</v>
      </c>
      <c r="AH87" s="78">
        <f t="shared" ca="1" si="29"/>
        <v>116.25062621120345</v>
      </c>
      <c r="AI87" s="78">
        <f t="shared" ca="1" si="29"/>
        <v>129.84935816256234</v>
      </c>
      <c r="AJ87" s="78">
        <f t="shared" ca="1" si="29"/>
        <v>80.120785988118271</v>
      </c>
      <c r="AK87" s="77">
        <f t="shared" ca="1" si="29"/>
        <v>89.618610538880688</v>
      </c>
      <c r="AL87" s="22">
        <f t="shared" ca="1" si="29"/>
        <v>97.448231940547217</v>
      </c>
      <c r="AM87" s="22">
        <f t="shared" ca="1" si="29"/>
        <v>92.112022973564763</v>
      </c>
      <c r="AN87" s="22">
        <f ca="1">IF(OR(Fixtures!$D$6&lt;=0,Fixtures!$D$6&gt;39),AVERAGE(B87:AM87),AVERAGE(OFFSET(A87,0,Fixtures!$D$6,1,38-Fixtures!$D$6+1)))</f>
        <v>92.112022973564763</v>
      </c>
      <c r="AO87" s="41" t="str">
        <f t="shared" si="11"/>
        <v>WOL</v>
      </c>
      <c r="AP87" s="61">
        <f ca="1">AVERAGE(OFFSET(A87,0,Fixtures!$D$6,1,9))</f>
        <v>106.25446774898931</v>
      </c>
      <c r="AQ87" s="61">
        <f ca="1">AVERAGE(OFFSET(A87,0,Fixtures!$D$6,1,6))</f>
        <v>89.482245624837347</v>
      </c>
      <c r="AR87" s="61">
        <f ca="1">AVERAGE(OFFSET(A87,0,Fixtures!$D$6,1,3))</f>
        <v>92.112022973564763</v>
      </c>
      <c r="AS87" s="69"/>
      <c r="AT87" s="60"/>
    </row>
    <row r="88" spans="1:51" x14ac:dyDescent="0.25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0"/>
      <c r="W88" s="60"/>
      <c r="X88" s="60"/>
      <c r="Y88" s="60"/>
      <c r="Z88" s="60"/>
      <c r="AD88" s="60"/>
      <c r="AE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56"/>
    </row>
    <row r="89" spans="1:51" x14ac:dyDescent="0.3">
      <c r="A89" s="53" t="s">
        <v>0</v>
      </c>
      <c r="B89" s="53">
        <v>1</v>
      </c>
      <c r="C89" s="53">
        <v>2</v>
      </c>
      <c r="D89" s="53">
        <v>3</v>
      </c>
      <c r="E89" s="53">
        <v>4</v>
      </c>
      <c r="F89" s="53">
        <v>5</v>
      </c>
      <c r="G89" s="53">
        <v>6</v>
      </c>
      <c r="H89" s="53">
        <v>7</v>
      </c>
      <c r="I89" s="53">
        <v>8</v>
      </c>
      <c r="J89" s="53">
        <v>9</v>
      </c>
      <c r="K89" s="53">
        <v>10</v>
      </c>
      <c r="L89" s="53">
        <v>11</v>
      </c>
      <c r="M89" s="53">
        <v>12</v>
      </c>
      <c r="N89" s="53">
        <v>13</v>
      </c>
      <c r="O89" s="53">
        <v>14</v>
      </c>
      <c r="P89" s="53">
        <v>15</v>
      </c>
      <c r="Q89" s="53">
        <v>16</v>
      </c>
      <c r="R89" s="53">
        <v>17</v>
      </c>
      <c r="S89" s="53">
        <v>18</v>
      </c>
      <c r="T89" s="53">
        <v>19</v>
      </c>
      <c r="U89" s="53">
        <v>20</v>
      </c>
      <c r="V89" s="53">
        <v>21</v>
      </c>
      <c r="W89" s="53">
        <v>22</v>
      </c>
      <c r="X89" s="53">
        <v>23</v>
      </c>
      <c r="Y89" s="53">
        <v>24</v>
      </c>
      <c r="Z89" s="53">
        <v>25</v>
      </c>
      <c r="AA89" s="53">
        <v>26</v>
      </c>
      <c r="AB89" s="53">
        <v>27</v>
      </c>
      <c r="AC89" s="53">
        <v>28</v>
      </c>
      <c r="AD89" s="53">
        <v>29</v>
      </c>
      <c r="AE89" s="53">
        <v>30</v>
      </c>
      <c r="AF89" s="33">
        <v>31</v>
      </c>
      <c r="AG89" s="53">
        <v>32</v>
      </c>
      <c r="AH89" s="53">
        <v>33</v>
      </c>
      <c r="AI89" s="53">
        <v>34</v>
      </c>
      <c r="AJ89" s="53">
        <v>35</v>
      </c>
      <c r="AK89" s="53">
        <v>36</v>
      </c>
      <c r="AL89" s="53">
        <v>37</v>
      </c>
      <c r="AM89" s="53">
        <v>38</v>
      </c>
    </row>
    <row r="90" spans="1:51" x14ac:dyDescent="0.3">
      <c r="A90" s="41" t="str">
        <f>$A68</f>
        <v>ARS</v>
      </c>
      <c r="B90" s="9">
        <f t="shared" ref="B90:AH90" ca="1" si="30">AVERAGE(B24:G24)</f>
        <v>1.2808290225983574</v>
      </c>
      <c r="C90" s="9">
        <f t="shared" ca="1" si="30"/>
        <v>1.2426243144665767</v>
      </c>
      <c r="D90" s="9">
        <f t="shared" ca="1" si="30"/>
        <v>1.2741692895574941</v>
      </c>
      <c r="E90" s="9">
        <f t="shared" ca="1" si="30"/>
        <v>1.3282965107706144</v>
      </c>
      <c r="F90" s="9">
        <f t="shared" ca="1" si="30"/>
        <v>1.2529160091247804</v>
      </c>
      <c r="G90" s="9">
        <f t="shared" ca="1" si="30"/>
        <v>1.3180401955487926</v>
      </c>
      <c r="H90" s="9">
        <f t="shared" ca="1" si="30"/>
        <v>1.3580552242339634</v>
      </c>
      <c r="I90" s="9">
        <f t="shared" ca="1" si="30"/>
        <v>1.4642760513166511</v>
      </c>
      <c r="J90" s="9">
        <f t="shared" ca="1" si="30"/>
        <v>1.4001387749400436</v>
      </c>
      <c r="K90" s="9">
        <f t="shared" ca="1" si="30"/>
        <v>1.3238096444046075</v>
      </c>
      <c r="L90" s="9">
        <f t="shared" ca="1" si="30"/>
        <v>1.2377859659544221</v>
      </c>
      <c r="M90" s="9">
        <f t="shared" ca="1" si="30"/>
        <v>1.3205662551423172</v>
      </c>
      <c r="N90" s="9">
        <f t="shared" ca="1" si="30"/>
        <v>1.3315336742359156</v>
      </c>
      <c r="O90" s="9">
        <f t="shared" ca="1" si="30"/>
        <v>1.3246811120207382</v>
      </c>
      <c r="P90" s="9">
        <f t="shared" ca="1" si="30"/>
        <v>1.3398756873525401</v>
      </c>
      <c r="Q90" s="9">
        <f t="shared" ca="1" si="30"/>
        <v>1.3909658785018302</v>
      </c>
      <c r="R90" s="9">
        <f t="shared" ca="1" si="30"/>
        <v>1.4273875935667573</v>
      </c>
      <c r="S90" s="9">
        <f t="shared" ca="1" si="30"/>
        <v>1.368326003184632</v>
      </c>
      <c r="T90" s="9">
        <f t="shared" ca="1" si="30"/>
        <v>1.391495878524097</v>
      </c>
      <c r="U90" s="9">
        <f t="shared" ca="1" si="30"/>
        <v>1.2757274101293354</v>
      </c>
      <c r="V90" s="9">
        <f t="shared" ca="1" si="30"/>
        <v>1.2406740609452491</v>
      </c>
      <c r="W90" s="9">
        <f t="shared" ca="1" si="30"/>
        <v>1.2390674028224467</v>
      </c>
      <c r="X90" s="9">
        <f t="shared" ca="1" si="30"/>
        <v>1.2909388267126336</v>
      </c>
      <c r="Y90" s="9">
        <f t="shared" ca="1" si="30"/>
        <v>1.2661318313492174</v>
      </c>
      <c r="Z90" s="9">
        <f t="shared" ca="1" si="30"/>
        <v>1.1973027845462949</v>
      </c>
      <c r="AA90" s="9">
        <f t="shared" ca="1" si="30"/>
        <v>1.2875236165462038</v>
      </c>
      <c r="AB90" s="9">
        <f t="shared" ca="1" si="30"/>
        <v>1.3691798499789567</v>
      </c>
      <c r="AC90" s="9">
        <f t="shared" ca="1" si="30"/>
        <v>1.4120333665647327</v>
      </c>
      <c r="AD90" s="9">
        <f t="shared" ca="1" si="30"/>
        <v>1.3878628843884531</v>
      </c>
      <c r="AE90" s="9">
        <f t="shared" ca="1" si="30"/>
        <v>1.5443026489655154</v>
      </c>
      <c r="AF90" s="9">
        <f t="shared" ca="1" si="30"/>
        <v>1.4371555793348179</v>
      </c>
      <c r="AG90" s="9">
        <f t="shared" ca="1" si="30"/>
        <v>1.4160053822387859</v>
      </c>
      <c r="AH90" s="9">
        <f t="shared" ca="1" si="30"/>
        <v>1.339600219035751</v>
      </c>
      <c r="AX90" s="72"/>
      <c r="AY90" s="60"/>
    </row>
    <row r="91" spans="1:51" x14ac:dyDescent="0.3">
      <c r="A91" s="41" t="str">
        <f t="shared" ref="A91:A109" si="31">$A69</f>
        <v>AVL</v>
      </c>
      <c r="B91" s="9">
        <f t="shared" ref="B91:B109" ca="1" si="32">AVERAGE(B25:G25)</f>
        <v>1.5130656806650435</v>
      </c>
      <c r="C91" s="9">
        <f t="shared" ref="C91:C109" ca="1" si="33">AVERAGE(C25:H25)</f>
        <v>1.6864578964096972</v>
      </c>
      <c r="D91" s="9">
        <f t="shared" ref="D91:D109" ca="1" si="34">AVERAGE(D25:I25)</f>
        <v>1.5254373781218555</v>
      </c>
      <c r="E91" s="9">
        <f t="shared" ref="E91:E109" ca="1" si="35">AVERAGE(E25:J25)</f>
        <v>1.5026465335152999</v>
      </c>
      <c r="F91" s="9">
        <f t="shared" ref="F91:F109" ca="1" si="36">AVERAGE(F25:K25)</f>
        <v>1.4447831769563022</v>
      </c>
      <c r="G91" s="9">
        <f t="shared" ref="G91:G109" ca="1" si="37">AVERAGE(G25:L25)</f>
        <v>1.541860280261349</v>
      </c>
      <c r="H91" s="9">
        <f t="shared" ref="H91:H109" ca="1" si="38">AVERAGE(H25:M25)</f>
        <v>1.4062311326260923</v>
      </c>
      <c r="I91" s="9">
        <f t="shared" ref="I91:I109" ca="1" si="39">AVERAGE(I25:N25)</f>
        <v>1.4011313687610791</v>
      </c>
      <c r="J91" s="9">
        <f t="shared" ref="J91:J109" ca="1" si="40">AVERAGE(J25:O25)</f>
        <v>1.5169440347781133</v>
      </c>
      <c r="K91" s="9">
        <f t="shared" ref="K91:K109" ca="1" si="41">AVERAGE(K25:P25)</f>
        <v>1.6229799848381081</v>
      </c>
      <c r="L91" s="9">
        <f t="shared" ref="L91:L109" ca="1" si="42">AVERAGE(L25:Q25)</f>
        <v>1.5609969265777883</v>
      </c>
      <c r="M91" s="9">
        <f t="shared" ref="M91:M109" ca="1" si="43">AVERAGE(M25:R25)</f>
        <v>1.4498512803904144</v>
      </c>
      <c r="N91" s="9">
        <f t="shared" ref="N91:N109" ca="1" si="44">AVERAGE(N25:S25)</f>
        <v>1.507870638327488</v>
      </c>
      <c r="O91" s="9">
        <f t="shared" ref="O91:O109" ca="1" si="45">AVERAGE(O25:T25)</f>
        <v>1.491358681870083</v>
      </c>
      <c r="P91" s="9">
        <f t="shared" ref="P91:P109" ca="1" si="46">AVERAGE(P25:U25)</f>
        <v>1.4297720591637433</v>
      </c>
      <c r="Q91" s="9">
        <f t="shared" ref="Q91:Q109" ca="1" si="47">AVERAGE(Q25:V25)</f>
        <v>1.35707063050911</v>
      </c>
      <c r="R91" s="9">
        <f t="shared" ref="R91:R109" ca="1" si="48">AVERAGE(R25:W25)</f>
        <v>1.4747461791161045</v>
      </c>
      <c r="S91" s="9">
        <f t="shared" ref="S91:S109" ca="1" si="49">AVERAGE(S25:X25)</f>
        <v>1.5195020963078993</v>
      </c>
      <c r="T91" s="9">
        <f t="shared" ref="T91:T109" ca="1" si="50">AVERAGE(T25:Y25)</f>
        <v>1.4207442283290008</v>
      </c>
      <c r="U91" s="9">
        <f t="shared" ref="U91:U109" ca="1" si="51">AVERAGE(U25:Z25)</f>
        <v>1.3924984723884932</v>
      </c>
      <c r="V91" s="9">
        <f t="shared" ref="V91:V109" ca="1" si="52">AVERAGE(V25:AA25)</f>
        <v>1.4225258788889141</v>
      </c>
      <c r="W91" s="9">
        <f t="shared" ref="W91:W109" ca="1" si="53">AVERAGE(W25:AB25)</f>
        <v>1.4409951033900645</v>
      </c>
      <c r="X91" s="9">
        <f t="shared" ref="X91:X109" ca="1" si="54">AVERAGE(X25:AC25)</f>
        <v>1.4155077920194703</v>
      </c>
      <c r="Y91" s="9">
        <f t="shared" ref="Y91:Y109" ca="1" si="55">AVERAGE(Y25:AD25)</f>
        <v>1.4533219133051638</v>
      </c>
      <c r="Z91" s="9">
        <f t="shared" ref="Z91:Z109" ca="1" si="56">AVERAGE(Z25:AE25)</f>
        <v>1.583198491484864</v>
      </c>
      <c r="AA91" s="9">
        <f t="shared" ref="AA91:AA109" ca="1" si="57">AVERAGE(AA25:AF25)</f>
        <v>1.5329965106317189</v>
      </c>
      <c r="AB91" s="9">
        <f t="shared" ref="AB91:AB109" ca="1" si="58">AVERAGE(AB25:AG25)</f>
        <v>1.4353590603140589</v>
      </c>
      <c r="AC91" s="9">
        <f t="shared" ref="AC91:AC109" ca="1" si="59">AVERAGE(AC25:AH25)</f>
        <v>1.5556385007225479</v>
      </c>
      <c r="AD91" s="9">
        <f t="shared" ref="AD91:AD109" ca="1" si="60">AVERAGE(AD25:AI25)</f>
        <v>1.5446705877620992</v>
      </c>
      <c r="AE91" s="9">
        <f t="shared" ref="AE91:AE109" ca="1" si="61">AVERAGE(AE25:AJ25)</f>
        <v>1.5131636787970459</v>
      </c>
      <c r="AF91" s="9">
        <f t="shared" ref="AF91:AH109" ca="1" si="62">AVERAGE(AF25:AK25)</f>
        <v>1.4666738623412792</v>
      </c>
      <c r="AG91" s="9">
        <f t="shared" ca="1" si="62"/>
        <v>1.4661839755508514</v>
      </c>
      <c r="AH91" s="9">
        <f t="shared" ca="1" si="62"/>
        <v>1.4784455712373277</v>
      </c>
      <c r="AX91" s="72"/>
      <c r="AY91" s="60"/>
    </row>
    <row r="92" spans="1:51" x14ac:dyDescent="0.3">
      <c r="A92" s="41" t="str">
        <f t="shared" si="31"/>
        <v>BHA</v>
      </c>
      <c r="B92" s="9">
        <f t="shared" ca="1" si="32"/>
        <v>1.2963897266683604</v>
      </c>
      <c r="C92" s="9">
        <f t="shared" ca="1" si="33"/>
        <v>1.3173250440931576</v>
      </c>
      <c r="D92" s="9">
        <f t="shared" ca="1" si="34"/>
        <v>1.3744819588163775</v>
      </c>
      <c r="E92" s="9">
        <f t="shared" ca="1" si="35"/>
        <v>1.3690878949736505</v>
      </c>
      <c r="F92" s="9">
        <f t="shared" ca="1" si="36"/>
        <v>1.4023062545845695</v>
      </c>
      <c r="G92" s="9">
        <f t="shared" ca="1" si="37"/>
        <v>1.4538178334154352</v>
      </c>
      <c r="H92" s="9">
        <f t="shared" ca="1" si="38"/>
        <v>1.3007754948720383</v>
      </c>
      <c r="I92" s="9">
        <f t="shared" ca="1" si="39"/>
        <v>1.3218211763413459</v>
      </c>
      <c r="J92" s="9">
        <f t="shared" ca="1" si="40"/>
        <v>1.3582419988331036</v>
      </c>
      <c r="K92" s="9">
        <f t="shared" ca="1" si="41"/>
        <v>1.334379476803693</v>
      </c>
      <c r="L92" s="9">
        <f t="shared" ca="1" si="42"/>
        <v>1.3084495034487766</v>
      </c>
      <c r="M92" s="9">
        <f t="shared" ca="1" si="43"/>
        <v>1.2679739892091373</v>
      </c>
      <c r="N92" s="9">
        <f t="shared" ca="1" si="44"/>
        <v>1.2089348126786164</v>
      </c>
      <c r="O92" s="9">
        <f t="shared" ca="1" si="45"/>
        <v>1.240376875796031</v>
      </c>
      <c r="P92" s="9">
        <f t="shared" ca="1" si="46"/>
        <v>1.1968114090288995</v>
      </c>
      <c r="Q92" s="9">
        <f t="shared" ca="1" si="47"/>
        <v>1.2460380444742969</v>
      </c>
      <c r="R92" s="9">
        <f t="shared" ca="1" si="48"/>
        <v>1.2236738120587571</v>
      </c>
      <c r="S92" s="9">
        <f t="shared" ca="1" si="49"/>
        <v>1.2043413300833838</v>
      </c>
      <c r="T92" s="9">
        <f t="shared" ca="1" si="50"/>
        <v>1.3441785867363485</v>
      </c>
      <c r="U92" s="9">
        <f t="shared" ca="1" si="51"/>
        <v>1.3843271456544868</v>
      </c>
      <c r="V92" s="9">
        <f t="shared" ca="1" si="52"/>
        <v>1.3890139510597355</v>
      </c>
      <c r="W92" s="9">
        <f t="shared" ca="1" si="53"/>
        <v>1.3844290810781832</v>
      </c>
      <c r="X92" s="9">
        <f t="shared" ca="1" si="54"/>
        <v>1.4141210015857393</v>
      </c>
      <c r="Y92" s="9">
        <f t="shared" ca="1" si="55"/>
        <v>1.4673373322474654</v>
      </c>
      <c r="Z92" s="9">
        <f t="shared" ca="1" si="56"/>
        <v>1.3744403337490578</v>
      </c>
      <c r="AA92" s="9">
        <f t="shared" ca="1" si="57"/>
        <v>1.3496902265990505</v>
      </c>
      <c r="AB92" s="9">
        <f t="shared" ca="1" si="58"/>
        <v>1.2157094534958233</v>
      </c>
      <c r="AC92" s="9">
        <f t="shared" ca="1" si="59"/>
        <v>1.2274201517811312</v>
      </c>
      <c r="AD92" s="9">
        <f t="shared" ca="1" si="60"/>
        <v>1.3122309649828965</v>
      </c>
      <c r="AE92" s="9">
        <f t="shared" ca="1" si="61"/>
        <v>1.2306336416639705</v>
      </c>
      <c r="AF92" s="9">
        <f t="shared" ca="1" si="62"/>
        <v>1.2931866725840104</v>
      </c>
      <c r="AG92" s="9">
        <f t="shared" ca="1" si="62"/>
        <v>1.1938202113559568</v>
      </c>
      <c r="AH92" s="9">
        <f t="shared" ca="1" si="62"/>
        <v>1.2282023263207476</v>
      </c>
    </row>
    <row r="93" spans="1:51" x14ac:dyDescent="0.3">
      <c r="A93" s="41" t="str">
        <f t="shared" si="31"/>
        <v>BUR</v>
      </c>
      <c r="B93" s="9">
        <f t="shared" ca="1" si="32"/>
        <v>1.1366301311476683</v>
      </c>
      <c r="C93" s="9">
        <f t="shared" ca="1" si="33"/>
        <v>1.0945704197429664</v>
      </c>
      <c r="D93" s="9">
        <f t="shared" ca="1" si="34"/>
        <v>1.0662029271811149</v>
      </c>
      <c r="E93" s="9">
        <f t="shared" ca="1" si="35"/>
        <v>1.0714783132570738</v>
      </c>
      <c r="F93" s="9">
        <f t="shared" ca="1" si="36"/>
        <v>0.99652979948954556</v>
      </c>
      <c r="G93" s="9">
        <f t="shared" ca="1" si="37"/>
        <v>0.98648031387802371</v>
      </c>
      <c r="H93" s="9">
        <f t="shared" ca="1" si="38"/>
        <v>0.92815577296886298</v>
      </c>
      <c r="I93" s="9">
        <f t="shared" ca="1" si="39"/>
        <v>0.96559909251592302</v>
      </c>
      <c r="J93" s="9">
        <f t="shared" ca="1" si="40"/>
        <v>1.0364176001040659</v>
      </c>
      <c r="K93" s="9">
        <f t="shared" ca="1" si="41"/>
        <v>1.0020573318740831</v>
      </c>
      <c r="L93" s="9">
        <f t="shared" ca="1" si="42"/>
        <v>1.1570923104538975</v>
      </c>
      <c r="M93" s="9">
        <f t="shared" ca="1" si="43"/>
        <v>1.1631306959112537</v>
      </c>
      <c r="N93" s="9">
        <f t="shared" ca="1" si="44"/>
        <v>1.1805821906705045</v>
      </c>
      <c r="O93" s="9">
        <f t="shared" ca="1" si="45"/>
        <v>1.1601599717996798</v>
      </c>
      <c r="P93" s="9">
        <f t="shared" ca="1" si="46"/>
        <v>1.1868582308764888</v>
      </c>
      <c r="Q93" s="9">
        <f t="shared" ca="1" si="47"/>
        <v>1.0954216238809076</v>
      </c>
      <c r="R93" s="9">
        <f t="shared" ca="1" si="48"/>
        <v>0.96705806619117018</v>
      </c>
      <c r="S93" s="9">
        <f t="shared" ca="1" si="49"/>
        <v>0.90415794697340413</v>
      </c>
      <c r="T93" s="9">
        <f t="shared" ca="1" si="50"/>
        <v>0.93371769746931521</v>
      </c>
      <c r="U93" s="9">
        <f t="shared" ca="1" si="51"/>
        <v>1.0625058503870439</v>
      </c>
      <c r="V93" s="9">
        <f t="shared" ca="1" si="52"/>
        <v>0.99644230388418931</v>
      </c>
      <c r="W93" s="9">
        <f t="shared" ca="1" si="53"/>
        <v>1.062458922015254</v>
      </c>
      <c r="X93" s="9">
        <f t="shared" ca="1" si="54"/>
        <v>1.102663515752391</v>
      </c>
      <c r="Y93" s="9">
        <f t="shared" ca="1" si="55"/>
        <v>1.1387360764614183</v>
      </c>
      <c r="Z93" s="9">
        <f t="shared" ca="1" si="56"/>
        <v>1.1345875083440125</v>
      </c>
      <c r="AA93" s="9">
        <f t="shared" ca="1" si="57"/>
        <v>1.0750593295039454</v>
      </c>
      <c r="AB93" s="9">
        <f t="shared" ca="1" si="58"/>
        <v>1.0616190065734306</v>
      </c>
      <c r="AC93" s="9">
        <f t="shared" ca="1" si="59"/>
        <v>1.0406492554826519</v>
      </c>
      <c r="AD93" s="9">
        <f t="shared" ca="1" si="60"/>
        <v>1.0674806834975825</v>
      </c>
      <c r="AE93" s="9">
        <f t="shared" ca="1" si="61"/>
        <v>1.0481824238025126</v>
      </c>
      <c r="AF93" s="9">
        <f t="shared" ca="1" si="62"/>
        <v>1.120765907965853</v>
      </c>
      <c r="AG93" s="9">
        <f t="shared" ca="1" si="62"/>
        <v>1.0940939720831158</v>
      </c>
      <c r="AH93" s="9">
        <f t="shared" ca="1" si="62"/>
        <v>1.1548663876765706</v>
      </c>
    </row>
    <row r="94" spans="1:51" x14ac:dyDescent="0.3">
      <c r="A94" s="41" t="str">
        <f t="shared" si="31"/>
        <v>CHE</v>
      </c>
      <c r="B94" s="9">
        <f t="shared" ca="1" si="32"/>
        <v>1.7639639960970401</v>
      </c>
      <c r="C94" s="9">
        <f t="shared" ca="1" si="33"/>
        <v>1.8487549033306838</v>
      </c>
      <c r="D94" s="9">
        <f t="shared" ca="1" si="34"/>
        <v>1.9420705336008481</v>
      </c>
      <c r="E94" s="9">
        <f t="shared" ca="1" si="35"/>
        <v>1.8689346977982748</v>
      </c>
      <c r="F94" s="9">
        <f t="shared" ca="1" si="36"/>
        <v>1.8094937395830533</v>
      </c>
      <c r="G94" s="9">
        <f t="shared" ca="1" si="37"/>
        <v>1.8475354502097041</v>
      </c>
      <c r="H94" s="9">
        <f t="shared" ca="1" si="38"/>
        <v>1.8892538142900308</v>
      </c>
      <c r="I94" s="9">
        <f t="shared" ca="1" si="39"/>
        <v>1.8513067816113502</v>
      </c>
      <c r="J94" s="9">
        <f t="shared" ca="1" si="40"/>
        <v>1.7554949435903067</v>
      </c>
      <c r="K94" s="9">
        <f t="shared" ca="1" si="41"/>
        <v>1.6954615988507336</v>
      </c>
      <c r="L94" s="9">
        <f t="shared" ca="1" si="42"/>
        <v>1.7342533424305626</v>
      </c>
      <c r="M94" s="9">
        <f t="shared" ca="1" si="43"/>
        <v>1.5385023046771522</v>
      </c>
      <c r="N94" s="9">
        <f t="shared" ca="1" si="44"/>
        <v>1.5129608959463037</v>
      </c>
      <c r="O94" s="9">
        <f t="shared" ca="1" si="45"/>
        <v>1.5433955956852428</v>
      </c>
      <c r="P94" s="9">
        <f t="shared" ca="1" si="46"/>
        <v>1.5422566240946882</v>
      </c>
      <c r="Q94" s="9">
        <f t="shared" ca="1" si="47"/>
        <v>1.678712077708749</v>
      </c>
      <c r="R94" s="9">
        <f t="shared" ca="1" si="48"/>
        <v>1.5755011836160804</v>
      </c>
      <c r="S94" s="9">
        <f t="shared" ca="1" si="49"/>
        <v>1.691538919041611</v>
      </c>
      <c r="T94" s="9">
        <f t="shared" ca="1" si="50"/>
        <v>1.8031646914302455</v>
      </c>
      <c r="U94" s="9">
        <f t="shared" ca="1" si="51"/>
        <v>1.8152885190519301</v>
      </c>
      <c r="V94" s="9">
        <f t="shared" ca="1" si="52"/>
        <v>1.7915062769028405</v>
      </c>
      <c r="W94" s="9">
        <f t="shared" ca="1" si="53"/>
        <v>1.7725197205424437</v>
      </c>
      <c r="X94" s="9">
        <f t="shared" ca="1" si="54"/>
        <v>1.842698878231535</v>
      </c>
      <c r="Y94" s="9">
        <f t="shared" ca="1" si="55"/>
        <v>1.7693153868585225</v>
      </c>
      <c r="Z94" s="9">
        <f t="shared" ca="1" si="56"/>
        <v>1.8623160943141255</v>
      </c>
      <c r="AA94" s="9">
        <f t="shared" ca="1" si="57"/>
        <v>1.8687973906911421</v>
      </c>
      <c r="AB94" s="9">
        <f t="shared" ca="1" si="58"/>
        <v>1.8330122070254331</v>
      </c>
      <c r="AC94" s="9">
        <f t="shared" ca="1" si="59"/>
        <v>1.7408447113594436</v>
      </c>
      <c r="AD94" s="9">
        <f t="shared" ca="1" si="60"/>
        <v>1.7708670868835419</v>
      </c>
      <c r="AE94" s="9">
        <f t="shared" ca="1" si="61"/>
        <v>1.6865441565053836</v>
      </c>
      <c r="AF94" s="9">
        <f t="shared" ca="1" si="62"/>
        <v>1.5172040803881865</v>
      </c>
      <c r="AG94" s="9">
        <f t="shared" ca="1" si="62"/>
        <v>1.5287485735838124</v>
      </c>
      <c r="AH94" s="9">
        <f t="shared" ca="1" si="62"/>
        <v>1.5573215811504266</v>
      </c>
    </row>
    <row r="95" spans="1:51" x14ac:dyDescent="0.3">
      <c r="A95" s="41" t="str">
        <f t="shared" si="31"/>
        <v>CRY</v>
      </c>
      <c r="B95" s="9">
        <f t="shared" ca="1" si="32"/>
        <v>0.89096515425401634</v>
      </c>
      <c r="C95" s="9">
        <f t="shared" ca="1" si="33"/>
        <v>0.82387065245542146</v>
      </c>
      <c r="D95" s="9">
        <f t="shared" ca="1" si="34"/>
        <v>0.92325328741072787</v>
      </c>
      <c r="E95" s="9">
        <f t="shared" ca="1" si="35"/>
        <v>0.89189147070522257</v>
      </c>
      <c r="F95" s="9">
        <f t="shared" ca="1" si="36"/>
        <v>0.99401621962988962</v>
      </c>
      <c r="G95" s="9">
        <f t="shared" ca="1" si="37"/>
        <v>1.0534981329277626</v>
      </c>
      <c r="H95" s="9">
        <f t="shared" ca="1" si="38"/>
        <v>1.0741418482794447</v>
      </c>
      <c r="I95" s="9">
        <f t="shared" ca="1" si="39"/>
        <v>1.0746515066923443</v>
      </c>
      <c r="J95" s="9">
        <f t="shared" ca="1" si="40"/>
        <v>1.0242798190963636</v>
      </c>
      <c r="K95" s="9">
        <f t="shared" ca="1" si="41"/>
        <v>1.0213518087079756</v>
      </c>
      <c r="L95" s="9">
        <f t="shared" ca="1" si="42"/>
        <v>0.99374554500083967</v>
      </c>
      <c r="M95" s="9">
        <f t="shared" ca="1" si="43"/>
        <v>1.0233245712265699</v>
      </c>
      <c r="N95" s="9">
        <f t="shared" ca="1" si="44"/>
        <v>0.97147593779765573</v>
      </c>
      <c r="O95" s="9">
        <f t="shared" ca="1" si="45"/>
        <v>0.92461206289154196</v>
      </c>
      <c r="P95" s="9">
        <f t="shared" ca="1" si="46"/>
        <v>0.92319168777081695</v>
      </c>
      <c r="Q95" s="9">
        <f t="shared" ca="1" si="47"/>
        <v>0.94082792039029928</v>
      </c>
      <c r="R95" s="9">
        <f t="shared" ca="1" si="48"/>
        <v>0.92662723727902108</v>
      </c>
      <c r="S95" s="9">
        <f t="shared" ca="1" si="49"/>
        <v>0.87639934505040074</v>
      </c>
      <c r="T95" s="9">
        <f t="shared" ca="1" si="50"/>
        <v>0.95404429721127937</v>
      </c>
      <c r="U95" s="9">
        <f t="shared" ca="1" si="51"/>
        <v>0.9737437314842281</v>
      </c>
      <c r="V95" s="9">
        <f t="shared" ca="1" si="52"/>
        <v>0.995117165784836</v>
      </c>
      <c r="W95" s="9">
        <f t="shared" ca="1" si="53"/>
        <v>0.96012269646263837</v>
      </c>
      <c r="X95" s="9">
        <f t="shared" ca="1" si="54"/>
        <v>1.0548482719621863</v>
      </c>
      <c r="Y95" s="9">
        <f t="shared" ca="1" si="55"/>
        <v>1.0363774659716134</v>
      </c>
      <c r="Z95" s="9">
        <f t="shared" ca="1" si="56"/>
        <v>0.9857160874031311</v>
      </c>
      <c r="AA95" s="9">
        <f t="shared" ca="1" si="57"/>
        <v>0.99774931918729237</v>
      </c>
      <c r="AB95" s="9">
        <f t="shared" ca="1" si="58"/>
        <v>0.96364357407699108</v>
      </c>
      <c r="AC95" s="9">
        <f t="shared" ca="1" si="59"/>
        <v>0.96090046188591849</v>
      </c>
      <c r="AD95" s="9">
        <f t="shared" ca="1" si="60"/>
        <v>0.82325810980144809</v>
      </c>
      <c r="AE95" s="9">
        <f t="shared" ca="1" si="61"/>
        <v>0.84387275172220111</v>
      </c>
      <c r="AF95" s="9">
        <f t="shared" ca="1" si="62"/>
        <v>0.89081082509331699</v>
      </c>
      <c r="AG95" s="9">
        <f t="shared" ca="1" si="62"/>
        <v>0.92407380708556008</v>
      </c>
      <c r="AH95" s="9">
        <f t="shared" ca="1" si="62"/>
        <v>0.90148408653910217</v>
      </c>
    </row>
    <row r="96" spans="1:51" x14ac:dyDescent="0.3">
      <c r="A96" s="41" t="str">
        <f t="shared" si="31"/>
        <v>EVE</v>
      </c>
      <c r="B96" s="9">
        <f t="shared" ca="1" si="32"/>
        <v>1.3127938960558383</v>
      </c>
      <c r="C96" s="9">
        <f t="shared" ca="1" si="33"/>
        <v>1.337420116991088</v>
      </c>
      <c r="D96" s="9">
        <f t="shared" ca="1" si="34"/>
        <v>1.2176679797985759</v>
      </c>
      <c r="E96" s="9">
        <f t="shared" ca="1" si="35"/>
        <v>1.2039223071572642</v>
      </c>
      <c r="F96" s="9">
        <f t="shared" ca="1" si="36"/>
        <v>1.3160200846474663</v>
      </c>
      <c r="G96" s="9">
        <f t="shared" ca="1" si="37"/>
        <v>1.2942371039801082</v>
      </c>
      <c r="H96" s="9">
        <f t="shared" ca="1" si="38"/>
        <v>1.2438096560015099</v>
      </c>
      <c r="I96" s="9">
        <f t="shared" ca="1" si="39"/>
        <v>1.2156217569409791</v>
      </c>
      <c r="J96" s="9">
        <f t="shared" ca="1" si="40"/>
        <v>1.2102635615431661</v>
      </c>
      <c r="K96" s="9">
        <f t="shared" ca="1" si="41"/>
        <v>1.2441066521054842</v>
      </c>
      <c r="L96" s="9">
        <f t="shared" ca="1" si="42"/>
        <v>1.0994836071667231</v>
      </c>
      <c r="M96" s="9">
        <f t="shared" ca="1" si="43"/>
        <v>1.1194223617708374</v>
      </c>
      <c r="N96" s="9">
        <f t="shared" ca="1" si="44"/>
        <v>1.138407096159552</v>
      </c>
      <c r="O96" s="9">
        <f t="shared" ca="1" si="45"/>
        <v>1.1645068433287125</v>
      </c>
      <c r="P96" s="9">
        <f t="shared" ca="1" si="46"/>
        <v>1.1850630316542623</v>
      </c>
      <c r="Q96" s="9">
        <f t="shared" ca="1" si="47"/>
        <v>1.209339000487555</v>
      </c>
      <c r="R96" s="9">
        <f t="shared" ca="1" si="48"/>
        <v>1.2922853974614228</v>
      </c>
      <c r="S96" s="9">
        <f t="shared" ca="1" si="49"/>
        <v>1.2304934296872105</v>
      </c>
      <c r="T96" s="9">
        <f t="shared" ca="1" si="50"/>
        <v>1.3062193070139212</v>
      </c>
      <c r="U96" s="9">
        <f t="shared" ca="1" si="51"/>
        <v>1.28409741377204</v>
      </c>
      <c r="V96" s="9">
        <f t="shared" ca="1" si="52"/>
        <v>1.32645306731241</v>
      </c>
      <c r="W96" s="9">
        <f t="shared" ca="1" si="53"/>
        <v>1.1938535019433658</v>
      </c>
      <c r="X96" s="9">
        <f t="shared" ca="1" si="54"/>
        <v>1.2230920846836832</v>
      </c>
      <c r="Y96" s="9">
        <f t="shared" ca="1" si="55"/>
        <v>1.3172652676876913</v>
      </c>
      <c r="Z96" s="9">
        <f t="shared" ca="1" si="56"/>
        <v>1.3347444865421254</v>
      </c>
      <c r="AA96" s="9">
        <f t="shared" ca="1" si="57"/>
        <v>1.2980236653747841</v>
      </c>
      <c r="AB96" s="9">
        <f t="shared" ca="1" si="58"/>
        <v>1.2601970991381324</v>
      </c>
      <c r="AC96" s="9">
        <f t="shared" ca="1" si="59"/>
        <v>1.2941608976730006</v>
      </c>
      <c r="AD96" s="9">
        <f t="shared" ca="1" si="60"/>
        <v>1.2893265293528271</v>
      </c>
      <c r="AE96" s="9">
        <f t="shared" ca="1" si="61"/>
        <v>1.209632613947748</v>
      </c>
      <c r="AF96" s="9">
        <f t="shared" ca="1" si="62"/>
        <v>1.2351888144638672</v>
      </c>
      <c r="AG96" s="9">
        <f t="shared" ca="1" si="62"/>
        <v>1.3169305499694912</v>
      </c>
      <c r="AH96" s="9">
        <f t="shared" ca="1" si="62"/>
        <v>1.2074544212612994</v>
      </c>
    </row>
    <row r="97" spans="1:39" x14ac:dyDescent="0.3">
      <c r="A97" s="41" t="str">
        <f t="shared" si="31"/>
        <v>FUL</v>
      </c>
      <c r="B97" s="9">
        <f t="shared" ca="1" si="32"/>
        <v>1.1927248651434559</v>
      </c>
      <c r="C97" s="9">
        <f t="shared" ca="1" si="33"/>
        <v>1.303555447036741</v>
      </c>
      <c r="D97" s="9">
        <f t="shared" ca="1" si="34"/>
        <v>1.2567081306002232</v>
      </c>
      <c r="E97" s="9">
        <f t="shared" ca="1" si="35"/>
        <v>1.2485642962928758</v>
      </c>
      <c r="F97" s="9">
        <f t="shared" ca="1" si="36"/>
        <v>1.246911446026896</v>
      </c>
      <c r="G97" s="9">
        <f t="shared" ca="1" si="37"/>
        <v>1.1436949193088293</v>
      </c>
      <c r="H97" s="9">
        <f t="shared" ca="1" si="38"/>
        <v>1.1052605015754484</v>
      </c>
      <c r="I97" s="9">
        <f t="shared" ca="1" si="39"/>
        <v>0.97575567048875211</v>
      </c>
      <c r="J97" s="9">
        <f t="shared" ca="1" si="40"/>
        <v>0.99848721495283577</v>
      </c>
      <c r="K97" s="9">
        <f t="shared" ca="1" si="41"/>
        <v>1.0147515708715156</v>
      </c>
      <c r="L97" s="9">
        <f t="shared" ca="1" si="42"/>
        <v>1.0179067288106605</v>
      </c>
      <c r="M97" s="9">
        <f t="shared" ca="1" si="43"/>
        <v>1.0960596337253996</v>
      </c>
      <c r="N97" s="9">
        <f t="shared" ca="1" si="44"/>
        <v>1.0781153357926103</v>
      </c>
      <c r="O97" s="9">
        <f t="shared" ca="1" si="45"/>
        <v>1.0585301357174071</v>
      </c>
      <c r="P97" s="9">
        <f t="shared" ca="1" si="46"/>
        <v>1.0045537516127512</v>
      </c>
      <c r="Q97" s="9">
        <f t="shared" ca="1" si="47"/>
        <v>0.99856499951243494</v>
      </c>
      <c r="R97" s="9">
        <f t="shared" ca="1" si="48"/>
        <v>1.0367142335964259</v>
      </c>
      <c r="S97" s="9">
        <f t="shared" ca="1" si="49"/>
        <v>1.0543772333603021</v>
      </c>
      <c r="T97" s="9">
        <f t="shared" ca="1" si="50"/>
        <v>1.0432526522324643</v>
      </c>
      <c r="U97" s="9">
        <f t="shared" ca="1" si="51"/>
        <v>1.1652767286030361</v>
      </c>
      <c r="V97" s="9">
        <f t="shared" ca="1" si="52"/>
        <v>1.2280311947607976</v>
      </c>
      <c r="W97" s="9">
        <f t="shared" ca="1" si="53"/>
        <v>1.1587180921597307</v>
      </c>
      <c r="X97" s="9">
        <f t="shared" ca="1" si="54"/>
        <v>1.0930209591694136</v>
      </c>
      <c r="Y97" s="9">
        <f t="shared" ca="1" si="55"/>
        <v>1.152592761736267</v>
      </c>
      <c r="Z97" s="9">
        <f t="shared" ca="1" si="56"/>
        <v>1.1589970799936291</v>
      </c>
      <c r="AA97" s="9">
        <f t="shared" ca="1" si="57"/>
        <v>1.0955442052184814</v>
      </c>
      <c r="AB97" s="9">
        <f t="shared" ca="1" si="58"/>
        <v>1.0474751845816326</v>
      </c>
      <c r="AC97" s="9">
        <f t="shared" ca="1" si="59"/>
        <v>1.0892678937133944</v>
      </c>
      <c r="AD97" s="9">
        <f t="shared" ca="1" si="60"/>
        <v>1.0692530419688795</v>
      </c>
      <c r="AE97" s="9">
        <f t="shared" ca="1" si="61"/>
        <v>1.0405173686643865</v>
      </c>
      <c r="AF97" s="9">
        <f t="shared" ca="1" si="62"/>
        <v>1.0469033537976842</v>
      </c>
      <c r="AG97" s="9">
        <f t="shared" ca="1" si="62"/>
        <v>0.99290959208825147</v>
      </c>
      <c r="AH97" s="9">
        <f t="shared" ca="1" si="62"/>
        <v>1.0802873426495789</v>
      </c>
    </row>
    <row r="98" spans="1:39" x14ac:dyDescent="0.3">
      <c r="A98" s="41" t="str">
        <f t="shared" si="31"/>
        <v>LEE</v>
      </c>
      <c r="B98" s="9">
        <f t="shared" ca="1" si="32"/>
        <v>1.5738835209525694</v>
      </c>
      <c r="C98" s="9">
        <f t="shared" ca="1" si="33"/>
        <v>1.6290248508705389</v>
      </c>
      <c r="D98" s="9">
        <f t="shared" ca="1" si="34"/>
        <v>1.5779609234428091</v>
      </c>
      <c r="E98" s="9">
        <f t="shared" ca="1" si="35"/>
        <v>1.5364262887145079</v>
      </c>
      <c r="F98" s="9">
        <f t="shared" ca="1" si="36"/>
        <v>1.5964258463563332</v>
      </c>
      <c r="G98" s="9">
        <f t="shared" ca="1" si="37"/>
        <v>1.4682602381225405</v>
      </c>
      <c r="H98" s="9">
        <f t="shared" ca="1" si="38"/>
        <v>1.4989550698882124</v>
      </c>
      <c r="I98" s="9">
        <f t="shared" ca="1" si="39"/>
        <v>1.5452991234628952</v>
      </c>
      <c r="J98" s="9">
        <f t="shared" ca="1" si="40"/>
        <v>1.4805896290439111</v>
      </c>
      <c r="K98" s="9">
        <f t="shared" ca="1" si="41"/>
        <v>1.5563287608587693</v>
      </c>
      <c r="L98" s="9">
        <f t="shared" ca="1" si="42"/>
        <v>1.6382374684289971</v>
      </c>
      <c r="M98" s="9">
        <f t="shared" ca="1" si="43"/>
        <v>1.7076560626412463</v>
      </c>
      <c r="N98" s="9">
        <f t="shared" ca="1" si="44"/>
        <v>1.7582634130024763</v>
      </c>
      <c r="O98" s="9">
        <f t="shared" ca="1" si="45"/>
        <v>1.6580862651376174</v>
      </c>
      <c r="P98" s="9">
        <f t="shared" ca="1" si="46"/>
        <v>1.7099840086030087</v>
      </c>
      <c r="Q98" s="9">
        <f t="shared" ca="1" si="47"/>
        <v>1.6005381862879375</v>
      </c>
      <c r="R98" s="9">
        <f t="shared" ca="1" si="48"/>
        <v>1.585540778400633</v>
      </c>
      <c r="S98" s="9">
        <f t="shared" ca="1" si="49"/>
        <v>1.7038558773978221</v>
      </c>
      <c r="T98" s="9">
        <f t="shared" ca="1" si="50"/>
        <v>1.5679077788102855</v>
      </c>
      <c r="U98" s="9">
        <f t="shared" ca="1" si="51"/>
        <v>1.5638688146205675</v>
      </c>
      <c r="V98" s="9">
        <f t="shared" ca="1" si="52"/>
        <v>1.6306191298323454</v>
      </c>
      <c r="W98" s="9">
        <f t="shared" ca="1" si="53"/>
        <v>1.6338870809628021</v>
      </c>
      <c r="X98" s="9">
        <f t="shared" ca="1" si="54"/>
        <v>1.5204442319034357</v>
      </c>
      <c r="Y98" s="9">
        <f t="shared" ca="1" si="55"/>
        <v>1.4290086800416073</v>
      </c>
      <c r="Z98" s="9">
        <f t="shared" ca="1" si="56"/>
        <v>1.605871930685951</v>
      </c>
      <c r="AA98" s="9">
        <f t="shared" ca="1" si="57"/>
        <v>1.5280547253095247</v>
      </c>
      <c r="AB98" s="9">
        <f t="shared" ca="1" si="58"/>
        <v>1.4916838626434707</v>
      </c>
      <c r="AC98" s="9">
        <f t="shared" ca="1" si="59"/>
        <v>1.5290503779600071</v>
      </c>
      <c r="AD98" s="9">
        <f t="shared" ca="1" si="60"/>
        <v>1.508849573374575</v>
      </c>
      <c r="AE98" s="9">
        <f t="shared" ca="1" si="61"/>
        <v>1.5435052392186839</v>
      </c>
      <c r="AF98" s="9">
        <f t="shared" ca="1" si="62"/>
        <v>1.4262033065448003</v>
      </c>
      <c r="AG98" s="9">
        <f t="shared" ca="1" si="62"/>
        <v>1.5446737652531928</v>
      </c>
      <c r="AH98" s="9">
        <f t="shared" ca="1" si="62"/>
        <v>1.6733150042583143</v>
      </c>
    </row>
    <row r="99" spans="1:39" x14ac:dyDescent="0.3">
      <c r="A99" s="41" t="str">
        <f t="shared" si="31"/>
        <v>LEI</v>
      </c>
      <c r="B99" s="9">
        <f t="shared" ca="1" si="32"/>
        <v>1.5278343705711579</v>
      </c>
      <c r="C99" s="9">
        <f t="shared" ca="1" si="33"/>
        <v>1.4951172520283045</v>
      </c>
      <c r="D99" s="9">
        <f t="shared" ca="1" si="34"/>
        <v>1.451612668507245</v>
      </c>
      <c r="E99" s="9">
        <f t="shared" ca="1" si="35"/>
        <v>1.5276359937213801</v>
      </c>
      <c r="F99" s="9">
        <f t="shared" ca="1" si="36"/>
        <v>1.5615011553037645</v>
      </c>
      <c r="G99" s="9">
        <f t="shared" ca="1" si="37"/>
        <v>1.5351174180608986</v>
      </c>
      <c r="H99" s="9">
        <f t="shared" ca="1" si="38"/>
        <v>1.5609330481074035</v>
      </c>
      <c r="I99" s="9">
        <f t="shared" ca="1" si="39"/>
        <v>1.5794952062255956</v>
      </c>
      <c r="J99" s="9">
        <f t="shared" ca="1" si="40"/>
        <v>1.5240481806602046</v>
      </c>
      <c r="K99" s="9">
        <f t="shared" ca="1" si="41"/>
        <v>1.5575459046592854</v>
      </c>
      <c r="L99" s="9">
        <f t="shared" ca="1" si="42"/>
        <v>1.5093503846535146</v>
      </c>
      <c r="M99" s="9">
        <f t="shared" ca="1" si="43"/>
        <v>1.472733363548252</v>
      </c>
      <c r="N99" s="9">
        <f t="shared" ca="1" si="44"/>
        <v>1.4457541478375273</v>
      </c>
      <c r="O99" s="9">
        <f t="shared" ca="1" si="45"/>
        <v>1.4681587985452638</v>
      </c>
      <c r="P99" s="9">
        <f t="shared" ca="1" si="46"/>
        <v>1.4868399304085382</v>
      </c>
      <c r="Q99" s="9">
        <f t="shared" ca="1" si="47"/>
        <v>1.5913702289718594</v>
      </c>
      <c r="R99" s="9">
        <f t="shared" ca="1" si="48"/>
        <v>1.5745963409433077</v>
      </c>
      <c r="S99" s="9">
        <f t="shared" ca="1" si="49"/>
        <v>1.5424754101934335</v>
      </c>
      <c r="T99" s="9">
        <f t="shared" ca="1" si="50"/>
        <v>1.6264364241484166</v>
      </c>
      <c r="U99" s="9">
        <f t="shared" ca="1" si="51"/>
        <v>1.5497012190321318</v>
      </c>
      <c r="V99" s="9">
        <f t="shared" ca="1" si="52"/>
        <v>1.5584870489420171</v>
      </c>
      <c r="W99" s="9">
        <f t="shared" ca="1" si="53"/>
        <v>1.3756484915552765</v>
      </c>
      <c r="X99" s="9">
        <f t="shared" ca="1" si="54"/>
        <v>1.4931341586785791</v>
      </c>
      <c r="Y99" s="9">
        <f t="shared" ca="1" si="55"/>
        <v>1.5273462003297078</v>
      </c>
      <c r="Z99" s="9">
        <f t="shared" ca="1" si="56"/>
        <v>1.4306737148039017</v>
      </c>
      <c r="AA99" s="9">
        <f t="shared" ca="1" si="57"/>
        <v>1.4019084912815296</v>
      </c>
      <c r="AB99" s="9">
        <f t="shared" ca="1" si="58"/>
        <v>1.5545810279297425</v>
      </c>
      <c r="AC99" s="9">
        <f t="shared" ca="1" si="59"/>
        <v>1.7105527022715465</v>
      </c>
      <c r="AD99" s="9">
        <f t="shared" ca="1" si="60"/>
        <v>1.6039975576762202</v>
      </c>
      <c r="AE99" s="9">
        <f t="shared" ca="1" si="61"/>
        <v>1.6681475098329257</v>
      </c>
      <c r="AF99" s="9">
        <f t="shared" ca="1" si="62"/>
        <v>1.6871645456876376</v>
      </c>
      <c r="AG99" s="9">
        <f t="shared" ca="1" si="62"/>
        <v>1.6229073394401918</v>
      </c>
      <c r="AH99" s="9">
        <f t="shared" ca="1" si="62"/>
        <v>1.5008464444009959</v>
      </c>
    </row>
    <row r="100" spans="1:39" x14ac:dyDescent="0.3">
      <c r="A100" s="41" t="str">
        <f t="shared" si="31"/>
        <v>LIV</v>
      </c>
      <c r="B100" s="9">
        <f t="shared" ca="1" si="32"/>
        <v>1.9611959948434896</v>
      </c>
      <c r="C100" s="9">
        <f t="shared" ca="1" si="33"/>
        <v>1.8588483196795496</v>
      </c>
      <c r="D100" s="9">
        <f t="shared" ca="1" si="34"/>
        <v>1.8463809240929885</v>
      </c>
      <c r="E100" s="9">
        <f t="shared" ca="1" si="35"/>
        <v>1.8776666519490892</v>
      </c>
      <c r="F100" s="9">
        <f t="shared" ca="1" si="36"/>
        <v>1.788110304236852</v>
      </c>
      <c r="G100" s="9">
        <f t="shared" ca="1" si="37"/>
        <v>1.8339647089525066</v>
      </c>
      <c r="H100" s="9">
        <f t="shared" ca="1" si="38"/>
        <v>1.6874366421466542</v>
      </c>
      <c r="I100" s="9">
        <f t="shared" ca="1" si="39"/>
        <v>1.6894380370936757</v>
      </c>
      <c r="J100" s="9">
        <f t="shared" ca="1" si="40"/>
        <v>1.8361822825616845</v>
      </c>
      <c r="K100" s="9">
        <f t="shared" ca="1" si="41"/>
        <v>1.9953096680424627</v>
      </c>
      <c r="L100" s="9">
        <f t="shared" ca="1" si="42"/>
        <v>2.0880441026043131</v>
      </c>
      <c r="M100" s="9">
        <f t="shared" ca="1" si="43"/>
        <v>2.0641641515776583</v>
      </c>
      <c r="N100" s="9">
        <f t="shared" ca="1" si="44"/>
        <v>2.1559355403519116</v>
      </c>
      <c r="O100" s="9">
        <f t="shared" ca="1" si="45"/>
        <v>2.1259116831200893</v>
      </c>
      <c r="P100" s="9">
        <f t="shared" ca="1" si="46"/>
        <v>2.0733502882654187</v>
      </c>
      <c r="Q100" s="9">
        <f t="shared" ca="1" si="47"/>
        <v>1.8471064948886056</v>
      </c>
      <c r="R100" s="9">
        <f t="shared" ca="1" si="48"/>
        <v>1.8117997149799914</v>
      </c>
      <c r="S100" s="9">
        <f t="shared" ca="1" si="49"/>
        <v>1.7191973378974934</v>
      </c>
      <c r="T100" s="9">
        <f t="shared" ca="1" si="50"/>
        <v>1.5903642021541919</v>
      </c>
      <c r="U100" s="9">
        <f t="shared" ca="1" si="51"/>
        <v>1.6500155686003666</v>
      </c>
      <c r="V100" s="9">
        <f t="shared" ca="1" si="52"/>
        <v>1.7331644604038476</v>
      </c>
      <c r="W100" s="9">
        <f t="shared" ca="1" si="53"/>
        <v>1.8474091830287447</v>
      </c>
      <c r="X100" s="9">
        <f t="shared" ca="1" si="54"/>
        <v>1.8426547537530589</v>
      </c>
      <c r="Y100" s="9">
        <f t="shared" ca="1" si="55"/>
        <v>1.8585084949041002</v>
      </c>
      <c r="Z100" s="9">
        <f t="shared" ca="1" si="56"/>
        <v>1.8339053717876437</v>
      </c>
      <c r="AA100" s="9">
        <f t="shared" ca="1" si="57"/>
        <v>1.8478969327672186</v>
      </c>
      <c r="AB100" s="9">
        <f t="shared" ca="1" si="58"/>
        <v>1.8436604414618412</v>
      </c>
      <c r="AC100" s="9">
        <f t="shared" ca="1" si="59"/>
        <v>1.8510856000295093</v>
      </c>
      <c r="AD100" s="9">
        <f t="shared" ca="1" si="60"/>
        <v>1.8300558613163205</v>
      </c>
      <c r="AE100" s="9">
        <f t="shared" ca="1" si="61"/>
        <v>1.9915371295087703</v>
      </c>
      <c r="AF100" s="9">
        <f t="shared" ca="1" si="62"/>
        <v>2.1412781645252048</v>
      </c>
      <c r="AG100" s="9">
        <f t="shared" ca="1" si="62"/>
        <v>2.0653116819001407</v>
      </c>
      <c r="AH100" s="9">
        <f t="shared" ca="1" si="62"/>
        <v>2.1256728040195187</v>
      </c>
    </row>
    <row r="101" spans="1:39" x14ac:dyDescent="0.3">
      <c r="A101" s="41" t="str">
        <f t="shared" si="31"/>
        <v>MCI</v>
      </c>
      <c r="B101" s="9">
        <f t="shared" ca="1" si="32"/>
        <v>1.8764046233962626</v>
      </c>
      <c r="C101" s="9">
        <f t="shared" ca="1" si="33"/>
        <v>1.8437478772120413</v>
      </c>
      <c r="D101" s="9">
        <f t="shared" ca="1" si="34"/>
        <v>1.9189961395369399</v>
      </c>
      <c r="E101" s="9">
        <f t="shared" ca="1" si="35"/>
        <v>1.8539496701445166</v>
      </c>
      <c r="F101" s="9">
        <f t="shared" ca="1" si="36"/>
        <v>1.8981128827395155</v>
      </c>
      <c r="G101" s="9">
        <f t="shared" ca="1" si="37"/>
        <v>1.975933470983966</v>
      </c>
      <c r="H101" s="9">
        <f t="shared" ca="1" si="38"/>
        <v>1.9540633626113861</v>
      </c>
      <c r="I101" s="9">
        <f t="shared" ca="1" si="39"/>
        <v>2.0945133040985953</v>
      </c>
      <c r="J101" s="9">
        <f t="shared" ca="1" si="40"/>
        <v>2.0667574683788659</v>
      </c>
      <c r="K101" s="9">
        <f t="shared" ca="1" si="41"/>
        <v>2.1859445386478984</v>
      </c>
      <c r="L101" s="9">
        <f t="shared" ca="1" si="42"/>
        <v>2.0865889175456478</v>
      </c>
      <c r="M101" s="9">
        <f t="shared" ca="1" si="43"/>
        <v>1.8936737957603527</v>
      </c>
      <c r="N101" s="9">
        <f t="shared" ca="1" si="44"/>
        <v>1.9192628236199205</v>
      </c>
      <c r="O101" s="9">
        <f t="shared" ca="1" si="45"/>
        <v>1.8345127496687563</v>
      </c>
      <c r="P101" s="9">
        <f t="shared" ca="1" si="46"/>
        <v>1.9083929668795898</v>
      </c>
      <c r="Q101" s="9">
        <f t="shared" ca="1" si="47"/>
        <v>1.9660265513978039</v>
      </c>
      <c r="R101" s="9">
        <f t="shared" ca="1" si="48"/>
        <v>1.9826885827724403</v>
      </c>
      <c r="S101" s="9">
        <f t="shared" ca="1" si="49"/>
        <v>2.0644142074856391</v>
      </c>
      <c r="T101" s="9">
        <f t="shared" ca="1" si="50"/>
        <v>2.1341446726923929</v>
      </c>
      <c r="U101" s="9">
        <f t="shared" ca="1" si="51"/>
        <v>1.9661285688735994</v>
      </c>
      <c r="V101" s="9">
        <f t="shared" ca="1" si="52"/>
        <v>1.9172185890370608</v>
      </c>
      <c r="W101" s="9">
        <f t="shared" ca="1" si="53"/>
        <v>1.782488701628699</v>
      </c>
      <c r="X101" s="9">
        <f t="shared" ca="1" si="54"/>
        <v>1.7741054481915894</v>
      </c>
      <c r="Y101" s="9">
        <f t="shared" ca="1" si="55"/>
        <v>1.8421069730535038</v>
      </c>
      <c r="Z101" s="9">
        <f t="shared" ca="1" si="56"/>
        <v>1.7648398636639016</v>
      </c>
      <c r="AA101" s="9">
        <f t="shared" ca="1" si="57"/>
        <v>1.9661107324268416</v>
      </c>
      <c r="AB101" s="9">
        <f t="shared" ca="1" si="58"/>
        <v>1.9302520513789732</v>
      </c>
      <c r="AC101" s="9">
        <f t="shared" ca="1" si="59"/>
        <v>2.0171835537422371</v>
      </c>
      <c r="AD101" s="9">
        <f t="shared" ca="1" si="60"/>
        <v>2.0379456087471275</v>
      </c>
      <c r="AE101" s="9">
        <f t="shared" ca="1" si="61"/>
        <v>1.9380786005795125</v>
      </c>
      <c r="AF101" s="9">
        <f t="shared" ca="1" si="62"/>
        <v>1.9806548153664221</v>
      </c>
      <c r="AG101" s="9">
        <f t="shared" ca="1" si="62"/>
        <v>1.7543444823645127</v>
      </c>
      <c r="AH101" s="9">
        <f t="shared" ca="1" si="62"/>
        <v>1.8215926932239395</v>
      </c>
    </row>
    <row r="102" spans="1:39" x14ac:dyDescent="0.3">
      <c r="A102" s="41" t="str">
        <f t="shared" si="31"/>
        <v>MUN</v>
      </c>
      <c r="B102" s="9">
        <f t="shared" ca="1" si="32"/>
        <v>1.583187781432488</v>
      </c>
      <c r="C102" s="9">
        <f t="shared" ca="1" si="33"/>
        <v>1.5780663119472245</v>
      </c>
      <c r="D102" s="9">
        <f t="shared" ca="1" si="34"/>
        <v>1.4762111409253766</v>
      </c>
      <c r="E102" s="9">
        <f t="shared" ca="1" si="35"/>
        <v>1.7220560698351803</v>
      </c>
      <c r="F102" s="9">
        <f t="shared" ca="1" si="36"/>
        <v>1.6982008479878454</v>
      </c>
      <c r="G102" s="9">
        <f t="shared" ca="1" si="37"/>
        <v>1.6639014069391307</v>
      </c>
      <c r="H102" s="9">
        <f t="shared" ca="1" si="38"/>
        <v>1.6499777722291851</v>
      </c>
      <c r="I102" s="9">
        <f t="shared" ca="1" si="39"/>
        <v>1.6929175351378811</v>
      </c>
      <c r="J102" s="9">
        <f t="shared" ca="1" si="40"/>
        <v>1.8242016092751783</v>
      </c>
      <c r="K102" s="9">
        <f t="shared" ca="1" si="41"/>
        <v>1.6221232558779004</v>
      </c>
      <c r="L102" s="9">
        <f t="shared" ca="1" si="42"/>
        <v>1.6430959532254104</v>
      </c>
      <c r="M102" s="9">
        <f t="shared" ca="1" si="43"/>
        <v>1.7464038911111388</v>
      </c>
      <c r="N102" s="9">
        <f t="shared" ca="1" si="44"/>
        <v>1.8157595795340387</v>
      </c>
      <c r="O102" s="9">
        <f t="shared" ca="1" si="45"/>
        <v>1.7432899015408003</v>
      </c>
      <c r="P102" s="9">
        <f t="shared" ca="1" si="46"/>
        <v>1.748021231109866</v>
      </c>
      <c r="Q102" s="9">
        <f t="shared" ca="1" si="47"/>
        <v>1.7264134039267616</v>
      </c>
      <c r="R102" s="9">
        <f t="shared" ca="1" si="48"/>
        <v>1.7798576034097373</v>
      </c>
      <c r="S102" s="9">
        <f t="shared" ca="1" si="49"/>
        <v>1.7675694386008427</v>
      </c>
      <c r="T102" s="9">
        <f t="shared" ca="1" si="50"/>
        <v>1.8449228112507232</v>
      </c>
      <c r="U102" s="9">
        <f t="shared" ca="1" si="51"/>
        <v>1.9498414733354847</v>
      </c>
      <c r="V102" s="9">
        <f t="shared" ca="1" si="52"/>
        <v>1.7215964646773803</v>
      </c>
      <c r="W102" s="9">
        <f t="shared" ca="1" si="53"/>
        <v>1.6652484811170687</v>
      </c>
      <c r="X102" s="9">
        <f t="shared" ca="1" si="54"/>
        <v>1.6129290700962746</v>
      </c>
      <c r="Y102" s="9">
        <f t="shared" ca="1" si="55"/>
        <v>1.5694539140999468</v>
      </c>
      <c r="Z102" s="9">
        <f t="shared" ca="1" si="56"/>
        <v>1.4662204355367059</v>
      </c>
      <c r="AA102" s="9">
        <f t="shared" ca="1" si="57"/>
        <v>1.3607454833169934</v>
      </c>
      <c r="AB102" s="9">
        <f t="shared" ca="1" si="58"/>
        <v>1.5409001405824212</v>
      </c>
      <c r="AC102" s="9">
        <f t="shared" ca="1" si="59"/>
        <v>1.692921989781329</v>
      </c>
      <c r="AD102" s="9">
        <f t="shared" ca="1" si="60"/>
        <v>1.6953871133196863</v>
      </c>
      <c r="AE102" s="9">
        <f t="shared" ca="1" si="61"/>
        <v>1.6793507651633515</v>
      </c>
      <c r="AF102" s="9">
        <f t="shared" ca="1" si="62"/>
        <v>1.7350050479223753</v>
      </c>
      <c r="AG102" s="9">
        <f t="shared" ca="1" si="62"/>
        <v>1.8339588140968086</v>
      </c>
      <c r="AH102" s="9">
        <f t="shared" ca="1" si="62"/>
        <v>1.7233043815559557</v>
      </c>
    </row>
    <row r="103" spans="1:39" x14ac:dyDescent="0.3">
      <c r="A103" s="41" t="str">
        <f t="shared" si="31"/>
        <v>NEW</v>
      </c>
      <c r="B103" s="9">
        <f t="shared" ca="1" si="32"/>
        <v>1.0479379286171826</v>
      </c>
      <c r="C103" s="9">
        <f t="shared" ca="1" si="33"/>
        <v>1.1095073939221514</v>
      </c>
      <c r="D103" s="9">
        <f t="shared" ca="1" si="34"/>
        <v>1.1351126714340187</v>
      </c>
      <c r="E103" s="9">
        <f t="shared" ca="1" si="35"/>
        <v>1.1164137143480153</v>
      </c>
      <c r="F103" s="9">
        <f t="shared" ca="1" si="36"/>
        <v>1.0743220111824139</v>
      </c>
      <c r="G103" s="9">
        <f t="shared" ca="1" si="37"/>
        <v>1.0695041540528705</v>
      </c>
      <c r="H103" s="9">
        <f t="shared" ca="1" si="38"/>
        <v>1.2045111225095304</v>
      </c>
      <c r="I103" s="9">
        <f t="shared" ca="1" si="39"/>
        <v>1.1907575699380211</v>
      </c>
      <c r="J103" s="9">
        <f t="shared" ca="1" si="40"/>
        <v>1.2307974536619344</v>
      </c>
      <c r="K103" s="9">
        <f t="shared" ca="1" si="41"/>
        <v>1.1935435465836022</v>
      </c>
      <c r="L103" s="9">
        <f t="shared" ca="1" si="42"/>
        <v>1.2058290745851048</v>
      </c>
      <c r="M103" s="9">
        <f t="shared" ca="1" si="43"/>
        <v>1.2243886298751474</v>
      </c>
      <c r="N103" s="9">
        <f t="shared" ca="1" si="44"/>
        <v>1.1403127562016391</v>
      </c>
      <c r="O103" s="9">
        <f t="shared" ca="1" si="45"/>
        <v>1.0755950739673048</v>
      </c>
      <c r="P103" s="9">
        <f t="shared" ca="1" si="46"/>
        <v>1.1113063109123553</v>
      </c>
      <c r="Q103" s="9">
        <f t="shared" ca="1" si="47"/>
        <v>1.1811008807415639</v>
      </c>
      <c r="R103" s="9">
        <f t="shared" ca="1" si="48"/>
        <v>1.2203299530576059</v>
      </c>
      <c r="S103" s="9">
        <f t="shared" ca="1" si="49"/>
        <v>1.2586270235398671</v>
      </c>
      <c r="T103" s="9">
        <f t="shared" ca="1" si="50"/>
        <v>1.1606831585616608</v>
      </c>
      <c r="U103" s="9">
        <f t="shared" ca="1" si="51"/>
        <v>1.1644930858781342</v>
      </c>
      <c r="V103" s="9">
        <f t="shared" ca="1" si="52"/>
        <v>1.1029287481249996</v>
      </c>
      <c r="W103" s="9">
        <f t="shared" ca="1" si="53"/>
        <v>1.1602095321332864</v>
      </c>
      <c r="X103" s="9">
        <f t="shared" ca="1" si="54"/>
        <v>1.146415503176744</v>
      </c>
      <c r="Y103" s="9">
        <f t="shared" ca="1" si="55"/>
        <v>1.0363545612687046</v>
      </c>
      <c r="Z103" s="9">
        <f t="shared" ca="1" si="56"/>
        <v>1.1279337958498417</v>
      </c>
      <c r="AA103" s="9">
        <f t="shared" ca="1" si="57"/>
        <v>1.1657765705612892</v>
      </c>
      <c r="AB103" s="9">
        <f t="shared" ca="1" si="58"/>
        <v>1.1665374230865886</v>
      </c>
      <c r="AC103" s="9">
        <f t="shared" ca="1" si="59"/>
        <v>1.0957912306179323</v>
      </c>
      <c r="AD103" s="9">
        <f t="shared" ca="1" si="60"/>
        <v>1.0471961152534821</v>
      </c>
      <c r="AE103" s="9">
        <f t="shared" ca="1" si="61"/>
        <v>1.0768016016378639</v>
      </c>
      <c r="AF103" s="9">
        <f t="shared" ca="1" si="62"/>
        <v>1.0056510378363159</v>
      </c>
      <c r="AG103" s="9">
        <f t="shared" ca="1" si="62"/>
        <v>1.0876831790892643</v>
      </c>
      <c r="AH103" s="9">
        <f t="shared" ca="1" si="62"/>
        <v>1.0646366191984367</v>
      </c>
    </row>
    <row r="104" spans="1:39" x14ac:dyDescent="0.3">
      <c r="A104" s="41" t="str">
        <f t="shared" si="31"/>
        <v>SHU</v>
      </c>
      <c r="B104" s="9">
        <f t="shared" ca="1" si="32"/>
        <v>0.87464331082715774</v>
      </c>
      <c r="C104" s="9">
        <f t="shared" ca="1" si="33"/>
        <v>0.82265339941871163</v>
      </c>
      <c r="D104" s="9">
        <f t="shared" ca="1" si="34"/>
        <v>0.77087094316631333</v>
      </c>
      <c r="E104" s="9">
        <f t="shared" ca="1" si="35"/>
        <v>0.72518979435164121</v>
      </c>
      <c r="F104" s="9">
        <f t="shared" ca="1" si="36"/>
        <v>0.79202416546258181</v>
      </c>
      <c r="G104" s="9">
        <f t="shared" ca="1" si="37"/>
        <v>0.77098924156162008</v>
      </c>
      <c r="H104" s="9">
        <f t="shared" ca="1" si="38"/>
        <v>0.79091361475388011</v>
      </c>
      <c r="I104" s="9">
        <f t="shared" ca="1" si="39"/>
        <v>0.83096779755626615</v>
      </c>
      <c r="J104" s="9">
        <f t="shared" ca="1" si="40"/>
        <v>0.84277829703887763</v>
      </c>
      <c r="K104" s="9">
        <f t="shared" ca="1" si="41"/>
        <v>0.85689532193002804</v>
      </c>
      <c r="L104" s="9">
        <f t="shared" ca="1" si="42"/>
        <v>0.82135427673191852</v>
      </c>
      <c r="M104" s="9">
        <f t="shared" ca="1" si="43"/>
        <v>0.81556037652630764</v>
      </c>
      <c r="N104" s="9">
        <f t="shared" ca="1" si="44"/>
        <v>0.84895609914857084</v>
      </c>
      <c r="O104" s="9">
        <f t="shared" ca="1" si="45"/>
        <v>0.86235673856710593</v>
      </c>
      <c r="P104" s="9">
        <f t="shared" ca="1" si="46"/>
        <v>0.87648027211112034</v>
      </c>
      <c r="Q104" s="9">
        <f t="shared" ca="1" si="47"/>
        <v>0.78888921400561041</v>
      </c>
      <c r="R104" s="9">
        <f t="shared" ca="1" si="48"/>
        <v>0.87127412553823269</v>
      </c>
      <c r="S104" s="9">
        <f t="shared" ca="1" si="49"/>
        <v>0.83376586874807967</v>
      </c>
      <c r="T104" s="9">
        <f t="shared" ca="1" si="50"/>
        <v>0.77946058101078408</v>
      </c>
      <c r="U104" s="9">
        <f t="shared" ca="1" si="51"/>
        <v>0.76125260504685865</v>
      </c>
      <c r="V104" s="9">
        <f t="shared" ca="1" si="52"/>
        <v>0.80448078060950612</v>
      </c>
      <c r="W104" s="9">
        <f t="shared" ca="1" si="53"/>
        <v>0.90454375380038243</v>
      </c>
      <c r="X104" s="9">
        <f t="shared" ca="1" si="54"/>
        <v>0.80184670304615924</v>
      </c>
      <c r="Y104" s="9">
        <f t="shared" ca="1" si="55"/>
        <v>0.86769410893705412</v>
      </c>
      <c r="Z104" s="9">
        <f t="shared" ca="1" si="56"/>
        <v>0.90361780339472952</v>
      </c>
      <c r="AA104" s="9">
        <f t="shared" ca="1" si="57"/>
        <v>0.90478530862105533</v>
      </c>
      <c r="AB104" s="9">
        <f t="shared" ca="1" si="58"/>
        <v>0.87094340023205918</v>
      </c>
      <c r="AC104" s="9">
        <f t="shared" ca="1" si="59"/>
        <v>0.81388739665659227</v>
      </c>
      <c r="AD104" s="9">
        <f t="shared" ca="1" si="60"/>
        <v>0.81630685071273101</v>
      </c>
      <c r="AE104" s="9">
        <f t="shared" ca="1" si="61"/>
        <v>0.82667018905027179</v>
      </c>
      <c r="AF104" s="9">
        <f t="shared" ca="1" si="62"/>
        <v>0.8018481350285348</v>
      </c>
      <c r="AG104" s="9">
        <f t="shared" ca="1" si="62"/>
        <v>0.80328683582747973</v>
      </c>
      <c r="AH104" s="9">
        <f t="shared" ca="1" si="62"/>
        <v>0.85952187379063461</v>
      </c>
    </row>
    <row r="105" spans="1:39" x14ac:dyDescent="0.3">
      <c r="A105" s="41" t="str">
        <f t="shared" si="31"/>
        <v>SOU</v>
      </c>
      <c r="B105" s="9">
        <f t="shared" ca="1" si="32"/>
        <v>1.3135144143560276</v>
      </c>
      <c r="C105" s="9">
        <f t="shared" ca="1" si="33"/>
        <v>1.3015833537504518</v>
      </c>
      <c r="D105" s="9">
        <f t="shared" ca="1" si="34"/>
        <v>1.3327257411891571</v>
      </c>
      <c r="E105" s="9">
        <f t="shared" ca="1" si="35"/>
        <v>1.304844676254709</v>
      </c>
      <c r="F105" s="9">
        <f t="shared" ca="1" si="36"/>
        <v>1.1857530072910425</v>
      </c>
      <c r="G105" s="9">
        <f t="shared" ca="1" si="37"/>
        <v>1.2030433524508137</v>
      </c>
      <c r="H105" s="9">
        <f t="shared" ca="1" si="38"/>
        <v>1.2527727400431852</v>
      </c>
      <c r="I105" s="9">
        <f t="shared" ca="1" si="39"/>
        <v>1.2107406935414129</v>
      </c>
      <c r="J105" s="9">
        <f t="shared" ca="1" si="40"/>
        <v>1.1013414696315074</v>
      </c>
      <c r="K105" s="9">
        <f t="shared" ca="1" si="41"/>
        <v>1.1237029503529898</v>
      </c>
      <c r="L105" s="9">
        <f t="shared" ca="1" si="42"/>
        <v>1.1420134724010194</v>
      </c>
      <c r="M105" s="9">
        <f t="shared" ca="1" si="43"/>
        <v>1.2259752766766931</v>
      </c>
      <c r="N105" s="9">
        <f t="shared" ca="1" si="44"/>
        <v>1.1611186791652448</v>
      </c>
      <c r="O105" s="9">
        <f t="shared" ca="1" si="45"/>
        <v>1.177194926273573</v>
      </c>
      <c r="P105" s="9">
        <f t="shared" ca="1" si="46"/>
        <v>1.2305048397825511</v>
      </c>
      <c r="Q105" s="9">
        <f t="shared" ca="1" si="47"/>
        <v>1.2856626728003671</v>
      </c>
      <c r="R105" s="9">
        <f t="shared" ca="1" si="48"/>
        <v>1.2242115058875802</v>
      </c>
      <c r="S105" s="9">
        <f t="shared" ca="1" si="49"/>
        <v>1.2008445162787573</v>
      </c>
      <c r="T105" s="9">
        <f t="shared" ca="1" si="50"/>
        <v>1.1944678281439494</v>
      </c>
      <c r="U105" s="9">
        <f t="shared" ca="1" si="51"/>
        <v>1.177443318204898</v>
      </c>
      <c r="V105" s="9">
        <f t="shared" ca="1" si="52"/>
        <v>1.1702833159835033</v>
      </c>
      <c r="W105" s="9">
        <f t="shared" ca="1" si="53"/>
        <v>1.1487819189378961</v>
      </c>
      <c r="X105" s="9">
        <f t="shared" ca="1" si="54"/>
        <v>1.1656298879583222</v>
      </c>
      <c r="Y105" s="9">
        <f t="shared" ca="1" si="55"/>
        <v>1.141139487868575</v>
      </c>
      <c r="Z105" s="9">
        <f t="shared" ca="1" si="56"/>
        <v>1.1765934993673823</v>
      </c>
      <c r="AA105" s="9">
        <f t="shared" ca="1" si="57"/>
        <v>1.2753860021259558</v>
      </c>
      <c r="AB105" s="9">
        <f t="shared" ca="1" si="58"/>
        <v>1.3511663610085278</v>
      </c>
      <c r="AC105" s="9">
        <f t="shared" ca="1" si="59"/>
        <v>1.2352937176148799</v>
      </c>
      <c r="AD105" s="9">
        <f t="shared" ca="1" si="60"/>
        <v>1.2767005649896326</v>
      </c>
      <c r="AE105" s="9">
        <f t="shared" ca="1" si="61"/>
        <v>1.2771144454597794</v>
      </c>
      <c r="AF105" s="9">
        <f t="shared" ca="1" si="62"/>
        <v>1.2700956532215633</v>
      </c>
      <c r="AG105" s="9">
        <f t="shared" ca="1" si="62"/>
        <v>1.304769357321991</v>
      </c>
      <c r="AH105" s="9">
        <f t="shared" ca="1" si="62"/>
        <v>1.2127364093546258</v>
      </c>
    </row>
    <row r="106" spans="1:39" x14ac:dyDescent="0.3">
      <c r="A106" s="41" t="str">
        <f t="shared" si="31"/>
        <v>TOT</v>
      </c>
      <c r="B106" s="9">
        <f t="shared" ca="1" si="32"/>
        <v>1.5153281169154678</v>
      </c>
      <c r="C106" s="9">
        <f t="shared" ca="1" si="33"/>
        <v>1.4378812800014751</v>
      </c>
      <c r="D106" s="9">
        <f t="shared" ca="1" si="34"/>
        <v>1.4955991541186286</v>
      </c>
      <c r="E106" s="9">
        <f t="shared" ca="1" si="35"/>
        <v>1.3657908022218159</v>
      </c>
      <c r="F106" s="9">
        <f t="shared" ca="1" si="36"/>
        <v>1.3207409000177783</v>
      </c>
      <c r="G106" s="9">
        <f t="shared" ca="1" si="37"/>
        <v>1.2926916964294766</v>
      </c>
      <c r="H106" s="9">
        <f t="shared" ca="1" si="38"/>
        <v>1.3023624599651531</v>
      </c>
      <c r="I106" s="9">
        <f t="shared" ca="1" si="39"/>
        <v>1.301168479588158</v>
      </c>
      <c r="J106" s="9">
        <f t="shared" ca="1" si="40"/>
        <v>1.2591655997924813</v>
      </c>
      <c r="K106" s="9">
        <f t="shared" ca="1" si="41"/>
        <v>1.2938595929940164</v>
      </c>
      <c r="L106" s="9">
        <f t="shared" ca="1" si="42"/>
        <v>1.4445718016861466</v>
      </c>
      <c r="M106" s="9">
        <f t="shared" ca="1" si="43"/>
        <v>1.5519735411702815</v>
      </c>
      <c r="N106" s="9">
        <f t="shared" ca="1" si="44"/>
        <v>1.5378166645651403</v>
      </c>
      <c r="O106" s="9">
        <f t="shared" ca="1" si="45"/>
        <v>1.6017928441144293</v>
      </c>
      <c r="P106" s="9">
        <f t="shared" ca="1" si="46"/>
        <v>1.6077617036386449</v>
      </c>
      <c r="Q106" s="9">
        <f t="shared" ca="1" si="47"/>
        <v>1.566922925416997</v>
      </c>
      <c r="R106" s="9">
        <f t="shared" ca="1" si="48"/>
        <v>1.4551632465612228</v>
      </c>
      <c r="S106" s="9">
        <f t="shared" ca="1" si="49"/>
        <v>1.4953932279432365</v>
      </c>
      <c r="T106" s="9">
        <f t="shared" ca="1" si="50"/>
        <v>1.3957758738454817</v>
      </c>
      <c r="U106" s="9">
        <f t="shared" ca="1" si="51"/>
        <v>1.3300883214554347</v>
      </c>
      <c r="V106" s="9">
        <f t="shared" ca="1" si="52"/>
        <v>1.3689873348222517</v>
      </c>
      <c r="W106" s="9">
        <f t="shared" ca="1" si="53"/>
        <v>1.5198092651771022</v>
      </c>
      <c r="X106" s="9">
        <f t="shared" ca="1" si="54"/>
        <v>1.5209344325304148</v>
      </c>
      <c r="Y106" s="9">
        <f t="shared" ca="1" si="55"/>
        <v>1.4475394536281583</v>
      </c>
      <c r="Z106" s="9">
        <f t="shared" ca="1" si="56"/>
        <v>1.5496208524676243</v>
      </c>
      <c r="AA106" s="9">
        <f t="shared" ca="1" si="57"/>
        <v>1.5837239491092294</v>
      </c>
      <c r="AB106" s="9">
        <f t="shared" ca="1" si="58"/>
        <v>1.5061037762387788</v>
      </c>
      <c r="AC106" s="9">
        <f t="shared" ca="1" si="59"/>
        <v>1.4226537827029222</v>
      </c>
      <c r="AD106" s="9">
        <f t="shared" ca="1" si="60"/>
        <v>1.5840706148045571</v>
      </c>
      <c r="AE106" s="9">
        <f t="shared" ca="1" si="61"/>
        <v>1.544456414253857</v>
      </c>
      <c r="AF106" s="9">
        <f t="shared" ca="1" si="62"/>
        <v>1.5690134941516432</v>
      </c>
      <c r="AG106" s="9">
        <f t="shared" ca="1" si="62"/>
        <v>1.6261105706867534</v>
      </c>
      <c r="AH106" s="9">
        <f t="shared" ca="1" si="62"/>
        <v>1.6038434133147961</v>
      </c>
    </row>
    <row r="107" spans="1:39" x14ac:dyDescent="0.3">
      <c r="A107" s="41" t="str">
        <f t="shared" si="31"/>
        <v>WBA</v>
      </c>
      <c r="B107" s="9">
        <f t="shared" ca="1" si="32"/>
        <v>0.88619347387543934</v>
      </c>
      <c r="C107" s="9">
        <f t="shared" ca="1" si="33"/>
        <v>0.86922849844241779</v>
      </c>
      <c r="D107" s="9">
        <f t="shared" ca="1" si="34"/>
        <v>0.89381737078217105</v>
      </c>
      <c r="E107" s="9">
        <f t="shared" ca="1" si="35"/>
        <v>0.89775281915561</v>
      </c>
      <c r="F107" s="9">
        <f t="shared" ca="1" si="36"/>
        <v>0.96425634708738006</v>
      </c>
      <c r="G107" s="9">
        <f t="shared" ca="1" si="37"/>
        <v>0.97219356472694862</v>
      </c>
      <c r="H107" s="9">
        <f t="shared" ca="1" si="38"/>
        <v>1.0185996952976351</v>
      </c>
      <c r="I107" s="9">
        <f t="shared" ca="1" si="39"/>
        <v>0.95563496675439996</v>
      </c>
      <c r="J107" s="9">
        <f t="shared" ca="1" si="40"/>
        <v>0.97746280531679808</v>
      </c>
      <c r="K107" s="9">
        <f t="shared" ca="1" si="41"/>
        <v>0.9895950739514604</v>
      </c>
      <c r="L107" s="9">
        <f t="shared" ca="1" si="42"/>
        <v>0.98689921806530789</v>
      </c>
      <c r="M107" s="9">
        <f t="shared" ca="1" si="43"/>
        <v>0.93434678022828421</v>
      </c>
      <c r="N107" s="9">
        <f t="shared" ca="1" si="44"/>
        <v>0.91480336252864181</v>
      </c>
      <c r="O107" s="9">
        <f t="shared" ca="1" si="45"/>
        <v>0.96064270171603328</v>
      </c>
      <c r="P107" s="9">
        <f t="shared" ca="1" si="46"/>
        <v>0.87888239217739994</v>
      </c>
      <c r="Q107" s="9">
        <f t="shared" ca="1" si="47"/>
        <v>0.93494811558376512</v>
      </c>
      <c r="R107" s="9">
        <f t="shared" ca="1" si="48"/>
        <v>0.89009400659255844</v>
      </c>
      <c r="S107" s="9">
        <f t="shared" ca="1" si="49"/>
        <v>0.87295124106566224</v>
      </c>
      <c r="T107" s="9">
        <f t="shared" ca="1" si="50"/>
        <v>0.89496252201002358</v>
      </c>
      <c r="U107" s="9">
        <f t="shared" ca="1" si="51"/>
        <v>0.91631504774859296</v>
      </c>
      <c r="V107" s="9">
        <f t="shared" ca="1" si="52"/>
        <v>0.94108692282120521</v>
      </c>
      <c r="W107" s="9">
        <f t="shared" ca="1" si="53"/>
        <v>0.94480261785538833</v>
      </c>
      <c r="X107" s="9">
        <f t="shared" ca="1" si="54"/>
        <v>0.92949603423363525</v>
      </c>
      <c r="Y107" s="9">
        <f t="shared" ca="1" si="55"/>
        <v>0.98057041956148072</v>
      </c>
      <c r="Z107" s="9">
        <f t="shared" ca="1" si="56"/>
        <v>0.91845473139470213</v>
      </c>
      <c r="AA107" s="9">
        <f t="shared" ca="1" si="57"/>
        <v>0.96345145839358493</v>
      </c>
      <c r="AB107" s="9">
        <f t="shared" ca="1" si="58"/>
        <v>0.95965121269327625</v>
      </c>
      <c r="AC107" s="9">
        <f t="shared" ca="1" si="59"/>
        <v>0.9167182575781796</v>
      </c>
      <c r="AD107" s="9">
        <f t="shared" ca="1" si="60"/>
        <v>0.92502127418097968</v>
      </c>
      <c r="AE107" s="9">
        <f t="shared" ca="1" si="61"/>
        <v>0.8589223601149153</v>
      </c>
      <c r="AF107" s="9">
        <f t="shared" ca="1" si="62"/>
        <v>0.93646563659983195</v>
      </c>
      <c r="AG107" s="9">
        <f t="shared" ca="1" si="62"/>
        <v>0.90665465216056862</v>
      </c>
      <c r="AH107" s="9">
        <f t="shared" ca="1" si="62"/>
        <v>0.94885660888743173</v>
      </c>
    </row>
    <row r="108" spans="1:39" x14ac:dyDescent="0.3">
      <c r="A108" s="41" t="str">
        <f t="shared" si="31"/>
        <v>WHU</v>
      </c>
      <c r="B108" s="9">
        <f t="shared" ca="1" si="32"/>
        <v>1.2831690490237582</v>
      </c>
      <c r="C108" s="9">
        <f t="shared" ca="1" si="33"/>
        <v>1.1933456537843192</v>
      </c>
      <c r="D108" s="9">
        <f t="shared" ca="1" si="34"/>
        <v>1.3006371682156754</v>
      </c>
      <c r="E108" s="9">
        <f t="shared" ca="1" si="35"/>
        <v>1.3111602401808369</v>
      </c>
      <c r="F108" s="9">
        <f t="shared" ca="1" si="36"/>
        <v>1.4024970767280365</v>
      </c>
      <c r="G108" s="9">
        <f t="shared" ca="1" si="37"/>
        <v>1.4343862866594881</v>
      </c>
      <c r="H108" s="9">
        <f t="shared" ca="1" si="38"/>
        <v>1.5293065167393642</v>
      </c>
      <c r="I108" s="9">
        <f t="shared" ca="1" si="39"/>
        <v>1.6335494212626349</v>
      </c>
      <c r="J108" s="9">
        <f t="shared" ca="1" si="40"/>
        <v>1.4873912207673632</v>
      </c>
      <c r="K108" s="9">
        <f t="shared" ca="1" si="41"/>
        <v>1.4265060852246751</v>
      </c>
      <c r="L108" s="9">
        <f t="shared" ca="1" si="42"/>
        <v>1.3732860650769874</v>
      </c>
      <c r="M108" s="9">
        <f t="shared" ca="1" si="43"/>
        <v>1.3589153463526538</v>
      </c>
      <c r="N108" s="9">
        <f t="shared" ca="1" si="44"/>
        <v>1.4685097743795972</v>
      </c>
      <c r="O108" s="9">
        <f t="shared" ca="1" si="45"/>
        <v>1.4565838640258739</v>
      </c>
      <c r="P108" s="9">
        <f t="shared" ca="1" si="46"/>
        <v>1.5575460453707513</v>
      </c>
      <c r="Q108" s="9">
        <f t="shared" ca="1" si="47"/>
        <v>1.6109815191318606</v>
      </c>
      <c r="R108" s="9">
        <f t="shared" ca="1" si="48"/>
        <v>1.6027321122486879</v>
      </c>
      <c r="S108" s="9">
        <f t="shared" ca="1" si="49"/>
        <v>1.6090043592060599</v>
      </c>
      <c r="T108" s="9">
        <f t="shared" ca="1" si="50"/>
        <v>1.5740405957311026</v>
      </c>
      <c r="U108" s="9">
        <f t="shared" ca="1" si="51"/>
        <v>1.535711366202646</v>
      </c>
      <c r="V108" s="9">
        <f t="shared" ca="1" si="52"/>
        <v>1.4253750041615427</v>
      </c>
      <c r="W108" s="9">
        <f t="shared" ca="1" si="53"/>
        <v>1.5002193257743659</v>
      </c>
      <c r="X108" s="9">
        <f t="shared" ca="1" si="54"/>
        <v>1.4566748966007699</v>
      </c>
      <c r="Y108" s="9">
        <f t="shared" ca="1" si="55"/>
        <v>1.4586416838277312</v>
      </c>
      <c r="Z108" s="9">
        <f t="shared" ca="1" si="56"/>
        <v>1.3227364484184079</v>
      </c>
      <c r="AA108" s="9">
        <f t="shared" ca="1" si="57"/>
        <v>1.3175535589306802</v>
      </c>
      <c r="AB108" s="9">
        <f t="shared" ca="1" si="58"/>
        <v>1.4165504065509988</v>
      </c>
      <c r="AC108" s="9">
        <f t="shared" ca="1" si="59"/>
        <v>1.2629704764388472</v>
      </c>
      <c r="AD108" s="9">
        <f t="shared" ca="1" si="60"/>
        <v>1.3108654636670376</v>
      </c>
      <c r="AE108" s="9">
        <f t="shared" ca="1" si="61"/>
        <v>1.3618487520533129</v>
      </c>
      <c r="AF108" s="9">
        <f t="shared" ca="1" si="62"/>
        <v>1.3222439822267706</v>
      </c>
      <c r="AG108" s="9">
        <f t="shared" ca="1" si="62"/>
        <v>1.3629776784537035</v>
      </c>
      <c r="AH108" s="9">
        <f t="shared" ca="1" si="62"/>
        <v>1.4325475944983017</v>
      </c>
    </row>
    <row r="109" spans="1:39" x14ac:dyDescent="0.3">
      <c r="A109" s="41" t="str">
        <f t="shared" si="31"/>
        <v>WOL</v>
      </c>
      <c r="B109" s="9">
        <f t="shared" ca="1" si="32"/>
        <v>1.1476252022068962</v>
      </c>
      <c r="C109" s="9">
        <f t="shared" ca="1" si="33"/>
        <v>1.180723412417743</v>
      </c>
      <c r="D109" s="9">
        <f t="shared" ca="1" si="34"/>
        <v>1.2054377433179566</v>
      </c>
      <c r="E109" s="9">
        <f t="shared" ca="1" si="35"/>
        <v>1.2830340711753254</v>
      </c>
      <c r="F109" s="9">
        <f t="shared" ca="1" si="36"/>
        <v>1.1988831630435763</v>
      </c>
      <c r="G109" s="9">
        <f t="shared" ca="1" si="37"/>
        <v>1.1527199249402944</v>
      </c>
      <c r="H109" s="9">
        <f t="shared" ca="1" si="38"/>
        <v>1.1503366574041687</v>
      </c>
      <c r="I109" s="9">
        <f t="shared" ca="1" si="39"/>
        <v>1.049641593889898</v>
      </c>
      <c r="J109" s="9">
        <f t="shared" ca="1" si="40"/>
        <v>1.0764794389960832</v>
      </c>
      <c r="K109" s="9">
        <f t="shared" ca="1" si="41"/>
        <v>1.0425285142965881</v>
      </c>
      <c r="L109" s="9">
        <f t="shared" ca="1" si="42"/>
        <v>1.0463104767393572</v>
      </c>
      <c r="M109" s="9">
        <f t="shared" ca="1" si="43"/>
        <v>1.0133520044699909</v>
      </c>
      <c r="N109" s="9">
        <f t="shared" ca="1" si="44"/>
        <v>1.0051008031745281</v>
      </c>
      <c r="O109" s="9">
        <f t="shared" ca="1" si="45"/>
        <v>1.1561564130797792</v>
      </c>
      <c r="P109" s="9">
        <f t="shared" ca="1" si="46"/>
        <v>1.084325512775927</v>
      </c>
      <c r="Q109" s="9">
        <f t="shared" ca="1" si="47"/>
        <v>1.0726051539308559</v>
      </c>
      <c r="R109" s="9">
        <f t="shared" ca="1" si="48"/>
        <v>1.1067312214517726</v>
      </c>
      <c r="S109" s="9">
        <f t="shared" ca="1" si="49"/>
        <v>1.1779683459256403</v>
      </c>
      <c r="T109" s="9">
        <f t="shared" ca="1" si="50"/>
        <v>1.1444780073616465</v>
      </c>
      <c r="U109" s="9">
        <f t="shared" ca="1" si="51"/>
        <v>1.1138782476533526</v>
      </c>
      <c r="V109" s="9">
        <f t="shared" ca="1" si="52"/>
        <v>1.1841711207740582</v>
      </c>
      <c r="W109" s="9">
        <f t="shared" ca="1" si="53"/>
        <v>1.1734031062869577</v>
      </c>
      <c r="X109" s="9">
        <f t="shared" ca="1" si="54"/>
        <v>1.1963931833196157</v>
      </c>
      <c r="Y109" s="9">
        <f t="shared" ca="1" si="55"/>
        <v>1.1021988258971935</v>
      </c>
      <c r="Z109" s="9">
        <f t="shared" ca="1" si="56"/>
        <v>1.1170367456659311</v>
      </c>
      <c r="AA109" s="9">
        <f t="shared" ca="1" si="57"/>
        <v>1.0338021600369303</v>
      </c>
      <c r="AB109" s="9">
        <f t="shared" ca="1" si="58"/>
        <v>1.116770212401174</v>
      </c>
      <c r="AC109" s="9">
        <f t="shared" ca="1" si="59"/>
        <v>1.1693209768730792</v>
      </c>
      <c r="AD109" s="9">
        <f t="shared" ca="1" si="60"/>
        <v>1.1967292013800754</v>
      </c>
      <c r="AE109" s="9">
        <f t="shared" ca="1" si="61"/>
        <v>1.2535530728803896</v>
      </c>
      <c r="AF109" s="9">
        <f t="shared" ca="1" si="62"/>
        <v>1.2120161169204149</v>
      </c>
      <c r="AG109" s="9">
        <f t="shared" ca="1" si="62"/>
        <v>1.2070966665772365</v>
      </c>
      <c r="AH109" s="9">
        <f t="shared" ca="1" si="62"/>
        <v>1.1270369046354338</v>
      </c>
    </row>
    <row r="111" spans="1:39" x14ac:dyDescent="0.3">
      <c r="A111" s="53" t="s">
        <v>0</v>
      </c>
      <c r="B111" s="53">
        <v>1</v>
      </c>
      <c r="C111" s="53">
        <v>2</v>
      </c>
      <c r="D111" s="53">
        <v>3</v>
      </c>
      <c r="E111" s="53">
        <v>4</v>
      </c>
      <c r="F111" s="53">
        <v>5</v>
      </c>
      <c r="G111" s="53">
        <v>6</v>
      </c>
      <c r="H111" s="53">
        <v>7</v>
      </c>
      <c r="I111" s="53">
        <v>8</v>
      </c>
      <c r="J111" s="53">
        <v>9</v>
      </c>
      <c r="K111" s="53">
        <v>10</v>
      </c>
      <c r="L111" s="53">
        <v>11</v>
      </c>
      <c r="M111" s="53">
        <v>12</v>
      </c>
      <c r="N111" s="53">
        <v>13</v>
      </c>
      <c r="O111" s="53">
        <v>14</v>
      </c>
      <c r="P111" s="53">
        <v>15</v>
      </c>
      <c r="Q111" s="53">
        <v>16</v>
      </c>
      <c r="R111" s="53">
        <v>17</v>
      </c>
      <c r="S111" s="53">
        <v>18</v>
      </c>
      <c r="T111" s="53">
        <v>19</v>
      </c>
      <c r="U111" s="53">
        <v>20</v>
      </c>
      <c r="V111" s="53">
        <v>21</v>
      </c>
      <c r="W111" s="53">
        <v>22</v>
      </c>
      <c r="X111" s="53">
        <v>23</v>
      </c>
      <c r="Y111" s="53">
        <v>24</v>
      </c>
      <c r="Z111" s="53">
        <v>25</v>
      </c>
      <c r="AA111" s="53">
        <v>26</v>
      </c>
      <c r="AB111" s="53">
        <v>27</v>
      </c>
      <c r="AC111" s="53">
        <v>28</v>
      </c>
      <c r="AD111" s="53">
        <v>29</v>
      </c>
      <c r="AE111" s="53">
        <v>30</v>
      </c>
      <c r="AF111" s="33">
        <v>31</v>
      </c>
      <c r="AG111" s="53">
        <v>32</v>
      </c>
      <c r="AH111" s="53">
        <v>33</v>
      </c>
      <c r="AI111" s="53">
        <v>34</v>
      </c>
      <c r="AJ111" s="53">
        <v>35</v>
      </c>
      <c r="AK111" s="53">
        <v>36</v>
      </c>
      <c r="AL111" s="53">
        <v>37</v>
      </c>
      <c r="AM111" s="53">
        <v>38</v>
      </c>
    </row>
    <row r="112" spans="1:39" x14ac:dyDescent="0.3">
      <c r="A112" s="41" t="str">
        <f>$A90</f>
        <v>ARS</v>
      </c>
      <c r="B112" s="9">
        <f t="shared" ref="B112:AH112" ca="1" si="63">AVERAGE(B68:G68)</f>
        <v>96.681327909684398</v>
      </c>
      <c r="C112" s="9">
        <f t="shared" ca="1" si="63"/>
        <v>93.586782928093882</v>
      </c>
      <c r="D112" s="9">
        <f t="shared" ca="1" si="63"/>
        <v>95.852637805114497</v>
      </c>
      <c r="E112" s="9">
        <f t="shared" ca="1" si="63"/>
        <v>100.23689118547649</v>
      </c>
      <c r="F112" s="9">
        <f t="shared" ca="1" si="63"/>
        <v>94.822359178581607</v>
      </c>
      <c r="G112" s="9">
        <f t="shared" ca="1" si="63"/>
        <v>100.09735627012988</v>
      </c>
      <c r="H112" s="9">
        <f t="shared" ca="1" si="63"/>
        <v>102.97160954308681</v>
      </c>
      <c r="I112" s="9">
        <f t="shared" ca="1" si="63"/>
        <v>109.06016970083856</v>
      </c>
      <c r="J112" s="9">
        <f t="shared" ca="1" si="63"/>
        <v>106.29187707861998</v>
      </c>
      <c r="K112" s="9">
        <f t="shared" ca="1" si="63"/>
        <v>98.617941813007107</v>
      </c>
      <c r="L112" s="9">
        <f t="shared" ca="1" si="63"/>
        <v>93.779493023742816</v>
      </c>
      <c r="M112" s="9">
        <f t="shared" ca="1" si="63"/>
        <v>100.48461762768977</v>
      </c>
      <c r="N112" s="9">
        <f t="shared" ca="1" si="63"/>
        <v>101.27240014994366</v>
      </c>
      <c r="O112" s="9">
        <f t="shared" ca="1" si="63"/>
        <v>100.78018509919166</v>
      </c>
      <c r="P112" s="9">
        <f t="shared" ca="1" si="63"/>
        <v>102.01093123336544</v>
      </c>
      <c r="Q112" s="9">
        <f t="shared" ca="1" si="63"/>
        <v>105.68070616423439</v>
      </c>
      <c r="R112" s="9">
        <f t="shared" ca="1" si="63"/>
        <v>108.63083040510863</v>
      </c>
      <c r="S112" s="9">
        <f t="shared" ca="1" si="63"/>
        <v>103.84689782037766</v>
      </c>
      <c r="T112" s="9">
        <f t="shared" ca="1" si="63"/>
        <v>105.51117477372993</v>
      </c>
      <c r="U112" s="9">
        <f t="shared" ca="1" si="63"/>
        <v>97.195601597290661</v>
      </c>
      <c r="V112" s="9">
        <f t="shared" ca="1" si="63"/>
        <v>94.356313689858098</v>
      </c>
      <c r="W112" s="9">
        <f t="shared" ca="1" si="63"/>
        <v>96.186006187743729</v>
      </c>
      <c r="X112" s="9">
        <f t="shared" ca="1" si="63"/>
        <v>98.237344596137703</v>
      </c>
      <c r="Y112" s="9">
        <f t="shared" ca="1" si="63"/>
        <v>96.228001591987336</v>
      </c>
      <c r="Z112" s="9">
        <f t="shared" ca="1" si="63"/>
        <v>91.284056290728074</v>
      </c>
      <c r="AA112" s="9">
        <f t="shared" ca="1" si="63"/>
        <v>99.982684977231671</v>
      </c>
      <c r="AB112" s="9">
        <f t="shared" ca="1" si="63"/>
        <v>104.19145186643948</v>
      </c>
      <c r="AC112" s="9">
        <f t="shared" ca="1" si="63"/>
        <v>105.32449416675048</v>
      </c>
      <c r="AD112" s="9">
        <f t="shared" ca="1" si="63"/>
        <v>105.51690566138997</v>
      </c>
      <c r="AE112" s="9">
        <f t="shared" ca="1" si="63"/>
        <v>115.07293355160239</v>
      </c>
      <c r="AF112" s="9">
        <f t="shared" ca="1" si="63"/>
        <v>108.54942742775461</v>
      </c>
      <c r="AG112" s="9">
        <f t="shared" ca="1" si="63"/>
        <v>106.83628160139686</v>
      </c>
      <c r="AH112" s="9">
        <f t="shared" ca="1" si="63"/>
        <v>101.34814882670973</v>
      </c>
    </row>
    <row r="113" spans="1:34" x14ac:dyDescent="0.3">
      <c r="A113" s="41" t="str">
        <f t="shared" ref="A113:A131" si="64">$A91</f>
        <v>AVL</v>
      </c>
      <c r="B113" s="9">
        <f t="shared" ref="B113:B131" ca="1" si="65">AVERAGE(B69:G69)</f>
        <v>101.80796889936217</v>
      </c>
      <c r="C113" s="9">
        <f t="shared" ref="C113:C131" ca="1" si="66">AVERAGE(C69:H69)</f>
        <v>111.84913219016175</v>
      </c>
      <c r="D113" s="9">
        <f t="shared" ref="D113:D131" ca="1" si="67">AVERAGE(D69:I69)</f>
        <v>103.0092574597025</v>
      </c>
      <c r="E113" s="9">
        <f t="shared" ref="E113:E131" ca="1" si="68">AVERAGE(E69:J69)</f>
        <v>99.654135678151974</v>
      </c>
      <c r="F113" s="9">
        <f t="shared" ref="F113:F131" ca="1" si="69">AVERAGE(F69:K69)</f>
        <v>97.619201240150247</v>
      </c>
      <c r="G113" s="9">
        <f t="shared" ref="G113:G131" ca="1" si="70">AVERAGE(G69:L69)</f>
        <v>102.19675726163059</v>
      </c>
      <c r="H113" s="9">
        <f t="shared" ref="H113:H131" ca="1" si="71">AVERAGE(H69:M69)</f>
        <v>95.161469046545776</v>
      </c>
      <c r="I113" s="9">
        <f t="shared" ref="I113:I131" ca="1" si="72">AVERAGE(I69:N69)</f>
        <v>94.833972126014899</v>
      </c>
      <c r="J113" s="9">
        <f t="shared" ref="J113:J131" ca="1" si="73">AVERAGE(J69:O69)</f>
        <v>103.22067436589441</v>
      </c>
      <c r="K113" s="9">
        <f t="shared" ref="K113:K131" ca="1" si="74">AVERAGE(K69:P69)</f>
        <v>110.03009692532915</v>
      </c>
      <c r="L113" s="9">
        <f t="shared" ref="L113:L131" ca="1" si="75">AVERAGE(L69:Q69)</f>
        <v>105.54152523948308</v>
      </c>
      <c r="M113" s="9">
        <f t="shared" ref="M113:M131" ca="1" si="76">AVERAGE(M69:R69)</f>
        <v>99.945180132483372</v>
      </c>
      <c r="N113" s="9">
        <f t="shared" ref="N113:N131" ca="1" si="77">AVERAGE(N69:S69)</f>
        <v>101.99651854087733</v>
      </c>
      <c r="O113" s="9">
        <f t="shared" ref="O113:O131" ca="1" si="78">AVERAGE(O69:T69)</f>
        <v>100.93615279946755</v>
      </c>
      <c r="P113" s="9">
        <f t="shared" ref="P113:P131" ca="1" si="79">AVERAGE(P69:U69)</f>
        <v>96.476289432520261</v>
      </c>
      <c r="Q113" s="9">
        <f t="shared" ref="Q113:Q131" ca="1" si="80">AVERAGE(Q69:V69)</f>
        <v>93.785520665997424</v>
      </c>
      <c r="R113" s="9">
        <f t="shared" ref="R113:R131" ca="1" si="81">AVERAGE(R69:W69)</f>
        <v>100.1696179822536</v>
      </c>
      <c r="S113" s="9">
        <f t="shared" ref="S113:S131" ca="1" si="82">AVERAGE(S69:X69)</f>
        <v>101.50254376701901</v>
      </c>
      <c r="T113" s="9">
        <f t="shared" ref="T113:T131" ca="1" si="83">AVERAGE(T69:Y69)</f>
        <v>96.5010811177508</v>
      </c>
      <c r="U113" s="9">
        <f t="shared" ref="U113:U131" ca="1" si="84">AVERAGE(U69:Z69)</f>
        <v>94.687193586203648</v>
      </c>
      <c r="V113" s="9">
        <f t="shared" ref="V113:V131" ca="1" si="85">AVERAGE(V69:AA69)</f>
        <v>96.861661423061946</v>
      </c>
      <c r="W113" s="9">
        <f t="shared" ref="W113:W131" ca="1" si="86">AVERAGE(W69:AB69)</f>
        <v>96.069743476242238</v>
      </c>
      <c r="X113" s="9">
        <f t="shared" ref="X113:X131" ca="1" si="87">AVERAGE(X69:AC69)</f>
        <v>96.361559273041735</v>
      </c>
      <c r="Y113" s="9">
        <f t="shared" ref="Y113:Y131" ca="1" si="88">AVERAGE(Y69:AD69)</f>
        <v>101.00803410534041</v>
      </c>
      <c r="Z113" s="9">
        <f t="shared" ref="Z113:Z131" ca="1" si="89">AVERAGE(Z69:AE69)</f>
        <v>108.00787982319962</v>
      </c>
      <c r="AA113" s="9">
        <f t="shared" ref="AA113:AA131" ca="1" si="90">AVERAGE(AA69:AF69)</f>
        <v>106.47893951093199</v>
      </c>
      <c r="AB113" s="9">
        <f t="shared" ref="AB113:AB131" ca="1" si="91">AVERAGE(AB69:AG69)</f>
        <v>98.017588409134135</v>
      </c>
      <c r="AC113" s="9">
        <f t="shared" ref="AC113:AC131" ca="1" si="92">AVERAGE(AC69:AH69)</f>
        <v>105.74170022678038</v>
      </c>
      <c r="AD113" s="9">
        <f t="shared" ref="AD113:AD131" ca="1" si="93">AVERAGE(AD69:AI69)</f>
        <v>104.9474466847829</v>
      </c>
      <c r="AE113" s="9">
        <f t="shared" ref="AE113:AE131" ca="1" si="94">AVERAGE(AE69:AJ69)</f>
        <v>100.70600876533325</v>
      </c>
      <c r="AF113" s="9">
        <f t="shared" ref="AF113:AH131" ca="1" si="95">AVERAGE(AF69:AK69)</f>
        <v>99.744707581312412</v>
      </c>
      <c r="AG113" s="9">
        <f t="shared" ca="1" si="95"/>
        <v>99.709231887816486</v>
      </c>
      <c r="AH113" s="9">
        <f t="shared" ca="1" si="95"/>
        <v>100.49664772400149</v>
      </c>
    </row>
    <row r="114" spans="1:34" x14ac:dyDescent="0.3">
      <c r="A114" s="41" t="str">
        <f t="shared" si="64"/>
        <v>BHA</v>
      </c>
      <c r="B114" s="9">
        <f t="shared" ca="1" si="65"/>
        <v>102.59583816627669</v>
      </c>
      <c r="C114" s="9">
        <f t="shared" ca="1" si="66"/>
        <v>105.85004435803165</v>
      </c>
      <c r="D114" s="9">
        <f t="shared" ca="1" si="67"/>
        <v>108.18952319447688</v>
      </c>
      <c r="E114" s="9">
        <f t="shared" ca="1" si="68"/>
        <v>109.69514647457886</v>
      </c>
      <c r="F114" s="9">
        <f t="shared" ca="1" si="69"/>
        <v>110.33699302736845</v>
      </c>
      <c r="G114" s="9">
        <f t="shared" ca="1" si="70"/>
        <v>112.15929839441385</v>
      </c>
      <c r="H114" s="9">
        <f t="shared" ca="1" si="71"/>
        <v>102.38781661615474</v>
      </c>
      <c r="I114" s="9">
        <f t="shared" ca="1" si="72"/>
        <v>104.15996763924487</v>
      </c>
      <c r="J114" s="9">
        <f t="shared" ca="1" si="73"/>
        <v>106.87959545505112</v>
      </c>
      <c r="K114" s="9">
        <f t="shared" ca="1" si="74"/>
        <v>104.87025245090075</v>
      </c>
      <c r="L114" s="9">
        <f t="shared" ca="1" si="75"/>
        <v>102.93400082409839</v>
      </c>
      <c r="M114" s="9">
        <f t="shared" ca="1" si="76"/>
        <v>99.911599712478903</v>
      </c>
      <c r="N114" s="9">
        <f t="shared" ca="1" si="77"/>
        <v>94.940207493911672</v>
      </c>
      <c r="O114" s="9">
        <f t="shared" ca="1" si="78"/>
        <v>97.587785544679491</v>
      </c>
      <c r="P114" s="9">
        <f t="shared" ca="1" si="79"/>
        <v>94.334650466379529</v>
      </c>
      <c r="Q114" s="9">
        <f t="shared" ca="1" si="80"/>
        <v>96.329580398949659</v>
      </c>
      <c r="R114" s="9">
        <f t="shared" ca="1" si="81"/>
        <v>96.354524266180604</v>
      </c>
      <c r="S114" s="9">
        <f t="shared" ca="1" si="82"/>
        <v>96.856020415548429</v>
      </c>
      <c r="T114" s="9">
        <f t="shared" ca="1" si="83"/>
        <v>106.20424702959303</v>
      </c>
      <c r="U114" s="9">
        <f t="shared" ca="1" si="84"/>
        <v>107.01096975670943</v>
      </c>
      <c r="V114" s="9">
        <f t="shared" ca="1" si="85"/>
        <v>109.81093234442965</v>
      </c>
      <c r="W114" s="9">
        <f t="shared" ca="1" si="86"/>
        <v>109.46856940255741</v>
      </c>
      <c r="X114" s="9">
        <f t="shared" ca="1" si="87"/>
        <v>111.968776743513</v>
      </c>
      <c r="Y114" s="9">
        <f t="shared" ca="1" si="88"/>
        <v>113.99746665501267</v>
      </c>
      <c r="Z114" s="9">
        <f t="shared" ca="1" si="89"/>
        <v>108.60184317401593</v>
      </c>
      <c r="AA114" s="9">
        <f t="shared" ca="1" si="90"/>
        <v>106.75369491035225</v>
      </c>
      <c r="AB114" s="9">
        <f t="shared" ca="1" si="91"/>
        <v>95.471847635624854</v>
      </c>
      <c r="AC114" s="9">
        <f t="shared" ca="1" si="92"/>
        <v>98.564438288425023</v>
      </c>
      <c r="AD114" s="9">
        <f t="shared" ca="1" si="93"/>
        <v>102.9194840083001</v>
      </c>
      <c r="AE114" s="9">
        <f t="shared" ca="1" si="94"/>
        <v>98.500973399042593</v>
      </c>
      <c r="AF114" s="9">
        <f t="shared" ca="1" si="95"/>
        <v>101.63074200301871</v>
      </c>
      <c r="AG114" s="9">
        <f t="shared" ca="1" si="95"/>
        <v>94.210816437768088</v>
      </c>
      <c r="AH114" s="9">
        <f t="shared" ca="1" si="95"/>
        <v>97.105961472615988</v>
      </c>
    </row>
    <row r="115" spans="1:34" x14ac:dyDescent="0.3">
      <c r="A115" s="41" t="str">
        <f t="shared" si="64"/>
        <v>BUR</v>
      </c>
      <c r="B115" s="9">
        <f t="shared" ca="1" si="65"/>
        <v>105.20783459812291</v>
      </c>
      <c r="C115" s="9">
        <f t="shared" ca="1" si="66"/>
        <v>101.53805966725395</v>
      </c>
      <c r="D115" s="9">
        <f t="shared" ca="1" si="67"/>
        <v>98.746980838602539</v>
      </c>
      <c r="E115" s="9">
        <f t="shared" ca="1" si="68"/>
        <v>99.207266440325569</v>
      </c>
      <c r="F115" s="9">
        <f t="shared" ca="1" si="69"/>
        <v>91.833078906502067</v>
      </c>
      <c r="G115" s="9">
        <f t="shared" ca="1" si="70"/>
        <v>88.506257839865825</v>
      </c>
      <c r="H115" s="9">
        <f t="shared" ca="1" si="71"/>
        <v>84.917901256297483</v>
      </c>
      <c r="I115" s="9">
        <f t="shared" ca="1" si="72"/>
        <v>90.093299467268409</v>
      </c>
      <c r="J115" s="9">
        <f t="shared" ca="1" si="73"/>
        <v>94.931748256532671</v>
      </c>
      <c r="K115" s="9">
        <f t="shared" ca="1" si="74"/>
        <v>94.125025529416249</v>
      </c>
      <c r="L115" s="9">
        <f t="shared" ca="1" si="75"/>
        <v>106.55831971549124</v>
      </c>
      <c r="M115" s="9">
        <f t="shared" ca="1" si="76"/>
        <v>107.08517819440731</v>
      </c>
      <c r="N115" s="9">
        <f t="shared" ca="1" si="77"/>
        <v>108.8022315238358</v>
      </c>
      <c r="O115" s="9">
        <f t="shared" ca="1" si="78"/>
        <v>106.79288851968545</v>
      </c>
      <c r="P115" s="9">
        <f t="shared" ca="1" si="79"/>
        <v>109.12235295454995</v>
      </c>
      <c r="Q115" s="9">
        <f t="shared" ca="1" si="80"/>
        <v>100.12590120991156</v>
      </c>
      <c r="R115" s="9">
        <f t="shared" ca="1" si="81"/>
        <v>88.925982087444922</v>
      </c>
      <c r="S115" s="9">
        <f t="shared" ca="1" si="82"/>
        <v>83.437849312757763</v>
      </c>
      <c r="T115" s="9">
        <f t="shared" ca="1" si="83"/>
        <v>86.346234451467751</v>
      </c>
      <c r="U115" s="9">
        <f t="shared" ca="1" si="84"/>
        <v>95.902262341680213</v>
      </c>
      <c r="V115" s="9">
        <f t="shared" ca="1" si="85"/>
        <v>91.829032819183865</v>
      </c>
      <c r="W115" s="9">
        <f t="shared" ca="1" si="86"/>
        <v>96.416287316229315</v>
      </c>
      <c r="X115" s="9">
        <f t="shared" ca="1" si="87"/>
        <v>101.762846244447</v>
      </c>
      <c r="Y115" s="9">
        <f t="shared" ca="1" si="88"/>
        <v>104.91023300867094</v>
      </c>
      <c r="Z115" s="9">
        <f t="shared" ca="1" si="89"/>
        <v>104.50205521091654</v>
      </c>
      <c r="AA115" s="9">
        <f t="shared" ca="1" si="90"/>
        <v>99.308129454137813</v>
      </c>
      <c r="AB115" s="9">
        <f t="shared" ca="1" si="91"/>
        <v>97.985735495637371</v>
      </c>
      <c r="AC115" s="9">
        <f t="shared" ca="1" si="92"/>
        <v>97.830644208614203</v>
      </c>
      <c r="AD115" s="9">
        <f t="shared" ca="1" si="93"/>
        <v>98.33308195381214</v>
      </c>
      <c r="AE115" s="9">
        <f t="shared" ca="1" si="94"/>
        <v>98.540816971138739</v>
      </c>
      <c r="AF115" s="9">
        <f t="shared" ca="1" si="95"/>
        <v>102.89586269101385</v>
      </c>
      <c r="AG115" s="9">
        <f t="shared" ca="1" si="95"/>
        <v>100.56869499558185</v>
      </c>
      <c r="AH115" s="9">
        <f t="shared" ca="1" si="95"/>
        <v>106.54809561264595</v>
      </c>
    </row>
    <row r="116" spans="1:34" x14ac:dyDescent="0.3">
      <c r="A116" s="41" t="str">
        <f t="shared" si="64"/>
        <v>CHE</v>
      </c>
      <c r="B116" s="9">
        <f t="shared" ca="1" si="65"/>
        <v>103.8460589359878</v>
      </c>
      <c r="C116" s="9">
        <f t="shared" ca="1" si="66"/>
        <v>109.18600387461987</v>
      </c>
      <c r="D116" s="9">
        <f t="shared" ca="1" si="67"/>
        <v>114.39751751607923</v>
      </c>
      <c r="E116" s="9">
        <f t="shared" ca="1" si="68"/>
        <v>109.79158335440752</v>
      </c>
      <c r="F116" s="9">
        <f t="shared" ca="1" si="69"/>
        <v>106.47191050106893</v>
      </c>
      <c r="G116" s="9">
        <f t="shared" ca="1" si="70"/>
        <v>108.59647305614423</v>
      </c>
      <c r="H116" s="9">
        <f t="shared" ca="1" si="71"/>
        <v>111.22380391492239</v>
      </c>
      <c r="I116" s="9">
        <f t="shared" ca="1" si="72"/>
        <v>108.83398321716454</v>
      </c>
      <c r="J116" s="9">
        <f t="shared" ca="1" si="73"/>
        <v>103.48306076811355</v>
      </c>
      <c r="K116" s="9">
        <f t="shared" ca="1" si="74"/>
        <v>99.702292689905775</v>
      </c>
      <c r="L116" s="9">
        <f t="shared" ca="1" si="75"/>
        <v>101.86874326476635</v>
      </c>
      <c r="M116" s="9">
        <f t="shared" ca="1" si="76"/>
        <v>90.936392482499755</v>
      </c>
      <c r="N116" s="9">
        <f t="shared" ca="1" si="77"/>
        <v>89.327850709240963</v>
      </c>
      <c r="O116" s="9">
        <f t="shared" ca="1" si="78"/>
        <v>91.244561193089297</v>
      </c>
      <c r="P116" s="9">
        <f t="shared" ca="1" si="79"/>
        <v>91.180951635245393</v>
      </c>
      <c r="Q116" s="9">
        <f t="shared" ca="1" si="80"/>
        <v>97.301198549898416</v>
      </c>
      <c r="R116" s="9">
        <f t="shared" ca="1" si="81"/>
        <v>93.227969027402096</v>
      </c>
      <c r="S116" s="9">
        <f t="shared" ca="1" si="82"/>
        <v>101.92659771390571</v>
      </c>
      <c r="T116" s="9">
        <f t="shared" ca="1" si="83"/>
        <v>106.50415373538607</v>
      </c>
      <c r="U116" s="9">
        <f t="shared" ca="1" si="84"/>
        <v>107.26768574674749</v>
      </c>
      <c r="V116" s="9">
        <f t="shared" ca="1" si="85"/>
        <v>105.93948939822968</v>
      </c>
      <c r="W116" s="9">
        <f t="shared" ca="1" si="86"/>
        <v>104.8791236568199</v>
      </c>
      <c r="X116" s="9">
        <f t="shared" ca="1" si="87"/>
        <v>109.29885273067782</v>
      </c>
      <c r="Y116" s="9">
        <f t="shared" ca="1" si="88"/>
        <v>104.67732176561009</v>
      </c>
      <c r="Z116" s="9">
        <f t="shared" ca="1" si="89"/>
        <v>109.87124752238886</v>
      </c>
      <c r="AA116" s="9">
        <f t="shared" ca="1" si="90"/>
        <v>110.27942532014322</v>
      </c>
      <c r="AB116" s="9">
        <f t="shared" ca="1" si="91"/>
        <v>108.28088582256881</v>
      </c>
      <c r="AC116" s="9">
        <f t="shared" ca="1" si="92"/>
        <v>104.81443130032375</v>
      </c>
      <c r="AD116" s="9">
        <f t="shared" ca="1" si="93"/>
        <v>104.29986424269255</v>
      </c>
      <c r="AE116" s="9">
        <f t="shared" ca="1" si="94"/>
        <v>98.989391457648352</v>
      </c>
      <c r="AF116" s="9">
        <f t="shared" ca="1" si="95"/>
        <v>89.5320463786353</v>
      </c>
      <c r="AG116" s="9">
        <f t="shared" ca="1" si="95"/>
        <v>88.152601552192891</v>
      </c>
      <c r="AH116" s="9">
        <f t="shared" ca="1" si="95"/>
        <v>91.65676432986929</v>
      </c>
    </row>
    <row r="117" spans="1:34" x14ac:dyDescent="0.3">
      <c r="A117" s="41" t="str">
        <f t="shared" si="64"/>
        <v>CRY</v>
      </c>
      <c r="B117" s="9">
        <f t="shared" ca="1" si="65"/>
        <v>92.053143910791547</v>
      </c>
      <c r="C117" s="9">
        <f t="shared" ca="1" si="66"/>
        <v>87.142418250782001</v>
      </c>
      <c r="D117" s="9">
        <f t="shared" ca="1" si="67"/>
        <v>95.355540963609045</v>
      </c>
      <c r="E117" s="9">
        <f t="shared" ca="1" si="68"/>
        <v>94.222498663298026</v>
      </c>
      <c r="F117" s="9">
        <f t="shared" ca="1" si="69"/>
        <v>103.07317248257777</v>
      </c>
      <c r="G117" s="9">
        <f t="shared" ca="1" si="70"/>
        <v>111.36126784498511</v>
      </c>
      <c r="H117" s="9">
        <f t="shared" ca="1" si="71"/>
        <v>111.49589576953076</v>
      </c>
      <c r="I117" s="9">
        <f t="shared" ca="1" si="72"/>
        <v>111.55230424535459</v>
      </c>
      <c r="J117" s="9">
        <f t="shared" ca="1" si="73"/>
        <v>106.60835894409531</v>
      </c>
      <c r="K117" s="9">
        <f t="shared" ca="1" si="74"/>
        <v>106.28428972631166</v>
      </c>
      <c r="L117" s="9">
        <f t="shared" ca="1" si="75"/>
        <v>103.57475458357585</v>
      </c>
      <c r="M117" s="9">
        <f t="shared" ca="1" si="76"/>
        <v>104.02792707415561</v>
      </c>
      <c r="N117" s="9">
        <f t="shared" ca="1" si="77"/>
        <v>100.43957049058729</v>
      </c>
      <c r="O117" s="9">
        <f t="shared" ca="1" si="78"/>
        <v>95.252724383973387</v>
      </c>
      <c r="P117" s="9">
        <f t="shared" ca="1" si="79"/>
        <v>95.113315576381765</v>
      </c>
      <c r="Q117" s="9">
        <f t="shared" ca="1" si="80"/>
        <v>94.935888644797615</v>
      </c>
      <c r="R117" s="9">
        <f t="shared" ca="1" si="81"/>
        <v>95.470663081309326</v>
      </c>
      <c r="S117" s="9">
        <f t="shared" ca="1" si="82"/>
        <v>92.732095060640532</v>
      </c>
      <c r="T117" s="9">
        <f t="shared" ca="1" si="83"/>
        <v>98.852341975293598</v>
      </c>
      <c r="U117" s="9">
        <f t="shared" ca="1" si="84"/>
        <v>101.03265536520941</v>
      </c>
      <c r="V117" s="9">
        <f t="shared" ca="1" si="85"/>
        <v>103.13044273596044</v>
      </c>
      <c r="W117" s="9">
        <f t="shared" ca="1" si="86"/>
        <v>101.38667764832861</v>
      </c>
      <c r="X117" s="9">
        <f t="shared" ca="1" si="87"/>
        <v>108.75536411133146</v>
      </c>
      <c r="Y117" s="9">
        <f t="shared" ca="1" si="88"/>
        <v>104.7512037765875</v>
      </c>
      <c r="Z117" s="9">
        <f t="shared" ca="1" si="89"/>
        <v>101.61747139814481</v>
      </c>
      <c r="AA117" s="9">
        <f t="shared" ca="1" si="90"/>
        <v>101.45794890802232</v>
      </c>
      <c r="AB117" s="9">
        <f t="shared" ca="1" si="91"/>
        <v>100.08846992624707</v>
      </c>
      <c r="AC117" s="9">
        <f t="shared" ca="1" si="92"/>
        <v>99.784865053266046</v>
      </c>
      <c r="AD117" s="9">
        <f t="shared" ca="1" si="93"/>
        <v>86.275366120048034</v>
      </c>
      <c r="AE117" s="9">
        <f t="shared" ca="1" si="94"/>
        <v>90.5168040394977</v>
      </c>
      <c r="AF117" s="9">
        <f t="shared" ca="1" si="95"/>
        <v>93.285096661716281</v>
      </c>
      <c r="AG117" s="9">
        <f t="shared" ca="1" si="95"/>
        <v>96.549834679736207</v>
      </c>
      <c r="AH117" s="9">
        <f t="shared" ca="1" si="95"/>
        <v>94.049627338780624</v>
      </c>
    </row>
    <row r="118" spans="1:34" x14ac:dyDescent="0.3">
      <c r="A118" s="41" t="str">
        <f t="shared" si="64"/>
        <v>EVE</v>
      </c>
      <c r="B118" s="9">
        <f t="shared" ca="1" si="65"/>
        <v>104.92984400542315</v>
      </c>
      <c r="C118" s="9">
        <f t="shared" ca="1" si="66"/>
        <v>107.02903444769838</v>
      </c>
      <c r="D118" s="9">
        <f t="shared" ca="1" si="67"/>
        <v>97.976726281534312</v>
      </c>
      <c r="E118" s="9">
        <f t="shared" ca="1" si="68"/>
        <v>96.805016472418515</v>
      </c>
      <c r="F118" s="9">
        <f t="shared" ca="1" si="69"/>
        <v>105.27871598520555</v>
      </c>
      <c r="G118" s="9">
        <f t="shared" ca="1" si="70"/>
        <v>105.57719376913786</v>
      </c>
      <c r="H118" s="9">
        <f t="shared" ca="1" si="71"/>
        <v>99.787304542931352</v>
      </c>
      <c r="I118" s="9">
        <f t="shared" ca="1" si="72"/>
        <v>97.384509227675082</v>
      </c>
      <c r="J118" s="9">
        <f t="shared" ca="1" si="73"/>
        <v>96.979472314826069</v>
      </c>
      <c r="K118" s="9">
        <f t="shared" ca="1" si="74"/>
        <v>99.864327950299625</v>
      </c>
      <c r="L118" s="9">
        <f t="shared" ca="1" si="75"/>
        <v>88.931977168033029</v>
      </c>
      <c r="M118" s="9">
        <f t="shared" ca="1" si="76"/>
        <v>88.494090576509109</v>
      </c>
      <c r="N118" s="9">
        <f t="shared" ca="1" si="77"/>
        <v>91.603737307505867</v>
      </c>
      <c r="O118" s="9">
        <f t="shared" ca="1" si="78"/>
        <v>93.828534199702901</v>
      </c>
      <c r="P118" s="9">
        <f t="shared" ca="1" si="79"/>
        <v>95.382418379201397</v>
      </c>
      <c r="Q118" s="9">
        <f t="shared" ca="1" si="80"/>
        <v>94.999362869137045</v>
      </c>
      <c r="R118" s="9">
        <f t="shared" ca="1" si="81"/>
        <v>103.46071397093493</v>
      </c>
      <c r="S118" s="9">
        <f t="shared" ca="1" si="82"/>
        <v>100.3309453669588</v>
      </c>
      <c r="T118" s="9">
        <f t="shared" ca="1" si="83"/>
        <v>104.38066684394376</v>
      </c>
      <c r="U118" s="9">
        <f t="shared" ca="1" si="84"/>
        <v>102.49495051822372</v>
      </c>
      <c r="V118" s="9">
        <f t="shared" ca="1" si="85"/>
        <v>105.69670071171151</v>
      </c>
      <c r="W118" s="9">
        <f t="shared" ca="1" si="86"/>
        <v>96.846026892431738</v>
      </c>
      <c r="X118" s="9">
        <f t="shared" ca="1" si="87"/>
        <v>96.864967097294297</v>
      </c>
      <c r="Y118" s="9">
        <f t="shared" ca="1" si="88"/>
        <v>104.89248565974164</v>
      </c>
      <c r="Z118" s="9">
        <f t="shared" ca="1" si="89"/>
        <v>106.21377544448926</v>
      </c>
      <c r="AA118" s="9">
        <f t="shared" ca="1" si="90"/>
        <v>103.08361604936088</v>
      </c>
      <c r="AB118" s="9">
        <f t="shared" ca="1" si="91"/>
        <v>100.22422879774531</v>
      </c>
      <c r="AC118" s="9">
        <f t="shared" ca="1" si="92"/>
        <v>103.11937383259318</v>
      </c>
      <c r="AD118" s="9">
        <f t="shared" ca="1" si="93"/>
        <v>102.75393407636905</v>
      </c>
      <c r="AE118" s="9">
        <f t="shared" ca="1" si="94"/>
        <v>95.96065848748772</v>
      </c>
      <c r="AF118" s="9">
        <f t="shared" ca="1" si="95"/>
        <v>97.892503781040091</v>
      </c>
      <c r="AG118" s="9">
        <f t="shared" ca="1" si="95"/>
        <v>102.73095257030435</v>
      </c>
      <c r="AH118" s="9">
        <f t="shared" ca="1" si="95"/>
        <v>95.549176531120324</v>
      </c>
    </row>
    <row r="119" spans="1:34" x14ac:dyDescent="0.3">
      <c r="A119" s="41" t="str">
        <f t="shared" si="64"/>
        <v>FUL</v>
      </c>
      <c r="B119" s="9">
        <f t="shared" ca="1" si="65"/>
        <v>107.86099996027974</v>
      </c>
      <c r="C119" s="9">
        <f t="shared" ca="1" si="66"/>
        <v>117.31834503929281</v>
      </c>
      <c r="D119" s="9">
        <f t="shared" ca="1" si="67"/>
        <v>112.8104649805005</v>
      </c>
      <c r="E119" s="9">
        <f t="shared" ca="1" si="68"/>
        <v>112.11553899531486</v>
      </c>
      <c r="F119" s="9">
        <f t="shared" ca="1" si="69"/>
        <v>111.95649358309203</v>
      </c>
      <c r="G119" s="9">
        <f t="shared" ca="1" si="70"/>
        <v>102.02448983298008</v>
      </c>
      <c r="H119" s="9">
        <f t="shared" ca="1" si="71"/>
        <v>98.744821485073089</v>
      </c>
      <c r="I119" s="9">
        <f t="shared" ca="1" si="72"/>
        <v>87.693973821334623</v>
      </c>
      <c r="J119" s="9">
        <f t="shared" ca="1" si="73"/>
        <v>89.881315248544226</v>
      </c>
      <c r="K119" s="9">
        <f t="shared" ca="1" si="74"/>
        <v>91.269177910484871</v>
      </c>
      <c r="L119" s="9">
        <f t="shared" ca="1" si="75"/>
        <v>91.572782783465911</v>
      </c>
      <c r="M119" s="9">
        <f t="shared" ca="1" si="76"/>
        <v>99.093041112013836</v>
      </c>
      <c r="N119" s="9">
        <f t="shared" ca="1" si="77"/>
        <v>97.561826398060475</v>
      </c>
      <c r="O119" s="9">
        <f t="shared" ca="1" si="78"/>
        <v>95.89059096476592</v>
      </c>
      <c r="P119" s="9">
        <f t="shared" ca="1" si="79"/>
        <v>90.696716820858242</v>
      </c>
      <c r="Q119" s="9">
        <f t="shared" ca="1" si="80"/>
        <v>92.635675225553882</v>
      </c>
      <c r="R119" s="9">
        <f t="shared" ca="1" si="81"/>
        <v>94.200091231317401</v>
      </c>
      <c r="S119" s="9">
        <f t="shared" ca="1" si="82"/>
        <v>93.762204639793481</v>
      </c>
      <c r="T119" s="9">
        <f t="shared" ca="1" si="83"/>
        <v>94.651572800957226</v>
      </c>
      <c r="U119" s="9">
        <f t="shared" ca="1" si="84"/>
        <v>105.06407608723889</v>
      </c>
      <c r="V119" s="9">
        <f t="shared" ca="1" si="85"/>
        <v>111.10262062107724</v>
      </c>
      <c r="W119" s="9">
        <f t="shared" ca="1" si="86"/>
        <v>104.43297171062623</v>
      </c>
      <c r="X119" s="9">
        <f t="shared" ca="1" si="87"/>
        <v>98.826933676922749</v>
      </c>
      <c r="Y119" s="9">
        <f t="shared" ca="1" si="88"/>
        <v>103.91028778577368</v>
      </c>
      <c r="Z119" s="9">
        <f t="shared" ca="1" si="89"/>
        <v>104.5265429047119</v>
      </c>
      <c r="AA119" s="9">
        <f t="shared" ca="1" si="90"/>
        <v>99.112010897817015</v>
      </c>
      <c r="AB119" s="9">
        <f t="shared" ca="1" si="91"/>
        <v>94.486572429678517</v>
      </c>
      <c r="AC119" s="9">
        <f t="shared" ca="1" si="92"/>
        <v>96.357875683818364</v>
      </c>
      <c r="AD119" s="9">
        <f t="shared" ca="1" si="93"/>
        <v>95.822775040977845</v>
      </c>
      <c r="AE119" s="9">
        <f t="shared" ca="1" si="94"/>
        <v>93.370715565371697</v>
      </c>
      <c r="AF119" s="9">
        <f t="shared" ca="1" si="95"/>
        <v>93.985206580607255</v>
      </c>
      <c r="AG119" s="9">
        <f t="shared" ca="1" si="95"/>
        <v>90.919047534475013</v>
      </c>
      <c r="AH119" s="9">
        <f t="shared" ca="1" si="95"/>
        <v>96.874576318906904</v>
      </c>
    </row>
    <row r="120" spans="1:34" x14ac:dyDescent="0.3">
      <c r="A120" s="41" t="str">
        <f t="shared" si="64"/>
        <v>LEE</v>
      </c>
      <c r="B120" s="9">
        <f t="shared" ca="1" si="65"/>
        <v>97.839589986074884</v>
      </c>
      <c r="C120" s="9">
        <f t="shared" ca="1" si="66"/>
        <v>99.368530298342463</v>
      </c>
      <c r="D120" s="9">
        <f t="shared" ca="1" si="67"/>
        <v>98.407229114321638</v>
      </c>
      <c r="E120" s="9">
        <f t="shared" ca="1" si="68"/>
        <v>93.760754282022958</v>
      </c>
      <c r="F120" s="9">
        <f t="shared" ca="1" si="69"/>
        <v>99.10731321024069</v>
      </c>
      <c r="G120" s="9">
        <f t="shared" ca="1" si="70"/>
        <v>92.786825451828406</v>
      </c>
      <c r="H120" s="9">
        <f t="shared" ca="1" si="71"/>
        <v>92.673008078088131</v>
      </c>
      <c r="I120" s="9">
        <f t="shared" ca="1" si="72"/>
        <v>95.382543220823933</v>
      </c>
      <c r="J120" s="9">
        <f t="shared" ca="1" si="73"/>
        <v>91.116288430117606</v>
      </c>
      <c r="K120" s="9">
        <f t="shared" ca="1" si="74"/>
        <v>95.54442588257308</v>
      </c>
      <c r="L120" s="9">
        <f t="shared" ca="1" si="75"/>
        <v>100.94461358624226</v>
      </c>
      <c r="M120" s="9">
        <f t="shared" ca="1" si="76"/>
        <v>105.52133625702271</v>
      </c>
      <c r="N120" s="9">
        <f t="shared" ca="1" si="77"/>
        <v>108.48012781079831</v>
      </c>
      <c r="O120" s="9">
        <f t="shared" ca="1" si="78"/>
        <v>102.6232059038386</v>
      </c>
      <c r="P120" s="9">
        <f t="shared" ca="1" si="79"/>
        <v>106.04479030461425</v>
      </c>
      <c r="Q120" s="9">
        <f t="shared" ca="1" si="80"/>
        <v>101.30251615291273</v>
      </c>
      <c r="R120" s="9">
        <f t="shared" ca="1" si="81"/>
        <v>97.975695086276474</v>
      </c>
      <c r="S120" s="9">
        <f t="shared" ca="1" si="82"/>
        <v>103.20214688725082</v>
      </c>
      <c r="T120" s="9">
        <f t="shared" ca="1" si="83"/>
        <v>96.754403052066934</v>
      </c>
      <c r="U120" s="9">
        <f t="shared" ca="1" si="84"/>
        <v>98.192814349769108</v>
      </c>
      <c r="V120" s="9">
        <f t="shared" ca="1" si="85"/>
        <v>100.16685342999023</v>
      </c>
      <c r="W120" s="9">
        <f t="shared" ca="1" si="86"/>
        <v>100.38230731803689</v>
      </c>
      <c r="X120" s="9">
        <f t="shared" ca="1" si="87"/>
        <v>93.749797588971248</v>
      </c>
      <c r="Y120" s="9">
        <f t="shared" ca="1" si="88"/>
        <v>90.295496811087006</v>
      </c>
      <c r="Z120" s="9">
        <f t="shared" ca="1" si="89"/>
        <v>99.135371541546306</v>
      </c>
      <c r="AA120" s="9">
        <f t="shared" ca="1" si="90"/>
        <v>94.004933910756222</v>
      </c>
      <c r="AB120" s="9">
        <f t="shared" ca="1" si="91"/>
        <v>91.878487841327242</v>
      </c>
      <c r="AC120" s="9">
        <f t="shared" ca="1" si="92"/>
        <v>92.382207565375651</v>
      </c>
      <c r="AD120" s="9">
        <f t="shared" ca="1" si="93"/>
        <v>92.541730055498149</v>
      </c>
      <c r="AE120" s="9">
        <f t="shared" ca="1" si="94"/>
        <v>92.676357980043804</v>
      </c>
      <c r="AF120" s="9">
        <f t="shared" ca="1" si="95"/>
        <v>87.76332212251674</v>
      </c>
      <c r="AG120" s="9">
        <f t="shared" ca="1" si="95"/>
        <v>95.574002248516535</v>
      </c>
      <c r="AH120" s="9">
        <f t="shared" ca="1" si="95"/>
        <v>103.09509570072726</v>
      </c>
    </row>
    <row r="121" spans="1:34" x14ac:dyDescent="0.3">
      <c r="A121" s="41" t="str">
        <f t="shared" si="64"/>
        <v>LEI</v>
      </c>
      <c r="B121" s="9">
        <f t="shared" ca="1" si="65"/>
        <v>99.686433862039294</v>
      </c>
      <c r="C121" s="9">
        <f t="shared" ca="1" si="66"/>
        <v>97.401038331950289</v>
      </c>
      <c r="D121" s="9">
        <f t="shared" ca="1" si="67"/>
        <v>94.70613414086165</v>
      </c>
      <c r="E121" s="9">
        <f t="shared" ca="1" si="68"/>
        <v>100.01660692590586</v>
      </c>
      <c r="F121" s="9">
        <f t="shared" ca="1" si="69"/>
        <v>102.11439429665688</v>
      </c>
      <c r="G121" s="9">
        <f t="shared" ca="1" si="70"/>
        <v>102.69817143272422</v>
      </c>
      <c r="H121" s="9">
        <f t="shared" ca="1" si="71"/>
        <v>102.79677831019639</v>
      </c>
      <c r="I121" s="9">
        <f t="shared" ca="1" si="72"/>
        <v>101.75535277364912</v>
      </c>
      <c r="J121" s="9">
        <f t="shared" ca="1" si="73"/>
        <v>100.01158768601731</v>
      </c>
      <c r="K121" s="9">
        <f t="shared" ca="1" si="74"/>
        <v>100.39168073163539</v>
      </c>
      <c r="L121" s="9">
        <f t="shared" ca="1" si="75"/>
        <v>99.430379547614564</v>
      </c>
      <c r="M121" s="9">
        <f t="shared" ca="1" si="76"/>
        <v>96.872563331326134</v>
      </c>
      <c r="N121" s="9">
        <f t="shared" ca="1" si="77"/>
        <v>95.201327898031579</v>
      </c>
      <c r="O121" s="9">
        <f t="shared" ca="1" si="78"/>
        <v>96.589190559972209</v>
      </c>
      <c r="P121" s="9">
        <f t="shared" ca="1" si="79"/>
        <v>97.894127460249976</v>
      </c>
      <c r="Q121" s="9">
        <f t="shared" ca="1" si="80"/>
        <v>104.36928747546257</v>
      </c>
      <c r="R121" s="9">
        <f t="shared" ca="1" si="81"/>
        <v>103.19757766634677</v>
      </c>
      <c r="S121" s="9">
        <f t="shared" ca="1" si="82"/>
        <v>100.95382776331333</v>
      </c>
      <c r="T121" s="9">
        <f t="shared" ca="1" si="83"/>
        <v>106.15481740813566</v>
      </c>
      <c r="U121" s="9">
        <f t="shared" ca="1" si="84"/>
        <v>103.30984322810031</v>
      </c>
      <c r="V121" s="9">
        <f t="shared" ca="1" si="85"/>
        <v>102.01543815408752</v>
      </c>
      <c r="W121" s="9">
        <f t="shared" ca="1" si="86"/>
        <v>92.030025698128455</v>
      </c>
      <c r="X121" s="9">
        <f t="shared" ca="1" si="87"/>
        <v>97.416171769565054</v>
      </c>
      <c r="Y121" s="9">
        <f t="shared" ca="1" si="88"/>
        <v>99.805992467322895</v>
      </c>
      <c r="Z121" s="9">
        <f t="shared" ca="1" si="89"/>
        <v>93.817586986315618</v>
      </c>
      <c r="AA121" s="9">
        <f t="shared" ca="1" si="90"/>
        <v>91.808243982165251</v>
      </c>
      <c r="AB121" s="9">
        <f t="shared" ca="1" si="91"/>
        <v>101.26558906117832</v>
      </c>
      <c r="AC121" s="9">
        <f t="shared" ca="1" si="92"/>
        <v>109.58672456378513</v>
      </c>
      <c r="AD121" s="9">
        <f t="shared" ca="1" si="93"/>
        <v>104.96411050370995</v>
      </c>
      <c r="AE121" s="9">
        <f t="shared" ca="1" si="94"/>
        <v>106.99280041520962</v>
      </c>
      <c r="AF121" s="9">
        <f t="shared" ca="1" si="95"/>
        <v>109.71202848464914</v>
      </c>
      <c r="AG121" s="9">
        <f t="shared" ca="1" si="95"/>
        <v>105.22345679880307</v>
      </c>
      <c r="AH121" s="9">
        <f t="shared" ca="1" si="95"/>
        <v>97.662358841160781</v>
      </c>
    </row>
    <row r="122" spans="1:34" x14ac:dyDescent="0.3">
      <c r="A122" s="41" t="str">
        <f t="shared" si="64"/>
        <v>LIV</v>
      </c>
      <c r="B122" s="9">
        <f t="shared" ca="1" si="65"/>
        <v>102.32757446271229</v>
      </c>
      <c r="C122" s="9">
        <f t="shared" ca="1" si="66"/>
        <v>97.244220353861365</v>
      </c>
      <c r="D122" s="9">
        <f t="shared" ca="1" si="67"/>
        <v>96.545945933093549</v>
      </c>
      <c r="E122" s="9">
        <f t="shared" ca="1" si="68"/>
        <v>98.099830112592088</v>
      </c>
      <c r="F122" s="9">
        <f t="shared" ca="1" si="69"/>
        <v>93.083954391743688</v>
      </c>
      <c r="G122" s="9">
        <f t="shared" ca="1" si="70"/>
        <v>93.52278257909775</v>
      </c>
      <c r="H122" s="9">
        <f t="shared" ca="1" si="71"/>
        <v>88.136636507661152</v>
      </c>
      <c r="I122" s="9">
        <f t="shared" ca="1" si="72"/>
        <v>88.236040809821191</v>
      </c>
      <c r="J122" s="9">
        <f t="shared" ca="1" si="73"/>
        <v>96.454898733575376</v>
      </c>
      <c r="K122" s="9">
        <f t="shared" ca="1" si="74"/>
        <v>104.35835963308993</v>
      </c>
      <c r="L122" s="9">
        <f t="shared" ca="1" si="75"/>
        <v>109.55223377699758</v>
      </c>
      <c r="M122" s="9">
        <f t="shared" ca="1" si="76"/>
        <v>110.34415172381732</v>
      </c>
      <c r="N122" s="9">
        <f t="shared" ca="1" si="77"/>
        <v>113.01066997944766</v>
      </c>
      <c r="O122" s="9">
        <f t="shared" ca="1" si="78"/>
        <v>111.51945977092591</v>
      </c>
      <c r="P122" s="9">
        <f t="shared" ca="1" si="79"/>
        <v>108.57559893871998</v>
      </c>
      <c r="Q122" s="9">
        <f t="shared" ca="1" si="80"/>
        <v>99.01957104850753</v>
      </c>
      <c r="R122" s="9">
        <f t="shared" ca="1" si="81"/>
        <v>95.337409847771923</v>
      </c>
      <c r="S122" s="9">
        <f t="shared" ca="1" si="82"/>
        <v>88.76010478538042</v>
      </c>
      <c r="T122" s="9">
        <f t="shared" ca="1" si="83"/>
        <v>84.017830633678926</v>
      </c>
      <c r="U122" s="9">
        <f t="shared" ca="1" si="84"/>
        <v>86.980565431875604</v>
      </c>
      <c r="V122" s="9">
        <f t="shared" ca="1" si="85"/>
        <v>91.637572090439264</v>
      </c>
      <c r="W122" s="9">
        <f t="shared" ca="1" si="86"/>
        <v>95.630885091600376</v>
      </c>
      <c r="X122" s="9">
        <f t="shared" ca="1" si="87"/>
        <v>97.069296389302579</v>
      </c>
      <c r="Y122" s="9">
        <f t="shared" ca="1" si="88"/>
        <v>97.85671222548757</v>
      </c>
      <c r="Z122" s="9">
        <f t="shared" ca="1" si="89"/>
        <v>96.478739462536041</v>
      </c>
      <c r="AA122" s="9">
        <f t="shared" ca="1" si="90"/>
        <v>97.173665447721703</v>
      </c>
      <c r="AB122" s="9">
        <f t="shared" ca="1" si="91"/>
        <v>96.936387863015966</v>
      </c>
      <c r="AC122" s="9">
        <f t="shared" ca="1" si="92"/>
        <v>97.305176995288534</v>
      </c>
      <c r="AD122" s="9">
        <f t="shared" ca="1" si="93"/>
        <v>96.127342497546309</v>
      </c>
      <c r="AE122" s="9">
        <f t="shared" ca="1" si="94"/>
        <v>104.14771488855258</v>
      </c>
      <c r="AF122" s="9">
        <f t="shared" ca="1" si="95"/>
        <v>112.5344171284321</v>
      </c>
      <c r="AG122" s="9">
        <f t="shared" ca="1" si="95"/>
        <v>110.70644884293542</v>
      </c>
      <c r="AH122" s="9">
        <f t="shared" ca="1" si="95"/>
        <v>111.51317157005184</v>
      </c>
    </row>
    <row r="123" spans="1:34" x14ac:dyDescent="0.3">
      <c r="A123" s="41" t="str">
        <f t="shared" si="64"/>
        <v>MCI</v>
      </c>
      <c r="B123" s="9">
        <f t="shared" ca="1" si="65"/>
        <v>99.453806521570883</v>
      </c>
      <c r="C123" s="9">
        <f t="shared" ca="1" si="66"/>
        <v>100.03758365763822</v>
      </c>
      <c r="D123" s="9">
        <f t="shared" ca="1" si="67"/>
        <v>102.12892657146377</v>
      </c>
      <c r="E123" s="9">
        <f t="shared" ca="1" si="68"/>
        <v>100.56451056570025</v>
      </c>
      <c r="F123" s="9">
        <f t="shared" ca="1" si="69"/>
        <v>100.58345077056276</v>
      </c>
      <c r="G123" s="9">
        <f t="shared" ca="1" si="70"/>
        <v>104.47808096052454</v>
      </c>
      <c r="H123" s="9">
        <f t="shared" ca="1" si="71"/>
        <v>103.24383798695847</v>
      </c>
      <c r="I123" s="9">
        <f t="shared" ca="1" si="72"/>
        <v>108.05470823367288</v>
      </c>
      <c r="J123" s="9">
        <f t="shared" ca="1" si="73"/>
        <v>108.64360781505708</v>
      </c>
      <c r="K123" s="9">
        <f t="shared" ca="1" si="74"/>
        <v>112.91755896355637</v>
      </c>
      <c r="L123" s="9">
        <f t="shared" ca="1" si="75"/>
        <v>109.78382658511367</v>
      </c>
      <c r="M123" s="9">
        <f t="shared" ca="1" si="76"/>
        <v>101.30194189810648</v>
      </c>
      <c r="N123" s="9">
        <f t="shared" ca="1" si="77"/>
        <v>101.0413650981465</v>
      </c>
      <c r="O123" s="9">
        <f t="shared" ca="1" si="78"/>
        <v>96.799939993842784</v>
      </c>
      <c r="P123" s="9">
        <f t="shared" ca="1" si="79"/>
        <v>100.96938156333819</v>
      </c>
      <c r="Q123" s="9">
        <f t="shared" ca="1" si="80"/>
        <v>103.85372750936558</v>
      </c>
      <c r="R123" s="9">
        <f t="shared" ca="1" si="81"/>
        <v>104.79405184608748</v>
      </c>
      <c r="S123" s="9">
        <f t="shared" ca="1" si="82"/>
        <v>109.40625021036386</v>
      </c>
      <c r="T123" s="9">
        <f t="shared" ca="1" si="83"/>
        <v>112.89599991646003</v>
      </c>
      <c r="U123" s="9">
        <f t="shared" ca="1" si="84"/>
        <v>105.98797047955311</v>
      </c>
      <c r="V123" s="9">
        <f t="shared" ca="1" si="85"/>
        <v>101.09022052108189</v>
      </c>
      <c r="W123" s="9">
        <f t="shared" ca="1" si="86"/>
        <v>94.347492165669181</v>
      </c>
      <c r="X123" s="9">
        <f t="shared" ca="1" si="87"/>
        <v>93.874381951759673</v>
      </c>
      <c r="Y123" s="9">
        <f t="shared" ca="1" si="88"/>
        <v>95.582671345895562</v>
      </c>
      <c r="Z123" s="9">
        <f t="shared" ca="1" si="89"/>
        <v>93.372287525278736</v>
      </c>
      <c r="AA123" s="9">
        <f t="shared" ca="1" si="90"/>
        <v>101.94459391553795</v>
      </c>
      <c r="AB123" s="9">
        <f t="shared" ca="1" si="91"/>
        <v>102.0584112892782</v>
      </c>
      <c r="AC123" s="9">
        <f t="shared" ca="1" si="92"/>
        <v>106.40900874941552</v>
      </c>
      <c r="AD123" s="9">
        <f t="shared" ca="1" si="93"/>
        <v>107.5807185585313</v>
      </c>
      <c r="AE123" s="9">
        <f t="shared" ca="1" si="94"/>
        <v>102.58274727914454</v>
      </c>
      <c r="AF123" s="9">
        <f t="shared" ca="1" si="95"/>
        <v>104.9855425944008</v>
      </c>
      <c r="AG123" s="9">
        <f t="shared" ca="1" si="95"/>
        <v>95.000130138441719</v>
      </c>
      <c r="AH123" s="9">
        <f t="shared" ca="1" si="95"/>
        <v>96.457241656536425</v>
      </c>
    </row>
    <row r="124" spans="1:34" x14ac:dyDescent="0.3">
      <c r="A124" s="41" t="str">
        <f t="shared" si="64"/>
        <v>MUN</v>
      </c>
      <c r="B124" s="9">
        <f t="shared" ca="1" si="65"/>
        <v>94.74740307337828</v>
      </c>
      <c r="C124" s="9">
        <f t="shared" ca="1" si="66"/>
        <v>92.512673662643621</v>
      </c>
      <c r="D124" s="9">
        <f t="shared" ca="1" si="67"/>
        <v>88.591158761947028</v>
      </c>
      <c r="E124" s="9">
        <f t="shared" ca="1" si="68"/>
        <v>101.15371936885754</v>
      </c>
      <c r="F124" s="9">
        <f t="shared" ca="1" si="69"/>
        <v>101.78262345567329</v>
      </c>
      <c r="G124" s="9">
        <f t="shared" ca="1" si="70"/>
        <v>99.5952820284637</v>
      </c>
      <c r="H124" s="9">
        <f t="shared" ca="1" si="71"/>
        <v>98.807866192278695</v>
      </c>
      <c r="I124" s="9">
        <f t="shared" ca="1" si="72"/>
        <v>103.45434102457739</v>
      </c>
      <c r="J124" s="9">
        <f t="shared" ca="1" si="73"/>
        <v>109.04013287862627</v>
      </c>
      <c r="K124" s="9">
        <f t="shared" ca="1" si="74"/>
        <v>99.268651100367137</v>
      </c>
      <c r="L124" s="9">
        <f t="shared" ca="1" si="75"/>
        <v>98.476733153547443</v>
      </c>
      <c r="M124" s="9">
        <f t="shared" ca="1" si="76"/>
        <v>102.63811366097815</v>
      </c>
      <c r="N124" s="9">
        <f t="shared" ca="1" si="77"/>
        <v>108.4518867120082</v>
      </c>
      <c r="O124" s="9">
        <f t="shared" ca="1" si="78"/>
        <v>103.83035574694047</v>
      </c>
      <c r="P124" s="9">
        <f t="shared" ca="1" si="79"/>
        <v>104.09792408714056</v>
      </c>
      <c r="Q124" s="9">
        <f t="shared" ca="1" si="80"/>
        <v>102.71995132418903</v>
      </c>
      <c r="R124" s="9">
        <f t="shared" ca="1" si="81"/>
        <v>105.74235243580853</v>
      </c>
      <c r="S124" s="9">
        <f t="shared" ca="1" si="82"/>
        <v>105.04742645062288</v>
      </c>
      <c r="T124" s="9">
        <f t="shared" ca="1" si="83"/>
        <v>109.9804000314797</v>
      </c>
      <c r="U124" s="9">
        <f t="shared" ca="1" si="84"/>
        <v>114.21887548648307</v>
      </c>
      <c r="V124" s="9">
        <f t="shared" ca="1" si="85"/>
        <v>102.48385572117593</v>
      </c>
      <c r="W124" s="9">
        <f t="shared" ca="1" si="86"/>
        <v>98.890436265560211</v>
      </c>
      <c r="X124" s="9">
        <f t="shared" ca="1" si="87"/>
        <v>95.931644711784614</v>
      </c>
      <c r="Y124" s="9">
        <f t="shared" ca="1" si="88"/>
        <v>95.497202006679856</v>
      </c>
      <c r="Z124" s="9">
        <f t="shared" ca="1" si="89"/>
        <v>87.209106644272524</v>
      </c>
      <c r="AA124" s="9">
        <f t="shared" ca="1" si="90"/>
        <v>82.935155495773188</v>
      </c>
      <c r="AB124" s="9">
        <f t="shared" ca="1" si="91"/>
        <v>91.950547445274097</v>
      </c>
      <c r="AC124" s="9">
        <f t="shared" ca="1" si="92"/>
        <v>101.64527361068031</v>
      </c>
      <c r="AD124" s="9">
        <f t="shared" ca="1" si="93"/>
        <v>101.78468241827194</v>
      </c>
      <c r="AE124" s="9">
        <f t="shared" ca="1" si="94"/>
        <v>100.76201360528199</v>
      </c>
      <c r="AF124" s="9">
        <f t="shared" ca="1" si="95"/>
        <v>103.90940036950593</v>
      </c>
      <c r="AG124" s="9">
        <f t="shared" ca="1" si="95"/>
        <v>107.81456238573264</v>
      </c>
      <c r="AH124" s="9">
        <f t="shared" ca="1" si="95"/>
        <v>103.23133364625399</v>
      </c>
    </row>
    <row r="125" spans="1:34" x14ac:dyDescent="0.3">
      <c r="A125" s="41" t="str">
        <f t="shared" si="64"/>
        <v>NEW</v>
      </c>
      <c r="B125" s="9">
        <f t="shared" ca="1" si="65"/>
        <v>92.657167352562169</v>
      </c>
      <c r="C125" s="9">
        <f t="shared" ca="1" si="66"/>
        <v>96.123621874807228</v>
      </c>
      <c r="D125" s="9">
        <f t="shared" ca="1" si="67"/>
        <v>100.24227566771917</v>
      </c>
      <c r="E125" s="9">
        <f t="shared" ca="1" si="68"/>
        <v>96.98806947596421</v>
      </c>
      <c r="F125" s="9">
        <f t="shared" ca="1" si="69"/>
        <v>95.49326102944967</v>
      </c>
      <c r="G125" s="9">
        <f t="shared" ca="1" si="70"/>
        <v>96.998884309551627</v>
      </c>
      <c r="H125" s="9">
        <f t="shared" ca="1" si="71"/>
        <v>106.61132067558789</v>
      </c>
      <c r="I125" s="9">
        <f t="shared" ca="1" si="72"/>
        <v>107.65274621213514</v>
      </c>
      <c r="J125" s="9">
        <f t="shared" ca="1" si="73"/>
        <v>109.02222519391034</v>
      </c>
      <c r="K125" s="9">
        <f t="shared" ca="1" si="74"/>
        <v>107.00143429411706</v>
      </c>
      <c r="L125" s="9">
        <f t="shared" ca="1" si="75"/>
        <v>106.00435691497847</v>
      </c>
      <c r="M125" s="9">
        <f t="shared" ca="1" si="76"/>
        <v>105.64758090152604</v>
      </c>
      <c r="N125" s="9">
        <f t="shared" ca="1" si="77"/>
        <v>100.83671065481163</v>
      </c>
      <c r="O125" s="9">
        <f t="shared" ca="1" si="78"/>
        <v>94.735403945021119</v>
      </c>
      <c r="P125" s="9">
        <f t="shared" ca="1" si="79"/>
        <v>97.720970683121024</v>
      </c>
      <c r="Q125" s="9">
        <f t="shared" ca="1" si="80"/>
        <v>104.30090467494703</v>
      </c>
      <c r="R125" s="9">
        <f t="shared" ca="1" si="81"/>
        <v>107.58057302285404</v>
      </c>
      <c r="S125" s="9">
        <f t="shared" ca="1" si="82"/>
        <v>110.78232321634185</v>
      </c>
      <c r="T125" s="9">
        <f t="shared" ca="1" si="83"/>
        <v>101.54859388699772</v>
      </c>
      <c r="U125" s="9">
        <f t="shared" ca="1" si="84"/>
        <v>101.90777756442988</v>
      </c>
      <c r="V125" s="9">
        <f t="shared" ca="1" si="85"/>
        <v>96.760813897735076</v>
      </c>
      <c r="W125" s="9">
        <f t="shared" ca="1" si="86"/>
        <v>102.16100160140427</v>
      </c>
      <c r="X125" s="9">
        <f t="shared" ca="1" si="87"/>
        <v>101.00777932292624</v>
      </c>
      <c r="Y125" s="9">
        <f t="shared" ca="1" si="88"/>
        <v>93.146929422042476</v>
      </c>
      <c r="Z125" s="9">
        <f t="shared" ca="1" si="89"/>
        <v>99.630431040458689</v>
      </c>
      <c r="AA125" s="9">
        <f t="shared" ca="1" si="90"/>
        <v>103.19808623595874</v>
      </c>
      <c r="AB125" s="9">
        <f t="shared" ca="1" si="91"/>
        <v>103.26169579380263</v>
      </c>
      <c r="AC125" s="9">
        <f t="shared" ca="1" si="92"/>
        <v>96.592046883351614</v>
      </c>
      <c r="AD125" s="9">
        <f t="shared" ca="1" si="93"/>
        <v>92.529349187120275</v>
      </c>
      <c r="AE125" s="9">
        <f t="shared" ca="1" si="94"/>
        <v>95.320428015771697</v>
      </c>
      <c r="AF125" s="9">
        <f t="shared" ca="1" si="95"/>
        <v>89.372027040195974</v>
      </c>
      <c r="AG125" s="9">
        <f t="shared" ca="1" si="95"/>
        <v>94.285062897723051</v>
      </c>
      <c r="AH125" s="9">
        <f t="shared" ca="1" si="95"/>
        <v>94.249839275337436</v>
      </c>
    </row>
    <row r="126" spans="1:34" x14ac:dyDescent="0.3">
      <c r="A126" s="41" t="str">
        <f t="shared" si="64"/>
        <v>SHU</v>
      </c>
      <c r="B126" s="9">
        <f t="shared" ca="1" si="65"/>
        <v>102.43335647384522</v>
      </c>
      <c r="C126" s="9">
        <f t="shared" ca="1" si="66"/>
        <v>96.647969358273443</v>
      </c>
      <c r="D126" s="9">
        <f t="shared" ca="1" si="67"/>
        <v>90.150054668277036</v>
      </c>
      <c r="E126" s="9">
        <f t="shared" ca="1" si="68"/>
        <v>85.066700559426124</v>
      </c>
      <c r="F126" s="9">
        <f t="shared" ca="1" si="69"/>
        <v>93.453402799305636</v>
      </c>
      <c r="G126" s="9">
        <f t="shared" ca="1" si="70"/>
        <v>91.112656788842401</v>
      </c>
      <c r="H126" s="9">
        <f t="shared" ca="1" si="71"/>
        <v>93.612864129798012</v>
      </c>
      <c r="I126" s="9">
        <f t="shared" ca="1" si="72"/>
        <v>98.070054896851971</v>
      </c>
      <c r="J126" s="9">
        <f t="shared" ca="1" si="73"/>
        <v>99.552093865999964</v>
      </c>
      <c r="K126" s="9">
        <f t="shared" ca="1" si="74"/>
        <v>101.12302275783493</v>
      </c>
      <c r="L126" s="9">
        <f t="shared" ca="1" si="75"/>
        <v>96.663159390887643</v>
      </c>
      <c r="M126" s="9">
        <f t="shared" ca="1" si="76"/>
        <v>98.042604217330037</v>
      </c>
      <c r="N126" s="9">
        <f t="shared" ca="1" si="77"/>
        <v>99.780872331377807</v>
      </c>
      <c r="O126" s="9">
        <f t="shared" ca="1" si="78"/>
        <v>101.27208253989956</v>
      </c>
      <c r="P126" s="9">
        <f t="shared" ca="1" si="79"/>
        <v>103.04437228303159</v>
      </c>
      <c r="Q126" s="9">
        <f t="shared" ca="1" si="80"/>
        <v>94.391071654172649</v>
      </c>
      <c r="R126" s="9">
        <f t="shared" ca="1" si="81"/>
        <v>101.61368732245107</v>
      </c>
      <c r="S126" s="9">
        <f t="shared" ca="1" si="82"/>
        <v>95.415620298490182</v>
      </c>
      <c r="T126" s="9">
        <f t="shared" ca="1" si="83"/>
        <v>91.053518165056474</v>
      </c>
      <c r="U126" s="9">
        <f t="shared" ca="1" si="84"/>
        <v>90.918890240510834</v>
      </c>
      <c r="V126" s="9">
        <f t="shared" ca="1" si="85"/>
        <v>94.188067652078601</v>
      </c>
      <c r="W126" s="9">
        <f t="shared" ca="1" si="86"/>
        <v>104.22923094287819</v>
      </c>
      <c r="X126" s="9">
        <f t="shared" ca="1" si="87"/>
        <v>94.457749164619088</v>
      </c>
      <c r="Y126" s="9">
        <f t="shared" ca="1" si="88"/>
        <v>101.78518487887038</v>
      </c>
      <c r="Z126" s="9">
        <f t="shared" ca="1" si="89"/>
        <v>106.29306493766269</v>
      </c>
      <c r="AA126" s="9">
        <f t="shared" ca="1" si="90"/>
        <v>104.53144574083755</v>
      </c>
      <c r="AB126" s="9">
        <f t="shared" ca="1" si="91"/>
        <v>102.44010282701201</v>
      </c>
      <c r="AC126" s="9">
        <f t="shared" ca="1" si="92"/>
        <v>96.090965869300305</v>
      </c>
      <c r="AD126" s="9">
        <f t="shared" ca="1" si="93"/>
        <v>96.394570742281317</v>
      </c>
      <c r="AE126" s="9">
        <f t="shared" ca="1" si="94"/>
        <v>97.547793020759343</v>
      </c>
      <c r="AF126" s="9">
        <f t="shared" ca="1" si="95"/>
        <v>94.433000847179173</v>
      </c>
      <c r="AG126" s="9">
        <f t="shared" ca="1" si="95"/>
        <v>96.521659463189408</v>
      </c>
      <c r="AH126" s="9">
        <f t="shared" ca="1" si="95"/>
        <v>101.10488820266808</v>
      </c>
    </row>
    <row r="127" spans="1:34" x14ac:dyDescent="0.3">
      <c r="A127" s="41" t="str">
        <f t="shared" si="64"/>
        <v>SOU</v>
      </c>
      <c r="B127" s="9">
        <f t="shared" ca="1" si="65"/>
        <v>104.9839693275303</v>
      </c>
      <c r="C127" s="9">
        <f t="shared" ca="1" si="66"/>
        <v>103.96130051454037</v>
      </c>
      <c r="D127" s="9">
        <f t="shared" ca="1" si="67"/>
        <v>106.3284727154039</v>
      </c>
      <c r="E127" s="9">
        <f t="shared" ca="1" si="68"/>
        <v>103.93865201764605</v>
      </c>
      <c r="F127" s="9">
        <f t="shared" ca="1" si="69"/>
        <v>94.88634385148201</v>
      </c>
      <c r="G127" s="9">
        <f t="shared" ca="1" si="70"/>
        <v>96.368382820630018</v>
      </c>
      <c r="H127" s="9">
        <f t="shared" ca="1" si="71"/>
        <v>100.14837637784605</v>
      </c>
      <c r="I127" s="9">
        <f t="shared" ca="1" si="72"/>
        <v>96.545606722697514</v>
      </c>
      <c r="J127" s="9">
        <f t="shared" ca="1" si="73"/>
        <v>88.230033546258241</v>
      </c>
      <c r="K127" s="9">
        <f t="shared" ca="1" si="74"/>
        <v>90.146744030106575</v>
      </c>
      <c r="L127" s="9">
        <f t="shared" ca="1" si="75"/>
        <v>91.538549936468257</v>
      </c>
      <c r="M127" s="9">
        <f t="shared" ca="1" si="76"/>
        <v>96.580017091168045</v>
      </c>
      <c r="N127" s="9">
        <f t="shared" ca="1" si="77"/>
        <v>93.84144907049928</v>
      </c>
      <c r="O127" s="9">
        <f t="shared" ca="1" si="78"/>
        <v>95.219421833450795</v>
      </c>
      <c r="P127" s="9">
        <f t="shared" ca="1" si="79"/>
        <v>99.271575687655741</v>
      </c>
      <c r="Q127" s="9">
        <f t="shared" ca="1" si="80"/>
        <v>101.57265418706197</v>
      </c>
      <c r="R127" s="9">
        <f t="shared" ca="1" si="81"/>
        <v>98.442885583085811</v>
      </c>
      <c r="S127" s="9">
        <f t="shared" ca="1" si="82"/>
        <v>98.595292572293701</v>
      </c>
      <c r="T127" s="9">
        <f t="shared" ca="1" si="83"/>
        <v>95.919328586067593</v>
      </c>
      <c r="U127" s="9">
        <f t="shared" ca="1" si="84"/>
        <v>92.968727267293687</v>
      </c>
      <c r="V127" s="9">
        <f t="shared" ca="1" si="85"/>
        <v>94.263132341306445</v>
      </c>
      <c r="W127" s="9">
        <f t="shared" ca="1" si="86"/>
        <v>94.846909477373785</v>
      </c>
      <c r="X127" s="9">
        <f t="shared" ca="1" si="87"/>
        <v>94.586332677413793</v>
      </c>
      <c r="Y127" s="9">
        <f t="shared" ca="1" si="88"/>
        <v>92.487142235138563</v>
      </c>
      <c r="Z127" s="9">
        <f t="shared" ca="1" si="89"/>
        <v>95.182046426227203</v>
      </c>
      <c r="AA127" s="9">
        <f t="shared" ca="1" si="90"/>
        <v>105.14137722192912</v>
      </c>
      <c r="AB127" s="9">
        <f t="shared" ca="1" si="91"/>
        <v>109.06289212262568</v>
      </c>
      <c r="AC127" s="9">
        <f t="shared" ca="1" si="92"/>
        <v>99.130888372513766</v>
      </c>
      <c r="AD127" s="9">
        <f t="shared" ca="1" si="93"/>
        <v>102.27827513673769</v>
      </c>
      <c r="AE127" s="9">
        <f t="shared" ca="1" si="94"/>
        <v>102.31375083023362</v>
      </c>
      <c r="AF127" s="9">
        <f t="shared" ca="1" si="95"/>
        <v>101.7802435677399</v>
      </c>
      <c r="AG127" s="9">
        <f t="shared" ca="1" si="95"/>
        <v>101.9658477181196</v>
      </c>
      <c r="AH127" s="9">
        <f t="shared" ca="1" si="95"/>
        <v>96.651244932210872</v>
      </c>
    </row>
    <row r="128" spans="1:34" x14ac:dyDescent="0.3">
      <c r="A128" s="41" t="str">
        <f t="shared" si="64"/>
        <v>TOT</v>
      </c>
      <c r="B128" s="9">
        <f t="shared" ca="1" si="65"/>
        <v>102.53679018311716</v>
      </c>
      <c r="C128" s="9">
        <f t="shared" ca="1" si="66"/>
        <v>97.575515887346072</v>
      </c>
      <c r="D128" s="9">
        <f t="shared" ca="1" si="67"/>
        <v>101.74495745684146</v>
      </c>
      <c r="E128" s="9">
        <f t="shared" ca="1" si="68"/>
        <v>93.429384280402203</v>
      </c>
      <c r="F128" s="9">
        <f t="shared" ca="1" si="69"/>
        <v>90.175055568122175</v>
      </c>
      <c r="G128" s="9">
        <f t="shared" ca="1" si="70"/>
        <v>88.378212748911452</v>
      </c>
      <c r="H128" s="9">
        <f t="shared" ca="1" si="71"/>
        <v>89.076812344117741</v>
      </c>
      <c r="I128" s="9">
        <f t="shared" ca="1" si="72"/>
        <v>90.695258796074086</v>
      </c>
      <c r="J128" s="9">
        <f t="shared" ca="1" si="73"/>
        <v>85.554550197890649</v>
      </c>
      <c r="K128" s="9">
        <f t="shared" ca="1" si="74"/>
        <v>89.451612765072397</v>
      </c>
      <c r="L128" s="9">
        <f t="shared" ca="1" si="75"/>
        <v>97.933497452079607</v>
      </c>
      <c r="M128" s="9">
        <f t="shared" ca="1" si="76"/>
        <v>104.81369438014123</v>
      </c>
      <c r="N128" s="9">
        <f t="shared" ca="1" si="77"/>
        <v>103.79102556715128</v>
      </c>
      <c r="O128" s="9">
        <f t="shared" ca="1" si="78"/>
        <v>108.41255653221901</v>
      </c>
      <c r="P128" s="9">
        <f t="shared" ca="1" si="79"/>
        <v>108.79492397952284</v>
      </c>
      <c r="Q128" s="9">
        <f t="shared" ca="1" si="80"/>
        <v>105.84479973864859</v>
      </c>
      <c r="R128" s="9">
        <f t="shared" ca="1" si="81"/>
        <v>98.685431530666889</v>
      </c>
      <c r="S128" s="9">
        <f t="shared" ca="1" si="82"/>
        <v>101.26257968161833</v>
      </c>
      <c r="T128" s="9">
        <f t="shared" ca="1" si="83"/>
        <v>94.066390570854082</v>
      </c>
      <c r="U128" s="9">
        <f t="shared" ca="1" si="84"/>
        <v>89.321232927356036</v>
      </c>
      <c r="V128" s="9">
        <f t="shared" ca="1" si="85"/>
        <v>91.813118753009164</v>
      </c>
      <c r="W128" s="9">
        <f t="shared" ca="1" si="86"/>
        <v>100.13425425561594</v>
      </c>
      <c r="X128" s="9">
        <f t="shared" ca="1" si="87"/>
        <v>101.70688281143833</v>
      </c>
      <c r="Y128" s="9">
        <f t="shared" ca="1" si="88"/>
        <v>97.005172105411603</v>
      </c>
      <c r="Z128" s="9">
        <f t="shared" ca="1" si="89"/>
        <v>104.37935963923512</v>
      </c>
      <c r="AA128" s="9">
        <f t="shared" ca="1" si="90"/>
        <v>104.8830793632835</v>
      </c>
      <c r="AB128" s="9">
        <f t="shared" ca="1" si="91"/>
        <v>101.74934698484078</v>
      </c>
      <c r="AC128" s="9">
        <f t="shared" ca="1" si="92"/>
        <v>98.295046206956556</v>
      </c>
      <c r="AD128" s="9">
        <f t="shared" ca="1" si="93"/>
        <v>107.13492093741583</v>
      </c>
      <c r="AE128" s="9">
        <f t="shared" ca="1" si="94"/>
        <v>106.78848381202243</v>
      </c>
      <c r="AF128" s="9">
        <f t="shared" ca="1" si="95"/>
        <v>106.43305845737903</v>
      </c>
      <c r="AG128" s="9">
        <f t="shared" ca="1" si="95"/>
        <v>110.09071924076136</v>
      </c>
      <c r="AH128" s="9">
        <f t="shared" ca="1" si="95"/>
        <v>108.48217746750255</v>
      </c>
    </row>
    <row r="129" spans="1:34" x14ac:dyDescent="0.3">
      <c r="A129" s="41" t="str">
        <f t="shared" si="64"/>
        <v>WBA</v>
      </c>
      <c r="B129" s="9">
        <f t="shared" ca="1" si="65"/>
        <v>93.113425864706542</v>
      </c>
      <c r="C129" s="9">
        <f t="shared" ca="1" si="66"/>
        <v>93.321160882033155</v>
      </c>
      <c r="D129" s="9">
        <f t="shared" ca="1" si="67"/>
        <v>93.92300292939116</v>
      </c>
      <c r="E129" s="9">
        <f t="shared" ca="1" si="68"/>
        <v>95.854815162645693</v>
      </c>
      <c r="F129" s="9">
        <f t="shared" ca="1" si="69"/>
        <v>100.47742922272086</v>
      </c>
      <c r="G129" s="9">
        <f t="shared" ca="1" si="70"/>
        <v>101.26521174497475</v>
      </c>
      <c r="H129" s="9">
        <f t="shared" ca="1" si="71"/>
        <v>106.45908588888244</v>
      </c>
      <c r="I129" s="9">
        <f t="shared" ca="1" si="72"/>
        <v>99.411937774244038</v>
      </c>
      <c r="J129" s="9">
        <f t="shared" ca="1" si="73"/>
        <v>101.57838834910461</v>
      </c>
      <c r="K129" s="9">
        <f t="shared" ca="1" si="74"/>
        <v>102.93625800110097</v>
      </c>
      <c r="L129" s="9">
        <f t="shared" ca="1" si="75"/>
        <v>102.66868966090088</v>
      </c>
      <c r="M129" s="9">
        <f t="shared" ca="1" si="76"/>
        <v>97.452769686191516</v>
      </c>
      <c r="N129" s="9">
        <f t="shared" ca="1" si="77"/>
        <v>95.265428258981913</v>
      </c>
      <c r="O129" s="9">
        <f t="shared" ca="1" si="78"/>
        <v>100.39586588977198</v>
      </c>
      <c r="P129" s="9">
        <f t="shared" ca="1" si="79"/>
        <v>92.281014339335698</v>
      </c>
      <c r="Q129" s="9">
        <f t="shared" ca="1" si="80"/>
        <v>96.150700662066527</v>
      </c>
      <c r="R129" s="9">
        <f t="shared" ca="1" si="81"/>
        <v>93.916978566303555</v>
      </c>
      <c r="S129" s="9">
        <f t="shared" ca="1" si="82"/>
        <v>93.906446740038561</v>
      </c>
      <c r="T129" s="9">
        <f t="shared" ca="1" si="83"/>
        <v>94.410166464086956</v>
      </c>
      <c r="U129" s="9">
        <f t="shared" ca="1" si="84"/>
        <v>96.799987161844811</v>
      </c>
      <c r="V129" s="9">
        <f t="shared" ca="1" si="85"/>
        <v>99.258638431324357</v>
      </c>
      <c r="W129" s="9">
        <f t="shared" ca="1" si="86"/>
        <v>99.627427563596925</v>
      </c>
      <c r="X129" s="9">
        <f t="shared" ca="1" si="87"/>
        <v>97.914281737239165</v>
      </c>
      <c r="Y129" s="9">
        <f t="shared" ca="1" si="88"/>
        <v>101.29258527454984</v>
      </c>
      <c r="Z129" s="9">
        <f t="shared" ca="1" si="89"/>
        <v>96.300293864655373</v>
      </c>
      <c r="AA129" s="9">
        <f t="shared" ca="1" si="90"/>
        <v>98.821198826907064</v>
      </c>
      <c r="AB129" s="9">
        <f t="shared" ca="1" si="91"/>
        <v>100.10056471238642</v>
      </c>
      <c r="AC129" s="9">
        <f t="shared" ca="1" si="92"/>
        <v>97.747805583103101</v>
      </c>
      <c r="AD129" s="9">
        <f t="shared" ca="1" si="93"/>
        <v>96.547709838529002</v>
      </c>
      <c r="AE129" s="9">
        <f t="shared" ca="1" si="94"/>
        <v>91.487828665285747</v>
      </c>
      <c r="AF129" s="9">
        <f t="shared" ca="1" si="95"/>
        <v>98.011334789133556</v>
      </c>
      <c r="AG129" s="9">
        <f t="shared" ca="1" si="95"/>
        <v>95.05254323535793</v>
      </c>
      <c r="AH129" s="9">
        <f t="shared" ca="1" si="95"/>
        <v>99.775877182196908</v>
      </c>
    </row>
    <row r="130" spans="1:34" x14ac:dyDescent="0.3">
      <c r="A130" s="41" t="str">
        <f t="shared" si="64"/>
        <v>WHU</v>
      </c>
      <c r="B130" s="9">
        <f t="shared" ca="1" si="65"/>
        <v>89.609522238158263</v>
      </c>
      <c r="C130" s="9">
        <f t="shared" ca="1" si="66"/>
        <v>85.371046783154895</v>
      </c>
      <c r="D130" s="9">
        <f t="shared" ca="1" si="67"/>
        <v>90.95778643531419</v>
      </c>
      <c r="E130" s="9">
        <f t="shared" ca="1" si="68"/>
        <v>93.871028006246036</v>
      </c>
      <c r="F130" s="9">
        <f t="shared" ca="1" si="69"/>
        <v>98.24786240172341</v>
      </c>
      <c r="G130" s="9">
        <f t="shared" ca="1" si="70"/>
        <v>98.663431140837417</v>
      </c>
      <c r="H130" s="9">
        <f t="shared" ca="1" si="71"/>
        <v>107.12478224263528</v>
      </c>
      <c r="I130" s="9">
        <f t="shared" ca="1" si="72"/>
        <v>112.31575835011371</v>
      </c>
      <c r="J130" s="9">
        <f t="shared" ca="1" si="73"/>
        <v>103.83387366310653</v>
      </c>
      <c r="K130" s="9">
        <f t="shared" ca="1" si="74"/>
        <v>97.593896246082465</v>
      </c>
      <c r="L130" s="9">
        <f t="shared" ca="1" si="75"/>
        <v>96.056349758037683</v>
      </c>
      <c r="M130" s="9">
        <f t="shared" ca="1" si="76"/>
        <v>96.945717919201414</v>
      </c>
      <c r="N130" s="9">
        <f t="shared" ca="1" si="77"/>
        <v>101.99386575062154</v>
      </c>
      <c r="O130" s="9">
        <f t="shared" ca="1" si="78"/>
        <v>101.20608322836766</v>
      </c>
      <c r="P130" s="9">
        <f t="shared" ca="1" si="79"/>
        <v>108.726666731354</v>
      </c>
      <c r="Q130" s="9">
        <f t="shared" ca="1" si="80"/>
        <v>112.25642094288177</v>
      </c>
      <c r="R130" s="9">
        <f t="shared" ca="1" si="81"/>
        <v>111.64192992764622</v>
      </c>
      <c r="S130" s="9">
        <f t="shared" ca="1" si="82"/>
        <v>112.10914405045855</v>
      </c>
      <c r="T130" s="9">
        <f t="shared" ca="1" si="83"/>
        <v>109.79956423970721</v>
      </c>
      <c r="U130" s="9">
        <f t="shared" ca="1" si="84"/>
        <v>107.26767390862251</v>
      </c>
      <c r="V130" s="9">
        <f t="shared" ca="1" si="85"/>
        <v>99.048815984868313</v>
      </c>
      <c r="W130" s="9">
        <f t="shared" ca="1" si="86"/>
        <v>103.99276128612762</v>
      </c>
      <c r="X130" s="9">
        <f t="shared" ca="1" si="87"/>
        <v>100.74917530841121</v>
      </c>
      <c r="Y130" s="9">
        <f t="shared" ca="1" si="88"/>
        <v>98.987556111586073</v>
      </c>
      <c r="Z130" s="9">
        <f t="shared" ca="1" si="89"/>
        <v>91.684699556301169</v>
      </c>
      <c r="AA130" s="9">
        <f t="shared" ca="1" si="90"/>
        <v>91.34233661442893</v>
      </c>
      <c r="AB130" s="9">
        <f t="shared" ca="1" si="91"/>
        <v>98.716524148252446</v>
      </c>
      <c r="AC130" s="9">
        <f t="shared" ca="1" si="92"/>
        <v>88.571589202170856</v>
      </c>
      <c r="AD130" s="9">
        <f t="shared" ca="1" si="93"/>
        <v>92.139244397670893</v>
      </c>
      <c r="AE130" s="9">
        <f t="shared" ca="1" si="94"/>
        <v>95.507016108716584</v>
      </c>
      <c r="AF130" s="9">
        <f t="shared" ca="1" si="95"/>
        <v>92.556891867842339</v>
      </c>
      <c r="AG130" s="9">
        <f t="shared" ca="1" si="95"/>
        <v>97.697600466025776</v>
      </c>
      <c r="AH130" s="9">
        <f t="shared" ca="1" si="95"/>
        <v>100.36457622300186</v>
      </c>
    </row>
    <row r="131" spans="1:34" x14ac:dyDescent="0.3">
      <c r="A131" s="41" t="str">
        <f t="shared" si="64"/>
        <v>WOL</v>
      </c>
      <c r="B131" s="9">
        <f t="shared" ca="1" si="65"/>
        <v>102.74468642315402</v>
      </c>
      <c r="C131" s="9">
        <f t="shared" ca="1" si="66"/>
        <v>103.31413156556469</v>
      </c>
      <c r="D131" s="9">
        <f t="shared" ca="1" si="67"/>
        <v>107.05214872052359</v>
      </c>
      <c r="E131" s="9">
        <f t="shared" ca="1" si="68"/>
        <v>111.90646590470931</v>
      </c>
      <c r="F131" s="9">
        <f t="shared" ca="1" si="69"/>
        <v>106.31972625254998</v>
      </c>
      <c r="G131" s="9">
        <f t="shared" ca="1" si="70"/>
        <v>101.93547287218799</v>
      </c>
      <c r="H131" s="9">
        <f t="shared" ca="1" si="71"/>
        <v>101.73475124618501</v>
      </c>
      <c r="I131" s="9">
        <f t="shared" ca="1" si="72"/>
        <v>93.254093253455707</v>
      </c>
      <c r="J131" s="9">
        <f t="shared" ca="1" si="73"/>
        <v>95.802959363436386</v>
      </c>
      <c r="K131" s="9">
        <f t="shared" ca="1" si="74"/>
        <v>92.943572111820814</v>
      </c>
      <c r="L131" s="9">
        <f t="shared" ca="1" si="75"/>
        <v>93.30275578925297</v>
      </c>
      <c r="M131" s="9">
        <f t="shared" ca="1" si="76"/>
        <v>90.172596394124596</v>
      </c>
      <c r="N131" s="9">
        <f t="shared" ca="1" si="77"/>
        <v>89.477670408938948</v>
      </c>
      <c r="O131" s="9">
        <f t="shared" ca="1" si="78"/>
        <v>102.19975350597197</v>
      </c>
      <c r="P131" s="9">
        <f t="shared" ca="1" si="79"/>
        <v>95.377769598191875</v>
      </c>
      <c r="Q131" s="9">
        <f t="shared" ca="1" si="80"/>
        <v>96.414851482762046</v>
      </c>
      <c r="R131" s="9">
        <f t="shared" ca="1" si="81"/>
        <v>97.747777267527439</v>
      </c>
      <c r="S131" s="9">
        <f t="shared" ca="1" si="82"/>
        <v>102.40687697492341</v>
      </c>
      <c r="T131" s="9">
        <f t="shared" ca="1" si="83"/>
        <v>101.56425647206426</v>
      </c>
      <c r="U131" s="9">
        <f t="shared" ca="1" si="84"/>
        <v>98.987108321112828</v>
      </c>
      <c r="V131" s="9">
        <f t="shared" ca="1" si="85"/>
        <v>105.66302143416851</v>
      </c>
      <c r="W131" s="9">
        <f t="shared" ca="1" si="86"/>
        <v>104.64035262117856</v>
      </c>
      <c r="X131" s="9">
        <f t="shared" ca="1" si="87"/>
        <v>106.57660424798092</v>
      </c>
      <c r="Y131" s="9">
        <f t="shared" ca="1" si="88"/>
        <v>99.737191150669105</v>
      </c>
      <c r="Z131" s="9">
        <f t="shared" ca="1" si="89"/>
        <v>99.0088827616933</v>
      </c>
      <c r="AA131" s="9">
        <f t="shared" ca="1" si="90"/>
        <v>93.890305030456787</v>
      </c>
      <c r="AB131" s="9">
        <f t="shared" ca="1" si="91"/>
        <v>98.949411682708273</v>
      </c>
      <c r="AC131" s="9">
        <f t="shared" ca="1" si="92"/>
        <v>101.46688894221278</v>
      </c>
      <c r="AD131" s="9">
        <f t="shared" ca="1" si="93"/>
        <v>106.22523009309236</v>
      </c>
      <c r="AE131" s="9">
        <f t="shared" ca="1" si="94"/>
        <v>109.91725642618023</v>
      </c>
      <c r="AF131" s="9">
        <f t="shared" ca="1" si="95"/>
        <v>108.10988178070453</v>
      </c>
      <c r="AG131" s="9">
        <f t="shared" ca="1" si="95"/>
        <v>107.64266765789215</v>
      </c>
      <c r="AH131" s="9">
        <f t="shared" ca="1" si="95"/>
        <v>100.89993930247944</v>
      </c>
    </row>
  </sheetData>
  <sortState xmlns:xlrd2="http://schemas.microsoft.com/office/spreadsheetml/2017/richdata2" ref="AZ22:BA41">
    <sortCondition descending="1" ref="BA22:BA41"/>
  </sortState>
  <conditionalFormatting sqref="B90">
    <cfRule type="cellIs" dxfId="673" priority="67" operator="lessThan">
      <formula>1.15</formula>
    </cfRule>
    <cfRule type="cellIs" dxfId="672" priority="68" operator="greaterThanOrEqual">
      <formula>1.6</formula>
    </cfRule>
  </conditionalFormatting>
  <conditionalFormatting sqref="C90:AE90">
    <cfRule type="cellIs" dxfId="671" priority="61" operator="lessThan">
      <formula>1.15</formula>
    </cfRule>
    <cfRule type="cellIs" dxfId="670" priority="62" operator="greaterThanOrEqual">
      <formula>1.6</formula>
    </cfRule>
  </conditionalFormatting>
  <conditionalFormatting sqref="B91:B109">
    <cfRule type="cellIs" dxfId="669" priority="59" operator="lessThan">
      <formula>1.15</formula>
    </cfRule>
    <cfRule type="cellIs" dxfId="668" priority="60" operator="greaterThanOrEqual">
      <formula>1.6</formula>
    </cfRule>
  </conditionalFormatting>
  <conditionalFormatting sqref="C91:AE109">
    <cfRule type="cellIs" dxfId="667" priority="57" operator="lessThan">
      <formula>1.15</formula>
    </cfRule>
    <cfRule type="cellIs" dxfId="666" priority="58" operator="greaterThanOrEqual">
      <formula>1.6</formula>
    </cfRule>
  </conditionalFormatting>
  <conditionalFormatting sqref="B112">
    <cfRule type="cellIs" dxfId="665" priority="55" operator="greaterThanOrEqual">
      <formula>105</formula>
    </cfRule>
    <cfRule type="cellIs" dxfId="664" priority="56" operator="lessThanOrEqual">
      <formula>95</formula>
    </cfRule>
  </conditionalFormatting>
  <conditionalFormatting sqref="C112:AE112">
    <cfRule type="cellIs" dxfId="663" priority="51" operator="greaterThanOrEqual">
      <formula>105</formula>
    </cfRule>
    <cfRule type="cellIs" dxfId="662" priority="52" operator="lessThanOrEqual">
      <formula>95</formula>
    </cfRule>
  </conditionalFormatting>
  <conditionalFormatting sqref="B113:B131">
    <cfRule type="cellIs" dxfId="661" priority="49" operator="greaterThanOrEqual">
      <formula>105</formula>
    </cfRule>
    <cfRule type="cellIs" dxfId="660" priority="50" operator="lessThanOrEqual">
      <formula>95</formula>
    </cfRule>
  </conditionalFormatting>
  <conditionalFormatting sqref="C113:AE131">
    <cfRule type="cellIs" dxfId="659" priority="47" operator="greaterThanOrEqual">
      <formula>105</formula>
    </cfRule>
    <cfRule type="cellIs" dxfId="658" priority="48" operator="lessThanOrEqual">
      <formula>95</formula>
    </cfRule>
  </conditionalFormatting>
  <conditionalFormatting sqref="AF90">
    <cfRule type="cellIs" dxfId="657" priority="23" operator="lessThan">
      <formula>1.15</formula>
    </cfRule>
    <cfRule type="cellIs" dxfId="656" priority="24" operator="greaterThanOrEqual">
      <formula>1.6</formula>
    </cfRule>
  </conditionalFormatting>
  <conditionalFormatting sqref="AF91:AF109">
    <cfRule type="cellIs" dxfId="655" priority="21" operator="lessThan">
      <formula>1.15</formula>
    </cfRule>
    <cfRule type="cellIs" dxfId="654" priority="22" operator="greaterThanOrEqual">
      <formula>1.6</formula>
    </cfRule>
  </conditionalFormatting>
  <conditionalFormatting sqref="AF112">
    <cfRule type="cellIs" dxfId="653" priority="19" operator="greaterThanOrEqual">
      <formula>105</formula>
    </cfRule>
    <cfRule type="cellIs" dxfId="652" priority="20" operator="lessThanOrEqual">
      <formula>95</formula>
    </cfRule>
  </conditionalFormatting>
  <conditionalFormatting sqref="AF113:AF131">
    <cfRule type="cellIs" dxfId="651" priority="17" operator="greaterThanOrEqual">
      <formula>105</formula>
    </cfRule>
    <cfRule type="cellIs" dxfId="650" priority="18" operator="lessThanOrEqual">
      <formula>95</formula>
    </cfRule>
  </conditionalFormatting>
  <conditionalFormatting sqref="AG90">
    <cfRule type="cellIs" dxfId="649" priority="15" operator="lessThan">
      <formula>1.15</formula>
    </cfRule>
    <cfRule type="cellIs" dxfId="648" priority="16" operator="greaterThanOrEqual">
      <formula>1.6</formula>
    </cfRule>
  </conditionalFormatting>
  <conditionalFormatting sqref="AG91:AG109">
    <cfRule type="cellIs" dxfId="647" priority="13" operator="lessThan">
      <formula>1.15</formula>
    </cfRule>
    <cfRule type="cellIs" dxfId="646" priority="14" operator="greaterThanOrEqual">
      <formula>1.6</formula>
    </cfRule>
  </conditionalFormatting>
  <conditionalFormatting sqref="AH90">
    <cfRule type="cellIs" dxfId="645" priority="11" operator="lessThan">
      <formula>1.15</formula>
    </cfRule>
    <cfRule type="cellIs" dxfId="644" priority="12" operator="greaterThanOrEqual">
      <formula>1.6</formula>
    </cfRule>
  </conditionalFormatting>
  <conditionalFormatting sqref="AH91:AH109">
    <cfRule type="cellIs" dxfId="643" priority="9" operator="lessThan">
      <formula>1.15</formula>
    </cfRule>
    <cfRule type="cellIs" dxfId="642" priority="10" operator="greaterThanOrEqual">
      <formula>1.6</formula>
    </cfRule>
  </conditionalFormatting>
  <conditionalFormatting sqref="AG112">
    <cfRule type="cellIs" dxfId="641" priority="7" operator="greaterThanOrEqual">
      <formula>105</formula>
    </cfRule>
    <cfRule type="cellIs" dxfId="640" priority="8" operator="lessThanOrEqual">
      <formula>95</formula>
    </cfRule>
  </conditionalFormatting>
  <conditionalFormatting sqref="AG113:AG131">
    <cfRule type="cellIs" dxfId="639" priority="5" operator="greaterThanOrEqual">
      <formula>105</formula>
    </cfRule>
    <cfRule type="cellIs" dxfId="638" priority="6" operator="lessThanOrEqual">
      <formula>95</formula>
    </cfRule>
  </conditionalFormatting>
  <conditionalFormatting sqref="AH112">
    <cfRule type="cellIs" dxfId="637" priority="3" operator="greaterThanOrEqual">
      <formula>105</formula>
    </cfRule>
    <cfRule type="cellIs" dxfId="636" priority="4" operator="lessThanOrEqual">
      <formula>95</formula>
    </cfRule>
  </conditionalFormatting>
  <conditionalFormatting sqref="AH113:AH131">
    <cfRule type="cellIs" dxfId="635" priority="1" operator="greaterThanOrEqual">
      <formula>105</formula>
    </cfRule>
    <cfRule type="cellIs" dxfId="634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G131"/>
  <sheetViews>
    <sheetView topLeftCell="A15" zoomScaleNormal="100" workbookViewId="0">
      <selection activeCell="AU86" sqref="AU86"/>
    </sheetView>
  </sheetViews>
  <sheetFormatPr defaultColWidth="9.109375" defaultRowHeight="12" x14ac:dyDescent="0.3"/>
  <cols>
    <col min="1" max="1" width="4.5546875" style="54" bestFit="1" customWidth="1"/>
    <col min="2" max="31" width="5.77734375" style="54" hidden="1" customWidth="1"/>
    <col min="32" max="32" width="5.77734375" style="34" hidden="1" customWidth="1"/>
    <col min="33" max="37" width="5.77734375" style="54" hidden="1" customWidth="1"/>
    <col min="38" max="39" width="5.77734375" style="54" customWidth="1"/>
    <col min="40" max="40" width="4.33203125" style="54" customWidth="1"/>
    <col min="41" max="41" width="4.5546875" style="54" bestFit="1" customWidth="1"/>
    <col min="42" max="44" width="7.44140625" style="54" bestFit="1" customWidth="1"/>
    <col min="45" max="45" width="4.33203125" style="54" bestFit="1" customWidth="1"/>
    <col min="46" max="46" width="5.6640625" style="54" bestFit="1" customWidth="1"/>
    <col min="47" max="47" width="5.109375" style="54" bestFit="1" customWidth="1"/>
    <col min="48" max="48" width="5.6640625" style="54" bestFit="1" customWidth="1"/>
    <col min="49" max="49" width="5.109375" style="54" bestFit="1" customWidth="1"/>
    <col min="50" max="50" width="9.109375" style="54"/>
    <col min="51" max="52" width="9.6640625" style="54" bestFit="1" customWidth="1"/>
    <col min="53" max="16384" width="9.109375" style="54"/>
  </cols>
  <sheetData>
    <row r="1" spans="1:59" x14ac:dyDescent="0.3">
      <c r="A1" s="35" t="s">
        <v>0</v>
      </c>
      <c r="B1" s="53">
        <v>1</v>
      </c>
      <c r="C1" s="53">
        <v>2</v>
      </c>
      <c r="D1" s="53">
        <v>3</v>
      </c>
      <c r="E1" s="53">
        <v>4</v>
      </c>
      <c r="F1" s="53">
        <v>5</v>
      </c>
      <c r="G1" s="53">
        <v>6</v>
      </c>
      <c r="H1" s="53">
        <v>7</v>
      </c>
      <c r="I1" s="53">
        <v>8</v>
      </c>
      <c r="J1" s="53">
        <v>9</v>
      </c>
      <c r="K1" s="53">
        <v>10</v>
      </c>
      <c r="L1" s="53">
        <v>11</v>
      </c>
      <c r="M1" s="53">
        <v>12</v>
      </c>
      <c r="N1" s="53">
        <v>13</v>
      </c>
      <c r="O1" s="53">
        <v>14</v>
      </c>
      <c r="P1" s="53">
        <v>15</v>
      </c>
      <c r="Q1" s="53">
        <v>16</v>
      </c>
      <c r="R1" s="53">
        <v>17</v>
      </c>
      <c r="S1" s="53">
        <v>18</v>
      </c>
      <c r="T1" s="53">
        <v>19</v>
      </c>
      <c r="U1" s="53">
        <v>20</v>
      </c>
      <c r="V1" s="53">
        <v>21</v>
      </c>
      <c r="W1" s="53">
        <v>22</v>
      </c>
      <c r="X1" s="53">
        <v>23</v>
      </c>
      <c r="Y1" s="53">
        <v>24</v>
      </c>
      <c r="Z1" s="53">
        <v>25</v>
      </c>
      <c r="AA1" s="53">
        <v>26</v>
      </c>
      <c r="AB1" s="53">
        <v>27</v>
      </c>
      <c r="AC1" s="53">
        <v>28</v>
      </c>
      <c r="AD1" s="53">
        <v>29</v>
      </c>
      <c r="AE1" s="53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59" x14ac:dyDescent="0.25">
      <c r="A2" s="41" t="str">
        <f>Schedule!A2</f>
        <v>ARS</v>
      </c>
      <c r="B2" s="55" t="str">
        <f>Schedule!B2</f>
        <v>@FUL</v>
      </c>
      <c r="C2" s="55" t="str">
        <f>Schedule!C2</f>
        <v>WHU</v>
      </c>
      <c r="D2" s="55" t="str">
        <f>Schedule!D2</f>
        <v>@LIV</v>
      </c>
      <c r="E2" s="55" t="str">
        <f>Schedule!E2</f>
        <v>SHU</v>
      </c>
      <c r="F2" s="55" t="str">
        <f>Schedule!F2</f>
        <v>@MCI</v>
      </c>
      <c r="G2" s="55" t="str">
        <f>Schedule!G2</f>
        <v>LEI</v>
      </c>
      <c r="H2" s="55" t="str">
        <f>Schedule!H2</f>
        <v>@MUN</v>
      </c>
      <c r="I2" s="55" t="str">
        <f>Schedule!I2</f>
        <v>AVL</v>
      </c>
      <c r="J2" s="55" t="str">
        <f>Schedule!J2</f>
        <v>@LEE</v>
      </c>
      <c r="K2" s="55" t="str">
        <f>Schedule!K2</f>
        <v>WOL</v>
      </c>
      <c r="L2" s="55" t="str">
        <f>Schedule!L2</f>
        <v>@TOT</v>
      </c>
      <c r="M2" s="55" t="str">
        <f>Schedule!M2</f>
        <v>BUR</v>
      </c>
      <c r="N2" s="55" t="str">
        <f>Schedule!N2</f>
        <v>SOU</v>
      </c>
      <c r="O2" s="55" t="str">
        <f>Schedule!O2</f>
        <v>@EVE</v>
      </c>
      <c r="P2" s="55" t="str">
        <f>Schedule!P2</f>
        <v>CHE</v>
      </c>
      <c r="Q2" s="74" t="str">
        <f>Schedule!Q2</f>
        <v>@BHA</v>
      </c>
      <c r="R2" s="74" t="str">
        <f>Schedule!R2</f>
        <v>@WBA</v>
      </c>
      <c r="S2" s="55" t="str">
        <f>Schedule!S2</f>
        <v>CRY</v>
      </c>
      <c r="T2" s="74" t="str">
        <f>Schedule!T2</f>
        <v>NEW</v>
      </c>
      <c r="U2" s="74" t="str">
        <f>Schedule!U2</f>
        <v>@SOU</v>
      </c>
      <c r="V2" s="74" t="str">
        <f>Schedule!V2</f>
        <v>MUN</v>
      </c>
      <c r="W2" s="74" t="str">
        <f>Schedule!W2</f>
        <v>@WOL</v>
      </c>
      <c r="X2" s="74" t="str">
        <f>Schedule!X2</f>
        <v>@AVL</v>
      </c>
      <c r="Y2" s="74" t="str">
        <f>Schedule!Y2</f>
        <v>LEE</v>
      </c>
      <c r="Z2" s="74" t="str">
        <f>Schedule!Z2</f>
        <v>MCI</v>
      </c>
      <c r="AA2" s="74" t="str">
        <f>Schedule!AA2</f>
        <v>@LEI</v>
      </c>
      <c r="AB2" s="74" t="str">
        <f>Schedule!AB2</f>
        <v>@BUR</v>
      </c>
      <c r="AC2" s="74" t="str">
        <f>Schedule!AC2</f>
        <v>TOT</v>
      </c>
      <c r="AD2" s="74" t="str">
        <f>Schedule!AD2</f>
        <v>@WHU</v>
      </c>
      <c r="AE2" s="74" t="str">
        <f>Schedule!AE2</f>
        <v>LIV</v>
      </c>
      <c r="AF2" s="74" t="str">
        <f>Schedule!AF2</f>
        <v>@SHU</v>
      </c>
      <c r="AG2" s="74" t="str">
        <f>Schedule!AG2</f>
        <v>FUL</v>
      </c>
      <c r="AH2" s="74" t="str">
        <f>Schedule!AH2</f>
        <v>EVE</v>
      </c>
      <c r="AI2" s="74" t="str">
        <f>Schedule!AI2</f>
        <v>@NEW</v>
      </c>
      <c r="AJ2" s="74" t="str">
        <f>Schedule!AJ2</f>
        <v>WBA</v>
      </c>
      <c r="AK2" s="74" t="str">
        <f>Schedule!AK2</f>
        <v>@CHE</v>
      </c>
      <c r="AL2" s="55" t="str">
        <f>Schedule!AL2</f>
        <v>@CRY</v>
      </c>
      <c r="AM2" s="55" t="str">
        <f>Schedule!AM2</f>
        <v>BHA</v>
      </c>
      <c r="AO2" s="56"/>
      <c r="AT2" s="66" t="str">
        <f>Schedule!A2</f>
        <v>ARS</v>
      </c>
      <c r="AU2" s="3">
        <f ca="1">VLOOKUP(AT2,'Team Ratings'!$A$2:$H$21,7,FALSE)*(1-Fixtures!$D$3)</f>
        <v>91.629163528855798</v>
      </c>
      <c r="AV2" s="66" t="str">
        <f>Schedule!A2</f>
        <v>ARS</v>
      </c>
      <c r="AW2" s="3">
        <f ca="1">VLOOKUP(AV2,'Team Ratings'!$A$2:$H$21,4,FALSE)*(1+Fixtures!$D$3)</f>
        <v>89.681801496470641</v>
      </c>
    </row>
    <row r="3" spans="1:59" x14ac:dyDescent="0.25">
      <c r="A3" s="41" t="str">
        <f>Schedule!A3</f>
        <v>AVL</v>
      </c>
      <c r="B3" s="74" t="str">
        <f>Schedule!B3</f>
        <v>@MCI</v>
      </c>
      <c r="C3" s="74" t="str">
        <f>Schedule!C3</f>
        <v>SHU</v>
      </c>
      <c r="D3" s="74" t="str">
        <f>Schedule!D3</f>
        <v>@FUL</v>
      </c>
      <c r="E3" s="74" t="str">
        <f>Schedule!E3</f>
        <v>LIV</v>
      </c>
      <c r="F3" s="74" t="str">
        <f>Schedule!F3</f>
        <v>@LEI</v>
      </c>
      <c r="G3" s="74" t="str">
        <f>Schedule!G3</f>
        <v>LEE</v>
      </c>
      <c r="H3" s="74" t="str">
        <f>Schedule!H3</f>
        <v>SOU</v>
      </c>
      <c r="I3" s="74" t="str">
        <f>Schedule!I3</f>
        <v>@ARS</v>
      </c>
      <c r="J3" s="74" t="str">
        <f>Schedule!J3</f>
        <v>BHA</v>
      </c>
      <c r="K3" s="74" t="str">
        <f>Schedule!K3</f>
        <v>@WHU</v>
      </c>
      <c r="L3" s="74" t="str">
        <f>Schedule!L3</f>
        <v>NEW</v>
      </c>
      <c r="M3" s="55" t="str">
        <f>Schedule!M3</f>
        <v>@WOL</v>
      </c>
      <c r="N3" s="55" t="str">
        <f>Schedule!N3</f>
        <v>BUR</v>
      </c>
      <c r="O3" s="55" t="str">
        <f>Schedule!O3</f>
        <v>@WBA</v>
      </c>
      <c r="P3" s="55" t="str">
        <f>Schedule!P3</f>
        <v>CRY</v>
      </c>
      <c r="Q3" s="74" t="str">
        <f>Schedule!Q3</f>
        <v>@CHE</v>
      </c>
      <c r="R3" s="74" t="str">
        <f>Schedule!R3</f>
        <v>@MUN</v>
      </c>
      <c r="S3" s="74" t="str">
        <f>Schedule!S3</f>
        <v>TOT</v>
      </c>
      <c r="T3" s="74" t="str">
        <f>Schedule!T3</f>
        <v>EVE</v>
      </c>
      <c r="U3" s="74" t="str">
        <f>Schedule!U3</f>
        <v>@BUR</v>
      </c>
      <c r="V3" s="74" t="str">
        <f>Schedule!V3</f>
        <v>@SOU</v>
      </c>
      <c r="W3" s="74" t="str">
        <f>Schedule!W3</f>
        <v>WHU</v>
      </c>
      <c r="X3" s="74" t="str">
        <f>Schedule!X3</f>
        <v>ARS</v>
      </c>
      <c r="Y3" s="74" t="str">
        <f>Schedule!Y3</f>
        <v>@BHA</v>
      </c>
      <c r="Z3" s="74" t="str">
        <f>Schedule!Z3</f>
        <v>LEI</v>
      </c>
      <c r="AA3" s="74" t="str">
        <f>Schedule!AA3</f>
        <v>@LEE</v>
      </c>
      <c r="AB3" s="74" t="str">
        <f>Schedule!AB3</f>
        <v>WOL</v>
      </c>
      <c r="AC3" s="74" t="str">
        <f>Schedule!AC3</f>
        <v>@NEW</v>
      </c>
      <c r="AD3" s="74" t="str">
        <f>Schedule!AD3</f>
        <v>@SHU</v>
      </c>
      <c r="AE3" s="74" t="str">
        <f>Schedule!AE3</f>
        <v>FUL</v>
      </c>
      <c r="AF3" s="74" t="str">
        <f>Schedule!AF3</f>
        <v>@LIV</v>
      </c>
      <c r="AG3" s="74" t="str">
        <f>Schedule!AG3</f>
        <v>MCI</v>
      </c>
      <c r="AH3" s="74" t="str">
        <f>Schedule!AH3</f>
        <v>WBA</v>
      </c>
      <c r="AI3" s="74" t="str">
        <f>Schedule!AI3</f>
        <v>@EVE</v>
      </c>
      <c r="AJ3" s="74" t="str">
        <f>Schedule!AJ3</f>
        <v>MUN</v>
      </c>
      <c r="AK3" s="74" t="str">
        <f>Schedule!AK3</f>
        <v>@CRY</v>
      </c>
      <c r="AL3" s="55" t="str">
        <f>Schedule!AL3</f>
        <v>@TOT</v>
      </c>
      <c r="AM3" s="55" t="str">
        <f>Schedule!AM3</f>
        <v>CHE</v>
      </c>
      <c r="AO3" s="56"/>
      <c r="AT3" s="66" t="str">
        <f>Schedule!A3</f>
        <v>AVL</v>
      </c>
      <c r="AU3" s="3">
        <f ca="1">VLOOKUP(AT3,'Team Ratings'!$A$2:$H$21,7,FALSE)*(1-Fixtures!$D$3)</f>
        <v>102.48928673155385</v>
      </c>
      <c r="AV3" s="66" t="str">
        <f>Schedule!A3</f>
        <v>AVL</v>
      </c>
      <c r="AW3" s="3">
        <f ca="1">VLOOKUP(AV3,'Team Ratings'!$A$2:$H$21,4,FALSE)*(1+Fixtures!$D$3)</f>
        <v>114.05798767385865</v>
      </c>
    </row>
    <row r="4" spans="1:59" x14ac:dyDescent="0.25">
      <c r="A4" s="41" t="str">
        <f>Schedule!A4</f>
        <v>BHA</v>
      </c>
      <c r="B4" s="55" t="str">
        <f>Schedule!B4</f>
        <v>CHE</v>
      </c>
      <c r="C4" s="55" t="str">
        <f>Schedule!C4</f>
        <v>@NEW</v>
      </c>
      <c r="D4" s="55" t="str">
        <f>Schedule!D4</f>
        <v>MUN</v>
      </c>
      <c r="E4" s="55" t="str">
        <f>Schedule!E4</f>
        <v>@EVE</v>
      </c>
      <c r="F4" s="55" t="str">
        <f>Schedule!F4</f>
        <v>@CRY</v>
      </c>
      <c r="G4" s="55" t="str">
        <f>Schedule!G4</f>
        <v>WBA</v>
      </c>
      <c r="H4" s="55" t="str">
        <f>Schedule!H4</f>
        <v>@TOT</v>
      </c>
      <c r="I4" s="55" t="str">
        <f>Schedule!I4</f>
        <v>BUR</v>
      </c>
      <c r="J4" s="55" t="str">
        <f>Schedule!J4</f>
        <v>@AVL</v>
      </c>
      <c r="K4" s="55" t="str">
        <f>Schedule!K4</f>
        <v>LIV</v>
      </c>
      <c r="L4" s="55" t="str">
        <f>Schedule!L4</f>
        <v>SOU</v>
      </c>
      <c r="M4" s="55" t="str">
        <f>Schedule!M4</f>
        <v>@LEI</v>
      </c>
      <c r="N4" s="55" t="str">
        <f>Schedule!N4</f>
        <v>@FUL</v>
      </c>
      <c r="O4" s="55" t="str">
        <f>Schedule!O4</f>
        <v>SHU</v>
      </c>
      <c r="P4" s="55" t="str">
        <f>Schedule!P4</f>
        <v>@WHU</v>
      </c>
      <c r="Q4" s="74" t="str">
        <f>Schedule!Q4</f>
        <v>ARS</v>
      </c>
      <c r="R4" s="74" t="str">
        <f>Schedule!R4</f>
        <v>WOL</v>
      </c>
      <c r="S4" s="55" t="str">
        <f>Schedule!S4</f>
        <v>@MCI</v>
      </c>
      <c r="T4" s="74" t="str">
        <f>Schedule!T4</f>
        <v>@LEE</v>
      </c>
      <c r="U4" s="74" t="str">
        <f>Schedule!U4</f>
        <v>FUL</v>
      </c>
      <c r="V4" s="74" t="str">
        <f>Schedule!V4</f>
        <v>TOT</v>
      </c>
      <c r="W4" s="74" t="str">
        <f>Schedule!W4</f>
        <v>@LIV</v>
      </c>
      <c r="X4" s="74" t="str">
        <f>Schedule!X4</f>
        <v>@BUR</v>
      </c>
      <c r="Y4" s="74" t="str">
        <f>Schedule!Y4</f>
        <v>AVL</v>
      </c>
      <c r="Z4" s="74" t="str">
        <f>Schedule!Z4</f>
        <v>CRY</v>
      </c>
      <c r="AA4" s="74" t="str">
        <f>Schedule!AA4</f>
        <v>@WBA</v>
      </c>
      <c r="AB4" s="74" t="str">
        <f>Schedule!AB4</f>
        <v>LEI</v>
      </c>
      <c r="AC4" s="74" t="str">
        <f>Schedule!AC4</f>
        <v>@SOU</v>
      </c>
      <c r="AD4" s="74" t="str">
        <f>Schedule!AD4</f>
        <v>NEW</v>
      </c>
      <c r="AE4" s="74" t="str">
        <f>Schedule!AE4</f>
        <v>@MUN</v>
      </c>
      <c r="AF4" s="74" t="str">
        <f>Schedule!AF4</f>
        <v>EVE</v>
      </c>
      <c r="AG4" s="74" t="str">
        <f>Schedule!AG4</f>
        <v>@CHE</v>
      </c>
      <c r="AH4" s="74" t="str">
        <f>Schedule!AH4</f>
        <v>@SHU</v>
      </c>
      <c r="AI4" s="74" t="str">
        <f>Schedule!AI4</f>
        <v>LEE</v>
      </c>
      <c r="AJ4" s="74" t="str">
        <f>Schedule!AJ4</f>
        <v>@WOL</v>
      </c>
      <c r="AK4" s="74" t="str">
        <f>Schedule!AK4</f>
        <v>WHU</v>
      </c>
      <c r="AL4" s="55" t="str">
        <f>Schedule!AL4</f>
        <v>MCI</v>
      </c>
      <c r="AM4" s="55" t="str">
        <f>Schedule!AM4</f>
        <v>@ARS</v>
      </c>
      <c r="AO4" s="56"/>
      <c r="AT4" s="66" t="str">
        <f>Schedule!A4</f>
        <v>BHA</v>
      </c>
      <c r="AU4" s="3">
        <f ca="1">VLOOKUP(AT4,'Team Ratings'!$A$2:$H$21,7,FALSE)*(1-Fixtures!$D$3)</f>
        <v>88.140578946061311</v>
      </c>
      <c r="AV4" s="66" t="str">
        <f>Schedule!A4</f>
        <v>BHA</v>
      </c>
      <c r="AW4" s="3">
        <f ca="1">VLOOKUP(AV4,'Team Ratings'!$A$2:$H$21,4,FALSE)*(1+Fixtures!$D$3)</f>
        <v>80.120785988118271</v>
      </c>
    </row>
    <row r="5" spans="1:59" x14ac:dyDescent="0.25">
      <c r="A5" s="41" t="str">
        <f>Schedule!A5</f>
        <v>BUR</v>
      </c>
      <c r="B5" s="74" t="str">
        <f>Schedule!B5</f>
        <v>MUN</v>
      </c>
      <c r="C5" s="55" t="str">
        <f>Schedule!C5</f>
        <v>@LEI</v>
      </c>
      <c r="D5" s="55" t="str">
        <f>Schedule!D5</f>
        <v>SOU</v>
      </c>
      <c r="E5" s="55" t="str">
        <f>Schedule!E5</f>
        <v>@NEW</v>
      </c>
      <c r="F5" s="55" t="str">
        <f>Schedule!F5</f>
        <v>@WBA</v>
      </c>
      <c r="G5" s="55" t="str">
        <f>Schedule!G5</f>
        <v>TOT</v>
      </c>
      <c r="H5" s="55" t="str">
        <f>Schedule!H5</f>
        <v>CHE</v>
      </c>
      <c r="I5" s="55" t="str">
        <f>Schedule!I5</f>
        <v>@BHA</v>
      </c>
      <c r="J5" s="55" t="str">
        <f>Schedule!J5</f>
        <v>CRY</v>
      </c>
      <c r="K5" s="55" t="str">
        <f>Schedule!K5</f>
        <v>@MCI</v>
      </c>
      <c r="L5" s="55" t="str">
        <f>Schedule!L5</f>
        <v>EVE</v>
      </c>
      <c r="M5" s="55" t="str">
        <f>Schedule!M5</f>
        <v>@ARS</v>
      </c>
      <c r="N5" s="55" t="str">
        <f>Schedule!N5</f>
        <v>@AVL</v>
      </c>
      <c r="O5" s="55" t="str">
        <f>Schedule!O5</f>
        <v>WOL</v>
      </c>
      <c r="P5" s="55" t="str">
        <f>Schedule!P5</f>
        <v>@LEE</v>
      </c>
      <c r="Q5" s="74" t="str">
        <f>Schedule!Q5</f>
        <v>SHU</v>
      </c>
      <c r="R5" s="74" t="str">
        <f>Schedule!R5</f>
        <v>FUL</v>
      </c>
      <c r="S5" s="74" t="str">
        <f>Schedule!S5</f>
        <v>@LIV</v>
      </c>
      <c r="T5" s="74" t="str">
        <f>Schedule!T5</f>
        <v>@WHU</v>
      </c>
      <c r="U5" s="74" t="str">
        <f>Schedule!U5</f>
        <v>AVL</v>
      </c>
      <c r="V5" s="74" t="str">
        <f>Schedule!V5</f>
        <v>@CHE</v>
      </c>
      <c r="W5" s="74" t="str">
        <f>Schedule!W5</f>
        <v>MCI</v>
      </c>
      <c r="X5" s="74" t="str">
        <f>Schedule!X5</f>
        <v>BHA</v>
      </c>
      <c r="Y5" s="74" t="str">
        <f>Schedule!Y5</f>
        <v>@CRY</v>
      </c>
      <c r="Z5" s="74" t="str">
        <f>Schedule!Z5</f>
        <v>WBA</v>
      </c>
      <c r="AA5" s="74" t="str">
        <f>Schedule!AA5</f>
        <v>@TOT</v>
      </c>
      <c r="AB5" s="74" t="str">
        <f>Schedule!AB5</f>
        <v>ARS</v>
      </c>
      <c r="AC5" s="74" t="str">
        <f>Schedule!AC5</f>
        <v>@EVE</v>
      </c>
      <c r="AD5" s="74" t="str">
        <f>Schedule!AD5</f>
        <v>LEI</v>
      </c>
      <c r="AE5" s="74" t="str">
        <f>Schedule!AE5</f>
        <v>@SOU</v>
      </c>
      <c r="AF5" s="74" t="str">
        <f>Schedule!AF5</f>
        <v>NEW</v>
      </c>
      <c r="AG5" s="74" t="str">
        <f>Schedule!AG5</f>
        <v>@MUN</v>
      </c>
      <c r="AH5" s="74" t="str">
        <f>Schedule!AH5</f>
        <v>@WOL</v>
      </c>
      <c r="AI5" s="74" t="str">
        <f>Schedule!AI5</f>
        <v>WHU</v>
      </c>
      <c r="AJ5" s="74" t="str">
        <f>Schedule!AJ5</f>
        <v>@FUL</v>
      </c>
      <c r="AK5" s="74" t="str">
        <f>Schedule!AK5</f>
        <v>LEE</v>
      </c>
      <c r="AL5" s="55" t="str">
        <f>Schedule!AL5</f>
        <v>LIV</v>
      </c>
      <c r="AM5" s="55" t="str">
        <f>Schedule!AM5</f>
        <v>@SHU</v>
      </c>
      <c r="AO5" s="56"/>
      <c r="AT5" s="66" t="str">
        <f>Schedule!A5</f>
        <v>BUR</v>
      </c>
      <c r="AU5" s="3">
        <f ca="1">VLOOKUP(AT5,'Team Ratings'!$A$2:$H$21,7,FALSE)*(1-Fixtures!$D$3)</f>
        <v>75.433191530180153</v>
      </c>
      <c r="AV5" s="66" t="str">
        <f>Schedule!A5</f>
        <v>BUR</v>
      </c>
      <c r="AW5" s="3">
        <f ca="1">VLOOKUP(AV5,'Team Ratings'!$A$2:$H$21,4,FALSE)*(1+Fixtures!$D$3)</f>
        <v>116.25062621120345</v>
      </c>
    </row>
    <row r="6" spans="1:59" x14ac:dyDescent="0.25">
      <c r="A6" s="41" t="str">
        <f>Schedule!A6</f>
        <v>CHE</v>
      </c>
      <c r="B6" s="55" t="str">
        <f>Schedule!B6</f>
        <v>@BHA</v>
      </c>
      <c r="C6" s="55" t="str">
        <f>Schedule!C6</f>
        <v>LIV</v>
      </c>
      <c r="D6" s="55" t="str">
        <f>Schedule!D6</f>
        <v>@WBA</v>
      </c>
      <c r="E6" s="55" t="str">
        <f>Schedule!E6</f>
        <v>CRY</v>
      </c>
      <c r="F6" s="55" t="str">
        <f>Schedule!F6</f>
        <v>SOU</v>
      </c>
      <c r="G6" s="55" t="str">
        <f>Schedule!G6</f>
        <v>@MUN</v>
      </c>
      <c r="H6" s="55" t="str">
        <f>Schedule!H6</f>
        <v>@BUR</v>
      </c>
      <c r="I6" s="55" t="str">
        <f>Schedule!I6</f>
        <v>SHU</v>
      </c>
      <c r="J6" s="55" t="str">
        <f>Schedule!J6</f>
        <v>@NEW</v>
      </c>
      <c r="K6" s="55" t="str">
        <f>Schedule!K6</f>
        <v>TOT</v>
      </c>
      <c r="L6" s="55" t="str">
        <f>Schedule!L6</f>
        <v>LEE</v>
      </c>
      <c r="M6" s="55" t="str">
        <f>Schedule!M6</f>
        <v>@EVE</v>
      </c>
      <c r="N6" s="55" t="str">
        <f>Schedule!N6</f>
        <v>@WOL</v>
      </c>
      <c r="O6" s="55" t="str">
        <f>Schedule!O6</f>
        <v>WHU</v>
      </c>
      <c r="P6" s="55" t="str">
        <f>Schedule!P6</f>
        <v>@ARS</v>
      </c>
      <c r="Q6" s="74" t="str">
        <f>Schedule!Q6</f>
        <v>AVL</v>
      </c>
      <c r="R6" s="74" t="str">
        <f>Schedule!R6</f>
        <v>MCI</v>
      </c>
      <c r="S6" s="74" t="str">
        <f>Schedule!S6</f>
        <v>@LEI</v>
      </c>
      <c r="T6" s="74" t="str">
        <f>Schedule!T6</f>
        <v>@FUL</v>
      </c>
      <c r="U6" s="74" t="str">
        <f>Schedule!U6</f>
        <v>WOL</v>
      </c>
      <c r="V6" s="74" t="str">
        <f>Schedule!V6</f>
        <v>BUR</v>
      </c>
      <c r="W6" s="74" t="str">
        <f>Schedule!W6</f>
        <v>@TOT</v>
      </c>
      <c r="X6" s="74" t="str">
        <f>Schedule!X6</f>
        <v>@SHU</v>
      </c>
      <c r="Y6" s="74" t="str">
        <f>Schedule!Y6</f>
        <v>NEW</v>
      </c>
      <c r="Z6" s="74" t="str">
        <f>Schedule!Z6</f>
        <v>@SOU</v>
      </c>
      <c r="AA6" s="74" t="str">
        <f>Schedule!AA6</f>
        <v>MUN</v>
      </c>
      <c r="AB6" s="74" t="str">
        <f>Schedule!AB6</f>
        <v>EVE</v>
      </c>
      <c r="AC6" s="74" t="str">
        <f>Schedule!AC6</f>
        <v>@LEE</v>
      </c>
      <c r="AD6" s="74" t="str">
        <f>Schedule!AD6</f>
        <v>@LIV</v>
      </c>
      <c r="AE6" s="74" t="str">
        <f>Schedule!AE6</f>
        <v>WBA</v>
      </c>
      <c r="AF6" s="74" t="str">
        <f>Schedule!AF6</f>
        <v>@CRY</v>
      </c>
      <c r="AG6" s="74" t="str">
        <f>Schedule!AG6</f>
        <v>BHA</v>
      </c>
      <c r="AH6" s="74" t="str">
        <f>Schedule!AH6</f>
        <v>@WHU</v>
      </c>
      <c r="AI6" s="74" t="str">
        <f>Schedule!AI6</f>
        <v>FUL</v>
      </c>
      <c r="AJ6" s="74" t="str">
        <f>Schedule!AJ6</f>
        <v>@MCI</v>
      </c>
      <c r="AK6" s="74" t="str">
        <f>Schedule!AK6</f>
        <v>ARS</v>
      </c>
      <c r="AL6" s="55" t="str">
        <f>Schedule!AL6</f>
        <v>LEI</v>
      </c>
      <c r="AM6" s="55" t="str">
        <f>Schedule!AM6</f>
        <v>@AVL</v>
      </c>
      <c r="AO6" s="56"/>
      <c r="AT6" s="66" t="str">
        <f>Schedule!A6</f>
        <v>CHE</v>
      </c>
      <c r="AU6" s="3">
        <f ca="1">VLOOKUP(AT6,'Team Ratings'!$A$2:$H$21,7,FALSE)*(1-Fixtures!$D$3)</f>
        <v>117.84906433621505</v>
      </c>
      <c r="AV6" s="66" t="str">
        <f>Schedule!A6</f>
        <v>CHE</v>
      </c>
      <c r="AW6" s="3">
        <f ca="1">VLOOKUP(AV6,'Team Ratings'!$A$2:$H$21,4,FALSE)*(1+Fixtures!$D$3)</f>
        <v>70.09337338835094</v>
      </c>
    </row>
    <row r="7" spans="1:59" x14ac:dyDescent="0.25">
      <c r="A7" s="41" t="str">
        <f>Schedule!A7</f>
        <v>CRY</v>
      </c>
      <c r="B7" s="55" t="str">
        <f>Schedule!B7</f>
        <v>SOU</v>
      </c>
      <c r="C7" s="55" t="str">
        <f>Schedule!C7</f>
        <v>@MUN</v>
      </c>
      <c r="D7" s="55" t="str">
        <f>Schedule!D7</f>
        <v>EVE</v>
      </c>
      <c r="E7" s="55" t="str">
        <f>Schedule!E7</f>
        <v>@CHE</v>
      </c>
      <c r="F7" s="55" t="str">
        <f>Schedule!F7</f>
        <v>BHA</v>
      </c>
      <c r="G7" s="55" t="str">
        <f>Schedule!G7</f>
        <v>@FUL</v>
      </c>
      <c r="H7" s="55" t="str">
        <f>Schedule!H7</f>
        <v>@WOL</v>
      </c>
      <c r="I7" s="55" t="str">
        <f>Schedule!I7</f>
        <v>LEE</v>
      </c>
      <c r="J7" s="55" t="str">
        <f>Schedule!J7</f>
        <v>@BUR</v>
      </c>
      <c r="K7" s="55" t="str">
        <f>Schedule!K7</f>
        <v>NEW</v>
      </c>
      <c r="L7" s="55" t="str">
        <f>Schedule!L7</f>
        <v>@WBA</v>
      </c>
      <c r="M7" s="55" t="str">
        <f>Schedule!M7</f>
        <v>TOT</v>
      </c>
      <c r="N7" s="55" t="str">
        <f>Schedule!N7</f>
        <v>@WHU</v>
      </c>
      <c r="O7" s="55" t="str">
        <f>Schedule!O7</f>
        <v>LIV</v>
      </c>
      <c r="P7" s="55" t="str">
        <f>Schedule!P7</f>
        <v>@AVL</v>
      </c>
      <c r="Q7" s="74" t="str">
        <f>Schedule!Q7</f>
        <v>LEI</v>
      </c>
      <c r="R7" s="74" t="str">
        <f>Schedule!R7</f>
        <v>SHU</v>
      </c>
      <c r="S7" s="55" t="str">
        <f>Schedule!S7</f>
        <v>@ARS</v>
      </c>
      <c r="T7" s="74" t="str">
        <f>Schedule!T7</f>
        <v>@MCI</v>
      </c>
      <c r="U7" s="74" t="str">
        <f>Schedule!U7</f>
        <v>WHU</v>
      </c>
      <c r="V7" s="74" t="str">
        <f>Schedule!V7</f>
        <v>WOL</v>
      </c>
      <c r="W7" s="74" t="str">
        <f>Schedule!W7</f>
        <v>@NEW</v>
      </c>
      <c r="X7" s="74" t="str">
        <f>Schedule!X7</f>
        <v>@LEE</v>
      </c>
      <c r="Y7" s="74" t="str">
        <f>Schedule!Y7</f>
        <v>BUR</v>
      </c>
      <c r="Z7" s="74" t="str">
        <f>Schedule!Z7</f>
        <v>@BHA</v>
      </c>
      <c r="AA7" s="74" t="str">
        <f>Schedule!AA7</f>
        <v>FUL</v>
      </c>
      <c r="AB7" s="74" t="str">
        <f>Schedule!AB7</f>
        <v>@TOT</v>
      </c>
      <c r="AC7" s="74" t="str">
        <f>Schedule!AC7</f>
        <v>WBA</v>
      </c>
      <c r="AD7" s="74" t="str">
        <f>Schedule!AD7</f>
        <v>MUN</v>
      </c>
      <c r="AE7" s="74" t="str">
        <f>Schedule!AE7</f>
        <v>@EVE</v>
      </c>
      <c r="AF7" s="74" t="str">
        <f>Schedule!AF7</f>
        <v>CHE</v>
      </c>
      <c r="AG7" s="74" t="str">
        <f>Schedule!AG7</f>
        <v>@SOU</v>
      </c>
      <c r="AH7" s="74" t="str">
        <f>Schedule!AH7</f>
        <v>@LEI</v>
      </c>
      <c r="AI7" s="74" t="str">
        <f>Schedule!AI7</f>
        <v>MCI</v>
      </c>
      <c r="AJ7" s="74" t="str">
        <f>Schedule!AJ7</f>
        <v>@SHU</v>
      </c>
      <c r="AK7" s="74" t="str">
        <f>Schedule!AK7</f>
        <v>AVL</v>
      </c>
      <c r="AL7" s="55" t="str">
        <f>Schedule!AL7</f>
        <v>ARS</v>
      </c>
      <c r="AM7" s="55" t="str">
        <f>Schedule!AM7</f>
        <v>@LIV</v>
      </c>
      <c r="AO7" s="56"/>
      <c r="AT7" s="66" t="str">
        <f>Schedule!A7</f>
        <v>CRY</v>
      </c>
      <c r="AU7" s="3">
        <f ca="1">VLOOKUP(AT7,'Team Ratings'!$A$2:$H$21,7,FALSE)*(1-Fixtures!$D$3)</f>
        <v>67.057671351633303</v>
      </c>
      <c r="AV7" s="66" t="str">
        <f>Schedule!A7</f>
        <v>CRY</v>
      </c>
      <c r="AW7" s="3">
        <f ca="1">VLOOKUP(AV7,'Team Ratings'!$A$2:$H$21,4,FALSE)*(1+Fixtures!$D$3)</f>
        <v>120.97732134472679</v>
      </c>
    </row>
    <row r="8" spans="1:59" x14ac:dyDescent="0.25">
      <c r="A8" s="41" t="str">
        <f>Schedule!A8</f>
        <v>EVE</v>
      </c>
      <c r="B8" s="55" t="str">
        <f>Schedule!B8</f>
        <v>@TOT</v>
      </c>
      <c r="C8" s="55" t="str">
        <f>Schedule!C8</f>
        <v>WBA</v>
      </c>
      <c r="D8" s="55" t="str">
        <f>Schedule!D8</f>
        <v>@CRY</v>
      </c>
      <c r="E8" s="55" t="str">
        <f>Schedule!E8</f>
        <v>BHA</v>
      </c>
      <c r="F8" s="55" t="str">
        <f>Schedule!F8</f>
        <v>LIV</v>
      </c>
      <c r="G8" s="55" t="str">
        <f>Schedule!G8</f>
        <v>@SOU</v>
      </c>
      <c r="H8" s="55" t="str">
        <f>Schedule!H8</f>
        <v>@NEW</v>
      </c>
      <c r="I8" s="55" t="str">
        <f>Schedule!I8</f>
        <v>MUN</v>
      </c>
      <c r="J8" s="55" t="str">
        <f>Schedule!J8</f>
        <v>@FUL</v>
      </c>
      <c r="K8" s="55" t="str">
        <f>Schedule!K8</f>
        <v>LEE</v>
      </c>
      <c r="L8" s="55" t="str">
        <f>Schedule!L8</f>
        <v>@BUR</v>
      </c>
      <c r="M8" s="55" t="str">
        <f>Schedule!M8</f>
        <v>CHE</v>
      </c>
      <c r="N8" s="55" t="str">
        <f>Schedule!N8</f>
        <v>@LEI</v>
      </c>
      <c r="O8" s="55" t="str">
        <f>Schedule!O8</f>
        <v>ARS</v>
      </c>
      <c r="P8" s="55" t="str">
        <f>Schedule!P8</f>
        <v>@SHU</v>
      </c>
      <c r="Q8" s="74" t="str">
        <f>Schedule!Q8</f>
        <v>MCI</v>
      </c>
      <c r="R8" s="74" t="str">
        <f>Schedule!R8</f>
        <v>WHU</v>
      </c>
      <c r="S8" s="55" t="str">
        <f>Schedule!S8</f>
        <v>@WOL</v>
      </c>
      <c r="T8" s="74" t="str">
        <f>Schedule!T8</f>
        <v>@AVL</v>
      </c>
      <c r="U8" s="74" t="str">
        <f>Schedule!U8</f>
        <v>LEI</v>
      </c>
      <c r="V8" s="74" t="str">
        <f>Schedule!V8</f>
        <v>NEW</v>
      </c>
      <c r="W8" s="74" t="str">
        <f>Schedule!W8</f>
        <v>@LEE</v>
      </c>
      <c r="X8" s="74" t="str">
        <f>Schedule!X8</f>
        <v>@MUN</v>
      </c>
      <c r="Y8" s="74" t="str">
        <f>Schedule!Y8</f>
        <v>FUL</v>
      </c>
      <c r="Z8" s="74" t="str">
        <f>Schedule!Z8</f>
        <v>@LIV</v>
      </c>
      <c r="AA8" s="74" t="str">
        <f>Schedule!AA8</f>
        <v>SOU</v>
      </c>
      <c r="AB8" s="74" t="str">
        <f>Schedule!AB8</f>
        <v>@CHE</v>
      </c>
      <c r="AC8" s="74" t="str">
        <f>Schedule!AC8</f>
        <v>BUR</v>
      </c>
      <c r="AD8" s="74" t="str">
        <f>Schedule!AD8</f>
        <v>@WBA</v>
      </c>
      <c r="AE8" s="74" t="str">
        <f>Schedule!AE8</f>
        <v>CRY</v>
      </c>
      <c r="AF8" s="74" t="str">
        <f>Schedule!AF8</f>
        <v>@BHA</v>
      </c>
      <c r="AG8" s="74" t="str">
        <f>Schedule!AG8</f>
        <v>TOT</v>
      </c>
      <c r="AH8" s="74" t="str">
        <f>Schedule!AH8</f>
        <v>@ARS</v>
      </c>
      <c r="AI8" s="74" t="str">
        <f>Schedule!AI8</f>
        <v>AVL</v>
      </c>
      <c r="AJ8" s="74" t="str">
        <f>Schedule!AJ8</f>
        <v>@WHU</v>
      </c>
      <c r="AK8" s="74" t="str">
        <f>Schedule!AK8</f>
        <v>SHU</v>
      </c>
      <c r="AL8" s="55" t="str">
        <f>Schedule!AL8</f>
        <v>WOL</v>
      </c>
      <c r="AM8" s="55" t="str">
        <f>Schedule!AM8</f>
        <v>@MCI</v>
      </c>
      <c r="AO8" s="56"/>
      <c r="AT8" s="66" t="str">
        <f>Schedule!A8</f>
        <v>EVE</v>
      </c>
      <c r="AU8" s="3">
        <f ca="1">VLOOKUP(AT8,'Team Ratings'!$A$2:$H$21,7,FALSE)*(1-Fixtures!$D$3)</f>
        <v>87.06820011323488</v>
      </c>
      <c r="AV8" s="66" t="str">
        <f>Schedule!A8</f>
        <v>EVE</v>
      </c>
      <c r="AW8" s="3">
        <f ca="1">VLOOKUP(AV8,'Team Ratings'!$A$2:$H$21,4,FALSE)*(1+Fixtures!$D$3)</f>
        <v>109.88843176274476</v>
      </c>
    </row>
    <row r="9" spans="1:59" x14ac:dyDescent="0.25">
      <c r="A9" s="41" t="str">
        <f>Schedule!A9</f>
        <v>FUL</v>
      </c>
      <c r="B9" s="55" t="str">
        <f>Schedule!B9</f>
        <v>ARS</v>
      </c>
      <c r="C9" s="55" t="str">
        <f>Schedule!C9</f>
        <v>@LEE</v>
      </c>
      <c r="D9" s="55" t="str">
        <f>Schedule!D9</f>
        <v>AVL</v>
      </c>
      <c r="E9" s="55" t="str">
        <f>Schedule!E9</f>
        <v>@WOL</v>
      </c>
      <c r="F9" s="55" t="str">
        <f>Schedule!F9</f>
        <v>@SHU</v>
      </c>
      <c r="G9" s="55" t="str">
        <f>Schedule!G9</f>
        <v>CRY</v>
      </c>
      <c r="H9" s="55" t="str">
        <f>Schedule!H9</f>
        <v>WBA</v>
      </c>
      <c r="I9" s="55" t="str">
        <f>Schedule!I9</f>
        <v>@WHU</v>
      </c>
      <c r="J9" s="55" t="str">
        <f>Schedule!J9</f>
        <v>EVE</v>
      </c>
      <c r="K9" s="55" t="str">
        <f>Schedule!K9</f>
        <v>@LEI</v>
      </c>
      <c r="L9" s="55" t="str">
        <f>Schedule!L9</f>
        <v>@MCI</v>
      </c>
      <c r="M9" s="55" t="str">
        <f>Schedule!M9</f>
        <v>LIV</v>
      </c>
      <c r="N9" s="55" t="str">
        <f>Schedule!N9</f>
        <v>BHA</v>
      </c>
      <c r="O9" s="55" t="str">
        <f>Schedule!O9</f>
        <v>@NEW</v>
      </c>
      <c r="P9" s="55" t="str">
        <f>Schedule!P9</f>
        <v>SOU</v>
      </c>
      <c r="Q9" s="74" t="str">
        <f>Schedule!Q9</f>
        <v>@TOT</v>
      </c>
      <c r="R9" s="74" t="str">
        <f>Schedule!R9</f>
        <v>@BUR</v>
      </c>
      <c r="S9" s="74" t="str">
        <f>Schedule!S9</f>
        <v>MUN</v>
      </c>
      <c r="T9" s="74" t="str">
        <f>Schedule!T9</f>
        <v>CHE</v>
      </c>
      <c r="U9" s="74" t="str">
        <f>Schedule!U9</f>
        <v>@BHA</v>
      </c>
      <c r="V9" s="74" t="str">
        <f>Schedule!V9</f>
        <v>@WBA</v>
      </c>
      <c r="W9" s="74" t="str">
        <f>Schedule!W9</f>
        <v>LEI</v>
      </c>
      <c r="X9" s="74" t="str">
        <f>Schedule!X9</f>
        <v>WHU</v>
      </c>
      <c r="Y9" s="74" t="str">
        <f>Schedule!Y9</f>
        <v>@EVE</v>
      </c>
      <c r="Z9" s="74" t="str">
        <f>Schedule!Z9</f>
        <v>SHU</v>
      </c>
      <c r="AA9" s="74" t="str">
        <f>Schedule!AA9</f>
        <v>@CRY</v>
      </c>
      <c r="AB9" s="74" t="str">
        <f>Schedule!AB9</f>
        <v>@LIV</v>
      </c>
      <c r="AC9" s="74" t="str">
        <f>Schedule!AC9</f>
        <v>MCI</v>
      </c>
      <c r="AD9" s="74" t="str">
        <f>Schedule!AD9</f>
        <v>LEE</v>
      </c>
      <c r="AE9" s="74" t="str">
        <f>Schedule!AE9</f>
        <v>@AVL</v>
      </c>
      <c r="AF9" s="74" t="str">
        <f>Schedule!AF9</f>
        <v>WOL</v>
      </c>
      <c r="AG9" s="74" t="str">
        <f>Schedule!AG9</f>
        <v>@ARS</v>
      </c>
      <c r="AH9" s="74" t="str">
        <f>Schedule!AH9</f>
        <v>TOT</v>
      </c>
      <c r="AI9" s="74" t="str">
        <f>Schedule!AI9</f>
        <v>@CHE</v>
      </c>
      <c r="AJ9" s="74" t="str">
        <f>Schedule!AJ9</f>
        <v>BUR</v>
      </c>
      <c r="AK9" s="74" t="str">
        <f>Schedule!AK9</f>
        <v>@SOU</v>
      </c>
      <c r="AL9" s="55" t="str">
        <f>Schedule!AL9</f>
        <v>@MUN</v>
      </c>
      <c r="AM9" s="55" t="str">
        <f>Schedule!AM9</f>
        <v>NEW</v>
      </c>
      <c r="AO9" s="56"/>
      <c r="AT9" s="66" t="str">
        <f>Schedule!A9</f>
        <v>FUL</v>
      </c>
      <c r="AU9" s="3">
        <f ca="1">VLOOKUP(AT9,'Team Ratings'!$A$2:$H$21,7,FALSE)*(1-Fixtures!$D$3)</f>
        <v>77.130474223493678</v>
      </c>
      <c r="AV9" s="66" t="str">
        <f>Schedule!A9</f>
        <v>FUL</v>
      </c>
      <c r="AW9" s="3">
        <f ca="1">VLOOKUP(AV9,'Team Ratings'!$A$2:$H$21,4,FALSE)*(1+Fixtures!$D$3)</f>
        <v>113.04958263624115</v>
      </c>
      <c r="BA9" s="1"/>
      <c r="BB9" s="1"/>
      <c r="BC9" s="1"/>
      <c r="BD9" s="1"/>
      <c r="BE9" s="1"/>
      <c r="BF9" s="1"/>
      <c r="BG9" s="1"/>
    </row>
    <row r="10" spans="1:59" x14ac:dyDescent="0.25">
      <c r="A10" s="41" t="str">
        <f>Schedule!A10</f>
        <v>LEE</v>
      </c>
      <c r="B10" s="55" t="str">
        <f>Schedule!B10</f>
        <v>@LIV</v>
      </c>
      <c r="C10" s="55" t="str">
        <f>Schedule!C10</f>
        <v>FUL</v>
      </c>
      <c r="D10" s="55" t="str">
        <f>Schedule!D10</f>
        <v>@SHU</v>
      </c>
      <c r="E10" s="55" t="str">
        <f>Schedule!E10</f>
        <v>MCI</v>
      </c>
      <c r="F10" s="55" t="str">
        <f>Schedule!F10</f>
        <v>WOL</v>
      </c>
      <c r="G10" s="55" t="str">
        <f>Schedule!G10</f>
        <v>@AVL</v>
      </c>
      <c r="H10" s="55" t="str">
        <f>Schedule!H10</f>
        <v>LEI</v>
      </c>
      <c r="I10" s="55" t="str">
        <f>Schedule!I10</f>
        <v>@CRY</v>
      </c>
      <c r="J10" s="55" t="str">
        <f>Schedule!J10</f>
        <v>ARS</v>
      </c>
      <c r="K10" s="55" t="str">
        <f>Schedule!K10</f>
        <v>@EVE</v>
      </c>
      <c r="L10" s="55" t="str">
        <f>Schedule!L10</f>
        <v>@CHE</v>
      </c>
      <c r="M10" s="55" t="str">
        <f>Schedule!M10</f>
        <v>WHU</v>
      </c>
      <c r="N10" s="55" t="str">
        <f>Schedule!N10</f>
        <v>NEW</v>
      </c>
      <c r="O10" s="55" t="str">
        <f>Schedule!O10</f>
        <v>@MUN</v>
      </c>
      <c r="P10" s="55" t="str">
        <f>Schedule!P10</f>
        <v>BUR</v>
      </c>
      <c r="Q10" s="74" t="str">
        <f>Schedule!Q10</f>
        <v>@WBA</v>
      </c>
      <c r="R10" s="74" t="str">
        <f>Schedule!R10</f>
        <v>@TOT</v>
      </c>
      <c r="S10" s="74" t="str">
        <f>Schedule!S10</f>
        <v>SOU</v>
      </c>
      <c r="T10" s="74" t="str">
        <f>Schedule!T10</f>
        <v>BHA</v>
      </c>
      <c r="U10" s="74" t="str">
        <f>Schedule!U10</f>
        <v>@NEW</v>
      </c>
      <c r="V10" s="74" t="str">
        <f>Schedule!V10</f>
        <v>@LEI</v>
      </c>
      <c r="W10" s="74" t="str">
        <f>Schedule!W10</f>
        <v>EVE</v>
      </c>
      <c r="X10" s="74" t="str">
        <f>Schedule!X10</f>
        <v>CRY</v>
      </c>
      <c r="Y10" s="74" t="str">
        <f>Schedule!Y10</f>
        <v>@ARS</v>
      </c>
      <c r="Z10" s="74" t="str">
        <f>Schedule!Z10</f>
        <v>@WOL</v>
      </c>
      <c r="AA10" s="74" t="str">
        <f>Schedule!AA10</f>
        <v>AVL</v>
      </c>
      <c r="AB10" s="74" t="str">
        <f>Schedule!AB10</f>
        <v>@WHU</v>
      </c>
      <c r="AC10" s="74" t="str">
        <f>Schedule!AC10</f>
        <v>CHE</v>
      </c>
      <c r="AD10" s="74" t="str">
        <f>Schedule!AD10</f>
        <v>@FUL</v>
      </c>
      <c r="AE10" s="74" t="str">
        <f>Schedule!AE10</f>
        <v>SHU</v>
      </c>
      <c r="AF10" s="74" t="str">
        <f>Schedule!AF10</f>
        <v>@MCI</v>
      </c>
      <c r="AG10" s="74" t="str">
        <f>Schedule!AG10</f>
        <v>LIV</v>
      </c>
      <c r="AH10" s="74" t="str">
        <f>Schedule!AH10</f>
        <v>MUN</v>
      </c>
      <c r="AI10" s="74" t="str">
        <f>Schedule!AI10</f>
        <v>@BHA</v>
      </c>
      <c r="AJ10" s="74" t="str">
        <f>Schedule!AJ10</f>
        <v>TOT</v>
      </c>
      <c r="AK10" s="74" t="str">
        <f>Schedule!AK10</f>
        <v>@BUR</v>
      </c>
      <c r="AL10" s="55" t="str">
        <f>Schedule!AL10</f>
        <v>@SOU</v>
      </c>
      <c r="AM10" s="55" t="str">
        <f>Schedule!AM10</f>
        <v>WBA</v>
      </c>
      <c r="AO10" s="56"/>
      <c r="AT10" s="66" t="str">
        <f>Schedule!A10</f>
        <v>LEE</v>
      </c>
      <c r="AU10" s="3">
        <f ca="1">VLOOKUP(AT10,'Team Ratings'!$A$2:$H$21,7,FALSE)*(1-Fixtures!$D$3)</f>
        <v>112.57315900051651</v>
      </c>
      <c r="AV10" s="66" t="str">
        <f>Schedule!A10</f>
        <v>LEE</v>
      </c>
      <c r="AW10" s="3">
        <f ca="1">VLOOKUP(AV10,'Team Ratings'!$A$2:$H$21,4,FALSE)*(1+Fixtures!$D$3)</f>
        <v>130.96298306484044</v>
      </c>
      <c r="BA10" s="1"/>
      <c r="BB10" s="1"/>
      <c r="BC10" s="1"/>
      <c r="BD10" s="1"/>
      <c r="BE10" s="1"/>
      <c r="BF10" s="1"/>
      <c r="BG10" s="21"/>
    </row>
    <row r="11" spans="1:59" x14ac:dyDescent="0.25">
      <c r="A11" s="41" t="str">
        <f>Schedule!A11</f>
        <v>LEI</v>
      </c>
      <c r="B11" s="55" t="str">
        <f>Schedule!B11</f>
        <v>@WBA</v>
      </c>
      <c r="C11" s="55" t="str">
        <f>Schedule!C11</f>
        <v>BUR</v>
      </c>
      <c r="D11" s="55" t="str">
        <f>Schedule!D11</f>
        <v>@MCI</v>
      </c>
      <c r="E11" s="55" t="str">
        <f>Schedule!E11</f>
        <v>WHU</v>
      </c>
      <c r="F11" s="55" t="str">
        <f>Schedule!F11</f>
        <v>AVL</v>
      </c>
      <c r="G11" s="55" t="str">
        <f>Schedule!G11</f>
        <v>@ARS</v>
      </c>
      <c r="H11" s="55" t="str">
        <f>Schedule!H11</f>
        <v>@LEE</v>
      </c>
      <c r="I11" s="55" t="str">
        <f>Schedule!I11</f>
        <v>WOL</v>
      </c>
      <c r="J11" s="55" t="str">
        <f>Schedule!J11</f>
        <v>@LIV</v>
      </c>
      <c r="K11" s="55" t="str">
        <f>Schedule!K11</f>
        <v>FUL</v>
      </c>
      <c r="L11" s="55" t="str">
        <f>Schedule!L11</f>
        <v>@SHU</v>
      </c>
      <c r="M11" s="55" t="str">
        <f>Schedule!M11</f>
        <v>BHA</v>
      </c>
      <c r="N11" s="55" t="str">
        <f>Schedule!N11</f>
        <v>EVE</v>
      </c>
      <c r="O11" s="55" t="str">
        <f>Schedule!O11</f>
        <v>@TOT</v>
      </c>
      <c r="P11" s="55" t="str">
        <f>Schedule!P11</f>
        <v>MUN</v>
      </c>
      <c r="Q11" s="74" t="str">
        <f>Schedule!Q11</f>
        <v>@CRY</v>
      </c>
      <c r="R11" s="74" t="str">
        <f>Schedule!R11</f>
        <v>@NEW</v>
      </c>
      <c r="S11" s="74" t="str">
        <f>Schedule!S11</f>
        <v>CHE</v>
      </c>
      <c r="T11" s="74" t="str">
        <f>Schedule!T11</f>
        <v>SOU</v>
      </c>
      <c r="U11" s="74" t="str">
        <f>Schedule!U11</f>
        <v>@EVE</v>
      </c>
      <c r="V11" s="74" t="str">
        <f>Schedule!V11</f>
        <v>LEE</v>
      </c>
      <c r="W11" s="74" t="str">
        <f>Schedule!W11</f>
        <v>@FUL</v>
      </c>
      <c r="X11" s="74" t="str">
        <f>Schedule!X11</f>
        <v>@WOL</v>
      </c>
      <c r="Y11" s="74" t="str">
        <f>Schedule!Y11</f>
        <v>LIV</v>
      </c>
      <c r="Z11" s="74" t="str">
        <f>Schedule!Z11</f>
        <v>@AVL</v>
      </c>
      <c r="AA11" s="74" t="str">
        <f>Schedule!AA11</f>
        <v>ARS</v>
      </c>
      <c r="AB11" s="74" t="str">
        <f>Schedule!AB11</f>
        <v>@BHA</v>
      </c>
      <c r="AC11" s="74" t="str">
        <f>Schedule!AC11</f>
        <v>SHU</v>
      </c>
      <c r="AD11" s="74" t="str">
        <f>Schedule!AD11</f>
        <v>@BUR</v>
      </c>
      <c r="AE11" s="74" t="str">
        <f>Schedule!AE11</f>
        <v>MCI</v>
      </c>
      <c r="AF11" s="74" t="str">
        <f>Schedule!AF11</f>
        <v>@WHU</v>
      </c>
      <c r="AG11" s="74" t="str">
        <f>Schedule!AG11</f>
        <v>WBA</v>
      </c>
      <c r="AH11" s="74" t="str">
        <f>Schedule!AH11</f>
        <v>CRY</v>
      </c>
      <c r="AI11" s="74" t="str">
        <f>Schedule!AI11</f>
        <v>@SOU</v>
      </c>
      <c r="AJ11" s="74" t="str">
        <f>Schedule!AJ11</f>
        <v>NEW</v>
      </c>
      <c r="AK11" s="74" t="str">
        <f>Schedule!AK11</f>
        <v>@MUN</v>
      </c>
      <c r="AL11" s="55" t="str">
        <f>Schedule!AL11</f>
        <v>@CHE</v>
      </c>
      <c r="AM11" s="55" t="str">
        <f>Schedule!AM11</f>
        <v>TOT</v>
      </c>
      <c r="AO11" s="56"/>
      <c r="AT11" s="66" t="str">
        <f>Schedule!A11</f>
        <v>LEI</v>
      </c>
      <c r="AU11" s="3">
        <f ca="1">VLOOKUP(AT11,'Team Ratings'!$A$2:$H$21,7,FALSE)*(1-Fixtures!$D$3)</f>
        <v>106.24960143147842</v>
      </c>
      <c r="AV11" s="66" t="str">
        <f>Schedule!A11</f>
        <v>LEI</v>
      </c>
      <c r="AW11" s="3">
        <f ca="1">VLOOKUP(AV11,'Team Ratings'!$A$2:$H$21,4,FALSE)*(1+Fixtures!$D$3)</f>
        <v>99.005106573461816</v>
      </c>
      <c r="BA11" s="1"/>
      <c r="BB11" s="1"/>
      <c r="BC11" s="1"/>
      <c r="BD11" s="1"/>
      <c r="BE11" s="1"/>
      <c r="BF11" s="1"/>
      <c r="BG11" s="21"/>
    </row>
    <row r="12" spans="1:59" x14ac:dyDescent="0.25">
      <c r="A12" s="41" t="str">
        <f>Schedule!A12</f>
        <v>LIV</v>
      </c>
      <c r="B12" s="55" t="str">
        <f>Schedule!B12</f>
        <v>LEE</v>
      </c>
      <c r="C12" s="55" t="str">
        <f>Schedule!C12</f>
        <v>@CHE</v>
      </c>
      <c r="D12" s="55" t="str">
        <f>Schedule!D12</f>
        <v>ARS</v>
      </c>
      <c r="E12" s="55" t="str">
        <f>Schedule!E12</f>
        <v>@AVL</v>
      </c>
      <c r="F12" s="55" t="str">
        <f>Schedule!F12</f>
        <v>@EVE</v>
      </c>
      <c r="G12" s="55" t="str">
        <f>Schedule!G12</f>
        <v>SHU</v>
      </c>
      <c r="H12" s="55" t="str">
        <f>Schedule!H12</f>
        <v>WHU</v>
      </c>
      <c r="I12" s="55" t="str">
        <f>Schedule!I12</f>
        <v>@MCI</v>
      </c>
      <c r="J12" s="55" t="str">
        <f>Schedule!J12</f>
        <v>LEI</v>
      </c>
      <c r="K12" s="55" t="str">
        <f>Schedule!K12</f>
        <v>@BHA</v>
      </c>
      <c r="L12" s="55" t="str">
        <f>Schedule!L12</f>
        <v>WOL</v>
      </c>
      <c r="M12" s="55" t="str">
        <f>Schedule!M12</f>
        <v>@FUL</v>
      </c>
      <c r="N12" s="55" t="str">
        <f>Schedule!N12</f>
        <v>TOT</v>
      </c>
      <c r="O12" s="55" t="str">
        <f>Schedule!O12</f>
        <v>@CRY</v>
      </c>
      <c r="P12" s="55" t="str">
        <f>Schedule!P12</f>
        <v>WBA</v>
      </c>
      <c r="Q12" s="74" t="str">
        <f>Schedule!Q12</f>
        <v>@NEW</v>
      </c>
      <c r="R12" s="74" t="str">
        <f>Schedule!R12</f>
        <v>@SOU</v>
      </c>
      <c r="S12" s="74" t="str">
        <f>Schedule!S12</f>
        <v>BUR</v>
      </c>
      <c r="T12" s="74" t="str">
        <f>Schedule!T12</f>
        <v>MUN</v>
      </c>
      <c r="U12" s="74" t="str">
        <f>Schedule!U12</f>
        <v>@TOT</v>
      </c>
      <c r="V12" s="74" t="str">
        <f>Schedule!V12</f>
        <v>@WHU</v>
      </c>
      <c r="W12" s="74" t="str">
        <f>Schedule!W12</f>
        <v>BHA</v>
      </c>
      <c r="X12" s="74" t="str">
        <f>Schedule!X12</f>
        <v>MCI</v>
      </c>
      <c r="Y12" s="74" t="str">
        <f>Schedule!Y12</f>
        <v>@LEI</v>
      </c>
      <c r="Z12" s="74" t="str">
        <f>Schedule!Z12</f>
        <v>EVE</v>
      </c>
      <c r="AA12" s="74" t="str">
        <f>Schedule!AA12</f>
        <v>@SHU</v>
      </c>
      <c r="AB12" s="74" t="str">
        <f>Schedule!AB12</f>
        <v>FUL</v>
      </c>
      <c r="AC12" s="74" t="str">
        <f>Schedule!AC12</f>
        <v>@WOL</v>
      </c>
      <c r="AD12" s="74" t="str">
        <f>Schedule!AD12</f>
        <v>CHE</v>
      </c>
      <c r="AE12" s="74" t="str">
        <f>Schedule!AE12</f>
        <v>@ARS</v>
      </c>
      <c r="AF12" s="74" t="str">
        <f>Schedule!AF12</f>
        <v>AVL</v>
      </c>
      <c r="AG12" s="74" t="str">
        <f>Schedule!AG12</f>
        <v>@LEE</v>
      </c>
      <c r="AH12" s="74" t="str">
        <f>Schedule!AH12</f>
        <v>NEW</v>
      </c>
      <c r="AI12" s="74" t="str">
        <f>Schedule!AI12</f>
        <v>@MUN</v>
      </c>
      <c r="AJ12" s="74" t="str">
        <f>Schedule!AJ12</f>
        <v>SOU</v>
      </c>
      <c r="AK12" s="74" t="str">
        <f>Schedule!AK12</f>
        <v>@WBA</v>
      </c>
      <c r="AL12" s="55" t="str">
        <f>Schedule!AL12</f>
        <v>@BUR</v>
      </c>
      <c r="AM12" s="55" t="str">
        <f>Schedule!AM12</f>
        <v>CRY</v>
      </c>
      <c r="AO12" s="56"/>
      <c r="AT12" s="66" t="str">
        <f>Schedule!A12</f>
        <v>LIV</v>
      </c>
      <c r="AU12" s="3">
        <f ca="1">VLOOKUP(AT12,'Team Ratings'!$A$2:$H$21,7,FALSE)*(1-Fixtures!$D$3)</f>
        <v>132.51445114838938</v>
      </c>
      <c r="AV12" s="66" t="str">
        <f>Schedule!A12</f>
        <v>LIV</v>
      </c>
      <c r="AW12" s="3">
        <f ca="1">VLOOKUP(AV12,'Team Ratings'!$A$2:$H$21,4,FALSE)*(1+Fixtures!$D$3)</f>
        <v>101.29931125728474</v>
      </c>
      <c r="BA12" s="1"/>
      <c r="BB12" s="1"/>
      <c r="BC12" s="1"/>
      <c r="BD12" s="1"/>
      <c r="BE12" s="1"/>
      <c r="BF12" s="1"/>
      <c r="BG12" s="21"/>
    </row>
    <row r="13" spans="1:59" x14ac:dyDescent="0.25">
      <c r="A13" s="41" t="str">
        <f>Schedule!A13</f>
        <v>MCI</v>
      </c>
      <c r="B13" s="74" t="str">
        <f>Schedule!B13</f>
        <v>AVL</v>
      </c>
      <c r="C13" s="55" t="str">
        <f>Schedule!C13</f>
        <v>@WOL</v>
      </c>
      <c r="D13" s="55" t="str">
        <f>Schedule!D13</f>
        <v>LEI</v>
      </c>
      <c r="E13" s="55" t="str">
        <f>Schedule!E13</f>
        <v>@LEE</v>
      </c>
      <c r="F13" s="55" t="str">
        <f>Schedule!F13</f>
        <v>ARS</v>
      </c>
      <c r="G13" s="55" t="str">
        <f>Schedule!G13</f>
        <v>@WHU</v>
      </c>
      <c r="H13" s="55" t="str">
        <f>Schedule!H13</f>
        <v>@SHU</v>
      </c>
      <c r="I13" s="55" t="str">
        <f>Schedule!I13</f>
        <v>LIV</v>
      </c>
      <c r="J13" s="55" t="str">
        <f>Schedule!J13</f>
        <v>@TOT</v>
      </c>
      <c r="K13" s="55" t="str">
        <f>Schedule!K13</f>
        <v>BUR</v>
      </c>
      <c r="L13" s="55" t="str">
        <f>Schedule!L13</f>
        <v>FUL</v>
      </c>
      <c r="M13" s="55" t="str">
        <f>Schedule!M13</f>
        <v>@MUN</v>
      </c>
      <c r="N13" s="55" t="str">
        <f>Schedule!N13</f>
        <v>WBA</v>
      </c>
      <c r="O13" s="55" t="str">
        <f>Schedule!O13</f>
        <v>@SOU</v>
      </c>
      <c r="P13" s="55" t="str">
        <f>Schedule!P13</f>
        <v>NEW</v>
      </c>
      <c r="Q13" s="74" t="str">
        <f>Schedule!Q13</f>
        <v>@EVE</v>
      </c>
      <c r="R13" s="74" t="str">
        <f>Schedule!R13</f>
        <v>@CHE</v>
      </c>
      <c r="S13" s="74" t="str">
        <f>Schedule!S13</f>
        <v>BHA</v>
      </c>
      <c r="T13" s="74" t="str">
        <f>Schedule!T13</f>
        <v>CRY</v>
      </c>
      <c r="U13" s="74" t="str">
        <f>Schedule!U13</f>
        <v>@WBA</v>
      </c>
      <c r="V13" s="74" t="str">
        <f>Schedule!V13</f>
        <v>SHU</v>
      </c>
      <c r="W13" s="74" t="str">
        <f>Schedule!W13</f>
        <v>@BUR</v>
      </c>
      <c r="X13" s="74" t="str">
        <f>Schedule!X13</f>
        <v>@LIV</v>
      </c>
      <c r="Y13" s="74" t="str">
        <f>Schedule!Y13</f>
        <v>TOT</v>
      </c>
      <c r="Z13" s="74" t="str">
        <f>Schedule!Z13</f>
        <v>@ARS</v>
      </c>
      <c r="AA13" s="74" t="str">
        <f>Schedule!AA13</f>
        <v>WHU</v>
      </c>
      <c r="AB13" s="74" t="str">
        <f>Schedule!AB13</f>
        <v>MUN</v>
      </c>
      <c r="AC13" s="74" t="str">
        <f>Schedule!AC13</f>
        <v>@FUL</v>
      </c>
      <c r="AD13" s="74" t="str">
        <f>Schedule!AD13</f>
        <v>WOL</v>
      </c>
      <c r="AE13" s="74" t="str">
        <f>Schedule!AE13</f>
        <v>@LEI</v>
      </c>
      <c r="AF13" s="74" t="str">
        <f>Schedule!AF13</f>
        <v>LEE</v>
      </c>
      <c r="AG13" s="74" t="str">
        <f>Schedule!AG13</f>
        <v>@AVL</v>
      </c>
      <c r="AH13" s="74" t="str">
        <f>Schedule!AH13</f>
        <v>SOU</v>
      </c>
      <c r="AI13" s="74" t="str">
        <f>Schedule!AI13</f>
        <v>@CRY</v>
      </c>
      <c r="AJ13" s="74" t="str">
        <f>Schedule!AJ13</f>
        <v>CHE</v>
      </c>
      <c r="AK13" s="74" t="str">
        <f>Schedule!AK13</f>
        <v>@NEW</v>
      </c>
      <c r="AL13" s="55" t="str">
        <f>Schedule!AL13</f>
        <v>@BHA</v>
      </c>
      <c r="AM13" s="55" t="str">
        <f>Schedule!AM13</f>
        <v>EVE</v>
      </c>
      <c r="AO13" s="56"/>
      <c r="AT13" s="66" t="str">
        <f>Schedule!A13</f>
        <v>MCI</v>
      </c>
      <c r="AU13" s="3">
        <f ca="1">VLOOKUP(AT13,'Team Ratings'!$A$2:$H$21,7,FALSE)*(1-Fixtures!$D$3)</f>
        <v>131.51155327930761</v>
      </c>
      <c r="AV13" s="66" t="str">
        <f>Schedule!A13</f>
        <v>MCI</v>
      </c>
      <c r="AW13" s="3">
        <f ca="1">VLOOKUP(AV13,'Team Ratings'!$A$2:$H$21,4,FALSE)*(1+Fixtures!$D$3)</f>
        <v>65.368878371240996</v>
      </c>
      <c r="BA13" s="1"/>
      <c r="BB13" s="1"/>
      <c r="BC13" s="1"/>
      <c r="BD13" s="1"/>
      <c r="BE13" s="1"/>
      <c r="BF13" s="1"/>
      <c r="BG13" s="21"/>
    </row>
    <row r="14" spans="1:59" x14ac:dyDescent="0.25">
      <c r="A14" s="41" t="str">
        <f>Schedule!A14</f>
        <v>MUN</v>
      </c>
      <c r="B14" s="74" t="str">
        <f>Schedule!B14</f>
        <v>@BUR</v>
      </c>
      <c r="C14" s="55" t="str">
        <f>Schedule!C14</f>
        <v>CRY</v>
      </c>
      <c r="D14" s="55" t="str">
        <f>Schedule!D14</f>
        <v>@BHA</v>
      </c>
      <c r="E14" s="55" t="str">
        <f>Schedule!E14</f>
        <v>TOT</v>
      </c>
      <c r="F14" s="55" t="str">
        <f>Schedule!F14</f>
        <v>@NEW</v>
      </c>
      <c r="G14" s="55" t="str">
        <f>Schedule!G14</f>
        <v>CHE</v>
      </c>
      <c r="H14" s="55" t="str">
        <f>Schedule!H14</f>
        <v>ARS</v>
      </c>
      <c r="I14" s="55" t="str">
        <f>Schedule!I14</f>
        <v>@EVE</v>
      </c>
      <c r="J14" s="55" t="str">
        <f>Schedule!J14</f>
        <v>WBA</v>
      </c>
      <c r="K14" s="55" t="str">
        <f>Schedule!K14</f>
        <v>@SOU</v>
      </c>
      <c r="L14" s="55" t="str">
        <f>Schedule!L14</f>
        <v>@WHU</v>
      </c>
      <c r="M14" s="55" t="str">
        <f>Schedule!M14</f>
        <v>MCI</v>
      </c>
      <c r="N14" s="55" t="str">
        <f>Schedule!N14</f>
        <v>@SHU</v>
      </c>
      <c r="O14" s="55" t="str">
        <f>Schedule!O14</f>
        <v>LEE</v>
      </c>
      <c r="P14" s="55" t="str">
        <f>Schedule!P14</f>
        <v>@LEI</v>
      </c>
      <c r="Q14" s="55" t="str">
        <f>Schedule!Q14</f>
        <v>WOL</v>
      </c>
      <c r="R14" s="55" t="str">
        <f>Schedule!R14</f>
        <v>AVL</v>
      </c>
      <c r="S14" s="74" t="str">
        <f>Schedule!S14</f>
        <v>@FUL</v>
      </c>
      <c r="T14" s="74" t="str">
        <f>Schedule!T14</f>
        <v>@LIV</v>
      </c>
      <c r="U14" s="74" t="str">
        <f>Schedule!U14</f>
        <v>SHU</v>
      </c>
      <c r="V14" s="74" t="str">
        <f>Schedule!V14</f>
        <v>@ARS</v>
      </c>
      <c r="W14" s="74" t="str">
        <f>Schedule!W14</f>
        <v>SOU</v>
      </c>
      <c r="X14" s="74" t="str">
        <f>Schedule!X14</f>
        <v>EVE</v>
      </c>
      <c r="Y14" s="74" t="str">
        <f>Schedule!Y14</f>
        <v>@WBA</v>
      </c>
      <c r="Z14" s="74" t="str">
        <f>Schedule!Z14</f>
        <v>NEW</v>
      </c>
      <c r="AA14" s="74" t="str">
        <f>Schedule!AA14</f>
        <v>@CHE</v>
      </c>
      <c r="AB14" s="74" t="str">
        <f>Schedule!AB14</f>
        <v>@MCI</v>
      </c>
      <c r="AC14" s="74" t="str">
        <f>Schedule!AC14</f>
        <v>WHU</v>
      </c>
      <c r="AD14" s="74" t="str">
        <f>Schedule!AD14</f>
        <v>@CRY</v>
      </c>
      <c r="AE14" s="74" t="str">
        <f>Schedule!AE14</f>
        <v>BHA</v>
      </c>
      <c r="AF14" s="74" t="str">
        <f>Schedule!AF14</f>
        <v>@TOT</v>
      </c>
      <c r="AG14" s="74" t="str">
        <f>Schedule!AG14</f>
        <v>BUR</v>
      </c>
      <c r="AH14" s="74" t="str">
        <f>Schedule!AH14</f>
        <v>@LEE</v>
      </c>
      <c r="AI14" s="74" t="str">
        <f>Schedule!AI14</f>
        <v>LIV</v>
      </c>
      <c r="AJ14" s="74" t="str">
        <f>Schedule!AJ14</f>
        <v>@AVL</v>
      </c>
      <c r="AK14" s="74" t="str">
        <f>Schedule!AK14</f>
        <v>LEI</v>
      </c>
      <c r="AL14" s="55" t="str">
        <f>Schedule!AL14</f>
        <v>FUL</v>
      </c>
      <c r="AM14" s="55" t="str">
        <f>Schedule!AM14</f>
        <v>@WOL</v>
      </c>
      <c r="AO14" s="56"/>
      <c r="AT14" s="66" t="str">
        <f>Schedule!A14</f>
        <v>MUN</v>
      </c>
      <c r="AU14" s="3">
        <f ca="1">VLOOKUP(AT14,'Team Ratings'!$A$2:$H$21,7,FALSE)*(1-Fixtures!$D$3)</f>
        <v>116.38154010468304</v>
      </c>
      <c r="AV14" s="66" t="str">
        <f>Schedule!A14</f>
        <v>MUN</v>
      </c>
      <c r="AW14" s="3">
        <f ca="1">VLOOKUP(AV14,'Team Ratings'!$A$2:$H$21,4,FALSE)*(1+Fixtures!$D$3)</f>
        <v>92.112022973564763</v>
      </c>
      <c r="BA14" s="1"/>
      <c r="BB14" s="1"/>
      <c r="BC14" s="1"/>
      <c r="BD14" s="1"/>
      <c r="BE14" s="1"/>
      <c r="BF14" s="1"/>
      <c r="BG14" s="21"/>
    </row>
    <row r="15" spans="1:59" x14ac:dyDescent="0.25">
      <c r="A15" s="41" t="str">
        <f>Schedule!A15</f>
        <v>NEW</v>
      </c>
      <c r="B15" s="55" t="str">
        <f>Schedule!B15</f>
        <v>@WHU</v>
      </c>
      <c r="C15" s="55" t="str">
        <f>Schedule!C15</f>
        <v>BHA</v>
      </c>
      <c r="D15" s="55" t="str">
        <f>Schedule!D15</f>
        <v>@TOT</v>
      </c>
      <c r="E15" s="55" t="str">
        <f>Schedule!E15</f>
        <v>BUR</v>
      </c>
      <c r="F15" s="55" t="str">
        <f>Schedule!F15</f>
        <v>MUN</v>
      </c>
      <c r="G15" s="55" t="str">
        <f>Schedule!G15</f>
        <v>@WOL</v>
      </c>
      <c r="H15" s="55" t="str">
        <f>Schedule!H15</f>
        <v>EVE</v>
      </c>
      <c r="I15" s="55" t="str">
        <f>Schedule!I15</f>
        <v>@SOU</v>
      </c>
      <c r="J15" s="55" t="str">
        <f>Schedule!J15</f>
        <v>CHE</v>
      </c>
      <c r="K15" s="55" t="str">
        <f>Schedule!K15</f>
        <v>@CRY</v>
      </c>
      <c r="L15" s="74" t="str">
        <f>Schedule!L15</f>
        <v>@AVL</v>
      </c>
      <c r="M15" s="55" t="str">
        <f>Schedule!M15</f>
        <v>WBA</v>
      </c>
      <c r="N15" s="55" t="str">
        <f>Schedule!N15</f>
        <v>@LEE</v>
      </c>
      <c r="O15" s="55" t="str">
        <f>Schedule!O15</f>
        <v>FUL</v>
      </c>
      <c r="P15" s="55" t="str">
        <f>Schedule!P15</f>
        <v>@MCI</v>
      </c>
      <c r="Q15" s="55" t="str">
        <f>Schedule!Q15</f>
        <v>LIV</v>
      </c>
      <c r="R15" s="55" t="str">
        <f>Schedule!R15</f>
        <v>LEI</v>
      </c>
      <c r="S15" s="74" t="str">
        <f>Schedule!S15</f>
        <v>@SHU</v>
      </c>
      <c r="T15" s="74" t="str">
        <f>Schedule!T15</f>
        <v>@ARS</v>
      </c>
      <c r="U15" s="74" t="str">
        <f>Schedule!U15</f>
        <v>LEE</v>
      </c>
      <c r="V15" s="74" t="str">
        <f>Schedule!V15</f>
        <v>@EVE</v>
      </c>
      <c r="W15" s="74" t="str">
        <f>Schedule!W15</f>
        <v>CRY</v>
      </c>
      <c r="X15" s="74" t="str">
        <f>Schedule!X15</f>
        <v>SOU</v>
      </c>
      <c r="Y15" s="74" t="str">
        <f>Schedule!Y15</f>
        <v>@CHE</v>
      </c>
      <c r="Z15" s="74" t="str">
        <f>Schedule!Z15</f>
        <v>@MUN</v>
      </c>
      <c r="AA15" s="74" t="str">
        <f>Schedule!AA15</f>
        <v>WOL</v>
      </c>
      <c r="AB15" s="74" t="str">
        <f>Schedule!AB15</f>
        <v>@WBA</v>
      </c>
      <c r="AC15" s="74" t="str">
        <f>Schedule!AC15</f>
        <v>AVL</v>
      </c>
      <c r="AD15" s="74" t="str">
        <f>Schedule!AD15</f>
        <v>@BHA</v>
      </c>
      <c r="AE15" s="74" t="str">
        <f>Schedule!AE15</f>
        <v>TOT</v>
      </c>
      <c r="AF15" s="74" t="str">
        <f>Schedule!AF15</f>
        <v>@BUR</v>
      </c>
      <c r="AG15" s="74" t="str">
        <f>Schedule!AG15</f>
        <v>WHU</v>
      </c>
      <c r="AH15" s="74" t="str">
        <f>Schedule!AH15</f>
        <v>@LIV</v>
      </c>
      <c r="AI15" s="74" t="str">
        <f>Schedule!AI15</f>
        <v>ARS</v>
      </c>
      <c r="AJ15" s="74" t="str">
        <f>Schedule!AJ15</f>
        <v>@LEI</v>
      </c>
      <c r="AK15" s="74" t="str">
        <f>Schedule!AK15</f>
        <v>MCI</v>
      </c>
      <c r="AL15" s="55" t="str">
        <f>Schedule!AL15</f>
        <v>SHU</v>
      </c>
      <c r="AM15" s="55" t="str">
        <f>Schedule!AM15</f>
        <v>@FUL</v>
      </c>
      <c r="AO15" s="56"/>
      <c r="AT15" s="66" t="str">
        <f>Schedule!A15</f>
        <v>NEW</v>
      </c>
      <c r="AU15" s="3">
        <f ca="1">VLOOKUP(AT15,'Team Ratings'!$A$2:$H$21,7,FALSE)*(1-Fixtures!$D$3)</f>
        <v>78.725192926654685</v>
      </c>
      <c r="AV15" s="66" t="str">
        <f>Schedule!A15</f>
        <v>NEW</v>
      </c>
      <c r="AW15" s="3">
        <f ca="1">VLOOKUP(AV15,'Team Ratings'!$A$2:$H$21,4,FALSE)*(1+Fixtures!$D$3)</f>
        <v>115.26231742987656</v>
      </c>
      <c r="BA15" s="1"/>
      <c r="BB15" s="1"/>
      <c r="BC15" s="1"/>
      <c r="BD15" s="1"/>
      <c r="BE15" s="1"/>
      <c r="BF15" s="1"/>
      <c r="BG15" s="21"/>
    </row>
    <row r="16" spans="1:59" x14ac:dyDescent="0.25">
      <c r="A16" s="41" t="str">
        <f>Schedule!A16</f>
        <v>SHU</v>
      </c>
      <c r="B16" s="55" t="str">
        <f>Schedule!B16</f>
        <v>WOL</v>
      </c>
      <c r="C16" s="55" t="str">
        <f>Schedule!C16</f>
        <v>@AVL</v>
      </c>
      <c r="D16" s="55" t="str">
        <f>Schedule!D16</f>
        <v>LEE</v>
      </c>
      <c r="E16" s="55" t="str">
        <f>Schedule!E16</f>
        <v>@ARS</v>
      </c>
      <c r="F16" s="55" t="str">
        <f>Schedule!F16</f>
        <v>FUL</v>
      </c>
      <c r="G16" s="55" t="str">
        <f>Schedule!G16</f>
        <v>@LIV</v>
      </c>
      <c r="H16" s="55" t="str">
        <f>Schedule!H16</f>
        <v>MCI</v>
      </c>
      <c r="I16" s="55" t="str">
        <f>Schedule!I16</f>
        <v>@CHE</v>
      </c>
      <c r="J16" s="55" t="str">
        <f>Schedule!J16</f>
        <v>WHU</v>
      </c>
      <c r="K16" s="55" t="str">
        <f>Schedule!K16</f>
        <v>@WBA</v>
      </c>
      <c r="L16" s="55" t="str">
        <f>Schedule!L16</f>
        <v>LEI</v>
      </c>
      <c r="M16" s="55" t="str">
        <f>Schedule!M16</f>
        <v>@SOU</v>
      </c>
      <c r="N16" s="55" t="str">
        <f>Schedule!N16</f>
        <v>MUN</v>
      </c>
      <c r="O16" s="55" t="str">
        <f>Schedule!O16</f>
        <v>@BHA</v>
      </c>
      <c r="P16" s="55" t="str">
        <f>Schedule!P16</f>
        <v>EVE</v>
      </c>
      <c r="Q16" s="55" t="str">
        <f>Schedule!Q16</f>
        <v>@BUR</v>
      </c>
      <c r="R16" s="55" t="str">
        <f>Schedule!R16</f>
        <v>@CRY</v>
      </c>
      <c r="S16" s="74" t="str">
        <f>Schedule!S16</f>
        <v>NEW</v>
      </c>
      <c r="T16" s="74" t="str">
        <f>Schedule!T16</f>
        <v>TOT</v>
      </c>
      <c r="U16" s="74" t="str">
        <f>Schedule!U16</f>
        <v>@MUN</v>
      </c>
      <c r="V16" s="74" t="str">
        <f>Schedule!V16</f>
        <v>@MCI</v>
      </c>
      <c r="W16" s="74" t="str">
        <f>Schedule!W16</f>
        <v>WBA</v>
      </c>
      <c r="X16" s="74" t="str">
        <f>Schedule!X16</f>
        <v>CHE</v>
      </c>
      <c r="Y16" s="74" t="str">
        <f>Schedule!Y16</f>
        <v>@WHU</v>
      </c>
      <c r="Z16" s="74" t="str">
        <f>Schedule!Z16</f>
        <v>@FUL</v>
      </c>
      <c r="AA16" s="74" t="str">
        <f>Schedule!AA16</f>
        <v>LIV</v>
      </c>
      <c r="AB16" s="74" t="str">
        <f>Schedule!AB16</f>
        <v>SOU</v>
      </c>
      <c r="AC16" s="74" t="str">
        <f>Schedule!AC16</f>
        <v>@LEI</v>
      </c>
      <c r="AD16" s="74" t="str">
        <f>Schedule!AD16</f>
        <v>AVL</v>
      </c>
      <c r="AE16" s="74" t="str">
        <f>Schedule!AE16</f>
        <v>@LEE</v>
      </c>
      <c r="AF16" s="74" t="str">
        <f>Schedule!AF16</f>
        <v>ARS</v>
      </c>
      <c r="AG16" s="74" t="str">
        <f>Schedule!AG16</f>
        <v>@WOL</v>
      </c>
      <c r="AH16" s="74" t="str">
        <f>Schedule!AH16</f>
        <v>BHA</v>
      </c>
      <c r="AI16" s="74" t="str">
        <f>Schedule!AI16</f>
        <v>@TOT</v>
      </c>
      <c r="AJ16" s="74" t="str">
        <f>Schedule!AJ16</f>
        <v>CRY</v>
      </c>
      <c r="AK16" s="74" t="str">
        <f>Schedule!AK16</f>
        <v>@EVE</v>
      </c>
      <c r="AL16" s="55" t="str">
        <f>Schedule!AL16</f>
        <v>@NEW</v>
      </c>
      <c r="AM16" s="55" t="str">
        <f>Schedule!AM16</f>
        <v>BUR</v>
      </c>
      <c r="AO16" s="56"/>
      <c r="AT16" s="66" t="str">
        <f>Schedule!A16</f>
        <v>SHU</v>
      </c>
      <c r="AU16" s="3">
        <f ca="1">VLOOKUP(AT16,'Team Ratings'!$A$2:$H$21,7,FALSE)*(1-Fixtures!$D$3)</f>
        <v>59.145577594291431</v>
      </c>
      <c r="AV16" s="66" t="str">
        <f>Schedule!A16</f>
        <v>SHU</v>
      </c>
      <c r="AW16" s="3">
        <f ca="1">VLOOKUP(AV16,'Team Ratings'!$A$2:$H$21,4,FALSE)*(1+Fixtures!$D$3)</f>
        <v>132.56839310604093</v>
      </c>
    </row>
    <row r="17" spans="1:56" x14ac:dyDescent="0.25">
      <c r="A17" s="41" t="str">
        <f>Schedule!A17</f>
        <v>SOU</v>
      </c>
      <c r="B17" s="55" t="str">
        <f>Schedule!B17</f>
        <v>@CRY</v>
      </c>
      <c r="C17" s="55" t="str">
        <f>Schedule!C17</f>
        <v>TOT</v>
      </c>
      <c r="D17" s="55" t="str">
        <f>Schedule!D17</f>
        <v>@BUR</v>
      </c>
      <c r="E17" s="55" t="str">
        <f>Schedule!E17</f>
        <v>WBA</v>
      </c>
      <c r="F17" s="55" t="str">
        <f>Schedule!F17</f>
        <v>@CHE</v>
      </c>
      <c r="G17" s="55" t="str">
        <f>Schedule!G17</f>
        <v>EVE</v>
      </c>
      <c r="H17" s="55" t="str">
        <f>Schedule!H17</f>
        <v>@AVL</v>
      </c>
      <c r="I17" s="55" t="str">
        <f>Schedule!I17</f>
        <v>NEW</v>
      </c>
      <c r="J17" s="55" t="str">
        <f>Schedule!J17</f>
        <v>@WOL</v>
      </c>
      <c r="K17" s="55" t="str">
        <f>Schedule!K17</f>
        <v>MUN</v>
      </c>
      <c r="L17" s="55" t="str">
        <f>Schedule!L17</f>
        <v>@BHA</v>
      </c>
      <c r="M17" s="55" t="str">
        <f>Schedule!M17</f>
        <v>SHU</v>
      </c>
      <c r="N17" s="55" t="str">
        <f>Schedule!N17</f>
        <v>@ARS</v>
      </c>
      <c r="O17" s="55" t="str">
        <f>Schedule!O17</f>
        <v>MCI</v>
      </c>
      <c r="P17" s="55" t="str">
        <f>Schedule!P17</f>
        <v>@FUL</v>
      </c>
      <c r="Q17" s="55" t="str">
        <f>Schedule!Q17</f>
        <v>WHU</v>
      </c>
      <c r="R17" s="55" t="str">
        <f>Schedule!R17</f>
        <v>LIV</v>
      </c>
      <c r="S17" s="74" t="str">
        <f>Schedule!S17</f>
        <v>@LEE</v>
      </c>
      <c r="T17" s="74" t="str">
        <f>Schedule!T17</f>
        <v>@LEI</v>
      </c>
      <c r="U17" s="74" t="str">
        <f>Schedule!U17</f>
        <v>ARS</v>
      </c>
      <c r="V17" s="74" t="str">
        <f>Schedule!V17</f>
        <v>AVL</v>
      </c>
      <c r="W17" s="74" t="str">
        <f>Schedule!W17</f>
        <v>@MUN</v>
      </c>
      <c r="X17" s="74" t="str">
        <f>Schedule!X17</f>
        <v>@NEW</v>
      </c>
      <c r="Y17" s="74" t="str">
        <f>Schedule!Y17</f>
        <v>WOL</v>
      </c>
      <c r="Z17" s="74" t="str">
        <f>Schedule!Z17</f>
        <v>CHE</v>
      </c>
      <c r="AA17" s="74" t="str">
        <f>Schedule!AA17</f>
        <v>@EVE</v>
      </c>
      <c r="AB17" s="74" t="str">
        <f>Schedule!AB17</f>
        <v>@SHU</v>
      </c>
      <c r="AC17" s="74" t="str">
        <f>Schedule!AC17</f>
        <v>BHA</v>
      </c>
      <c r="AD17" s="74" t="str">
        <f>Schedule!AD17</f>
        <v>@TOT</v>
      </c>
      <c r="AE17" s="74" t="str">
        <f>Schedule!AE17</f>
        <v>BUR</v>
      </c>
      <c r="AF17" s="74" t="str">
        <f>Schedule!AF17</f>
        <v>@WBA</v>
      </c>
      <c r="AG17" s="74" t="str">
        <f>Schedule!AG17</f>
        <v>CRY</v>
      </c>
      <c r="AH17" s="74" t="str">
        <f>Schedule!AH17</f>
        <v>@MCI</v>
      </c>
      <c r="AI17" s="74" t="str">
        <f>Schedule!AI17</f>
        <v>LEI</v>
      </c>
      <c r="AJ17" s="74" t="str">
        <f>Schedule!AJ17</f>
        <v>@LIV</v>
      </c>
      <c r="AK17" s="74" t="str">
        <f>Schedule!AK17</f>
        <v>FUL</v>
      </c>
      <c r="AL17" s="55" t="str">
        <f>Schedule!AL17</f>
        <v>LEE</v>
      </c>
      <c r="AM17" s="55" t="str">
        <f>Schedule!AM17</f>
        <v>@WHU</v>
      </c>
      <c r="AO17" s="56"/>
      <c r="AT17" s="66" t="str">
        <f>Schedule!A17</f>
        <v>SOU</v>
      </c>
      <c r="AU17" s="3">
        <f ca="1">VLOOKUP(AT17,'Team Ratings'!$A$2:$H$21,7,FALSE)*(1-Fixtures!$D$3)</f>
        <v>86.587993402392399</v>
      </c>
      <c r="AV17" s="66" t="str">
        <f>Schedule!A17</f>
        <v>SOU</v>
      </c>
      <c r="AW17" s="3">
        <f ca="1">VLOOKUP(AV17,'Team Ratings'!$A$2:$H$21,4,FALSE)*(1+Fixtures!$D$3)</f>
        <v>118.21560773438863</v>
      </c>
    </row>
    <row r="18" spans="1:56" x14ac:dyDescent="0.25">
      <c r="A18" s="41" t="str">
        <f>Schedule!A18</f>
        <v>TOT</v>
      </c>
      <c r="B18" s="55" t="str">
        <f>Schedule!B18</f>
        <v>EVE</v>
      </c>
      <c r="C18" s="55" t="str">
        <f>Schedule!C18</f>
        <v>@SOU</v>
      </c>
      <c r="D18" s="55" t="str">
        <f>Schedule!D18</f>
        <v>NEW</v>
      </c>
      <c r="E18" s="55" t="str">
        <f>Schedule!E18</f>
        <v>@MUN</v>
      </c>
      <c r="F18" s="55" t="str">
        <f>Schedule!F18</f>
        <v>WHU</v>
      </c>
      <c r="G18" s="55" t="str">
        <f>Schedule!G18</f>
        <v>@BUR</v>
      </c>
      <c r="H18" s="55" t="str">
        <f>Schedule!H18</f>
        <v>BHA</v>
      </c>
      <c r="I18" s="55" t="str">
        <f>Schedule!I18</f>
        <v>@WBA</v>
      </c>
      <c r="J18" s="55" t="str">
        <f>Schedule!J18</f>
        <v>MCI</v>
      </c>
      <c r="K18" s="55" t="str">
        <f>Schedule!K18</f>
        <v>@CHE</v>
      </c>
      <c r="L18" s="55" t="str">
        <f>Schedule!L18</f>
        <v>ARS</v>
      </c>
      <c r="M18" s="55" t="str">
        <f>Schedule!M18</f>
        <v>@CRY</v>
      </c>
      <c r="N18" s="55" t="str">
        <f>Schedule!N18</f>
        <v>@LIV</v>
      </c>
      <c r="O18" s="55" t="str">
        <f>Schedule!O18</f>
        <v>LEI</v>
      </c>
      <c r="P18" s="55" t="str">
        <f>Schedule!P18</f>
        <v>@WOL</v>
      </c>
      <c r="Q18" s="74" t="str">
        <f>Schedule!Q18</f>
        <v>FUL</v>
      </c>
      <c r="R18" s="55" t="str">
        <f>Schedule!R18</f>
        <v>LEE</v>
      </c>
      <c r="S18" s="74" t="str">
        <f>Schedule!S18</f>
        <v>@AVL</v>
      </c>
      <c r="T18" s="74" t="str">
        <f>Schedule!T18</f>
        <v>@SHU</v>
      </c>
      <c r="U18" s="74" t="str">
        <f>Schedule!U18</f>
        <v>LIV</v>
      </c>
      <c r="V18" s="74" t="str">
        <f>Schedule!V18</f>
        <v>@BHA</v>
      </c>
      <c r="W18" s="74" t="str">
        <f>Schedule!W18</f>
        <v>CHE</v>
      </c>
      <c r="X18" s="74" t="str">
        <f>Schedule!X18</f>
        <v>WBA</v>
      </c>
      <c r="Y18" s="74" t="str">
        <f>Schedule!Y18</f>
        <v>@MCI</v>
      </c>
      <c r="Z18" s="74" t="str">
        <f>Schedule!Z18</f>
        <v>@WHU</v>
      </c>
      <c r="AA18" s="74" t="str">
        <f>Schedule!AA18</f>
        <v>BUR</v>
      </c>
      <c r="AB18" s="74" t="str">
        <f>Schedule!AB18</f>
        <v>CRY</v>
      </c>
      <c r="AC18" s="74" t="str">
        <f>Schedule!AC18</f>
        <v>@ARS</v>
      </c>
      <c r="AD18" s="74" t="str">
        <f>Schedule!AD18</f>
        <v>SOU</v>
      </c>
      <c r="AE18" s="74" t="str">
        <f>Schedule!AE18</f>
        <v>@NEW</v>
      </c>
      <c r="AF18" s="74" t="str">
        <f>Schedule!AF18</f>
        <v>MUN</v>
      </c>
      <c r="AG18" s="74" t="str">
        <f>Schedule!AG18</f>
        <v>@EVE</v>
      </c>
      <c r="AH18" s="74" t="str">
        <f>Schedule!AH18</f>
        <v>@FUL</v>
      </c>
      <c r="AI18" s="74" t="str">
        <f>Schedule!AI18</f>
        <v>SHU</v>
      </c>
      <c r="AJ18" s="74" t="str">
        <f>Schedule!AJ18</f>
        <v>@LEE</v>
      </c>
      <c r="AK18" s="74" t="str">
        <f>Schedule!AK18</f>
        <v>WOL</v>
      </c>
      <c r="AL18" s="55" t="str">
        <f>Schedule!AL18</f>
        <v>AVL</v>
      </c>
      <c r="AM18" s="55" t="str">
        <f>Schedule!AM18</f>
        <v>@LEI</v>
      </c>
      <c r="AO18" s="56"/>
      <c r="AT18" s="66" t="str">
        <f>Schedule!A18</f>
        <v>TOT</v>
      </c>
      <c r="AU18" s="3">
        <f ca="1">VLOOKUP(AT18,'Team Ratings'!$A$2:$H$21,7,FALSE)*(1-Fixtures!$D$3)</f>
        <v>102.74153980171798</v>
      </c>
      <c r="AV18" s="66" t="str">
        <f>Schedule!A18</f>
        <v>TOT</v>
      </c>
      <c r="AW18" s="3">
        <f ca="1">VLOOKUP(AV18,'Team Ratings'!$A$2:$H$21,4,FALSE)*(1+Fixtures!$D$3)</f>
        <v>101.05928422469526</v>
      </c>
    </row>
    <row r="19" spans="1:56" x14ac:dyDescent="0.25">
      <c r="A19" s="41" t="str">
        <f>Schedule!A19</f>
        <v>WBA</v>
      </c>
      <c r="B19" s="55" t="str">
        <f>Schedule!B19</f>
        <v>LEI</v>
      </c>
      <c r="C19" s="55" t="str">
        <f>Schedule!C19</f>
        <v>@EVE</v>
      </c>
      <c r="D19" s="55" t="str">
        <f>Schedule!D19</f>
        <v>CHE</v>
      </c>
      <c r="E19" s="55" t="str">
        <f>Schedule!E19</f>
        <v>@SOU</v>
      </c>
      <c r="F19" s="55" t="str">
        <f>Schedule!F19</f>
        <v>BUR</v>
      </c>
      <c r="G19" s="55" t="str">
        <f>Schedule!G19</f>
        <v>@BHA</v>
      </c>
      <c r="H19" s="55" t="str">
        <f>Schedule!H19</f>
        <v>@FUL</v>
      </c>
      <c r="I19" s="55" t="str">
        <f>Schedule!I19</f>
        <v>TOT</v>
      </c>
      <c r="J19" s="55" t="str">
        <f>Schedule!J19</f>
        <v>@MUN</v>
      </c>
      <c r="K19" s="55" t="str">
        <f>Schedule!K19</f>
        <v>SHU</v>
      </c>
      <c r="L19" s="55" t="str">
        <f>Schedule!L19</f>
        <v>CRY</v>
      </c>
      <c r="M19" s="55" t="str">
        <f>Schedule!M19</f>
        <v>@NEW</v>
      </c>
      <c r="N19" s="55" t="str">
        <f>Schedule!N19</f>
        <v>@MCI</v>
      </c>
      <c r="O19" s="55" t="str">
        <f>Schedule!O19</f>
        <v>AVL</v>
      </c>
      <c r="P19" s="55" t="str">
        <f>Schedule!P19</f>
        <v>@LIV</v>
      </c>
      <c r="Q19" s="55" t="str">
        <f>Schedule!Q19</f>
        <v>LEE</v>
      </c>
      <c r="R19" s="55" t="str">
        <f>Schedule!R19</f>
        <v>ARS</v>
      </c>
      <c r="S19" s="74" t="str">
        <f>Schedule!S19</f>
        <v>@WHU</v>
      </c>
      <c r="T19" s="74" t="str">
        <f>Schedule!T19</f>
        <v>@WOL</v>
      </c>
      <c r="U19" s="74" t="str">
        <f>Schedule!U19</f>
        <v>MCI</v>
      </c>
      <c r="V19" s="74" t="str">
        <f>Schedule!V19</f>
        <v>FUL</v>
      </c>
      <c r="W19" s="74" t="str">
        <f>Schedule!W19</f>
        <v>@SHU</v>
      </c>
      <c r="X19" s="74" t="str">
        <f>Schedule!X19</f>
        <v>@TOT</v>
      </c>
      <c r="Y19" s="74" t="str">
        <f>Schedule!Y19</f>
        <v>MUN</v>
      </c>
      <c r="Z19" s="74" t="str">
        <f>Schedule!Z19</f>
        <v>@BUR</v>
      </c>
      <c r="AA19" s="74" t="str">
        <f>Schedule!AA19</f>
        <v>BHA</v>
      </c>
      <c r="AB19" s="74" t="str">
        <f>Schedule!AB19</f>
        <v>NEW</v>
      </c>
      <c r="AC19" s="74" t="str">
        <f>Schedule!AC19</f>
        <v>@CRY</v>
      </c>
      <c r="AD19" s="74" t="str">
        <f>Schedule!AD19</f>
        <v>EVE</v>
      </c>
      <c r="AE19" s="74" t="str">
        <f>Schedule!AE19</f>
        <v>@CHE</v>
      </c>
      <c r="AF19" s="74" t="str">
        <f>Schedule!AF19</f>
        <v>SOU</v>
      </c>
      <c r="AG19" s="74" t="str">
        <f>Schedule!AG19</f>
        <v>@LEI</v>
      </c>
      <c r="AH19" s="74" t="str">
        <f>Schedule!AH19</f>
        <v>@AVL</v>
      </c>
      <c r="AI19" s="74" t="str">
        <f>Schedule!AI19</f>
        <v>WOL</v>
      </c>
      <c r="AJ19" s="74" t="str">
        <f>Schedule!AJ19</f>
        <v>@ARS</v>
      </c>
      <c r="AK19" s="74" t="str">
        <f>Schedule!AK19</f>
        <v>LIV</v>
      </c>
      <c r="AL19" s="55" t="str">
        <f>Schedule!AL19</f>
        <v>WHU</v>
      </c>
      <c r="AM19" s="55" t="str">
        <f>Schedule!AM19</f>
        <v>@LEE</v>
      </c>
      <c r="AO19" s="56"/>
      <c r="AT19" s="66" t="str">
        <f>Schedule!A19</f>
        <v>WBA</v>
      </c>
      <c r="AU19" s="3">
        <f ca="1">VLOOKUP(AT19,'Team Ratings'!$A$2:$H$21,7,FALSE)*(1-Fixtures!$D$3)</f>
        <v>66.312831382969208</v>
      </c>
      <c r="AV19" s="66" t="str">
        <f>Schedule!A19</f>
        <v>WBA</v>
      </c>
      <c r="AW19" s="3">
        <f ca="1">VLOOKUP(AV19,'Team Ratings'!$A$2:$H$21,4,FALSE)*(1+Fixtures!$D$3)</f>
        <v>146.42587197054905</v>
      </c>
    </row>
    <row r="20" spans="1:56" x14ac:dyDescent="0.25">
      <c r="A20" s="41" t="str">
        <f>Schedule!A20</f>
        <v>WHU</v>
      </c>
      <c r="B20" s="55" t="str">
        <f>Schedule!B20</f>
        <v>NEW</v>
      </c>
      <c r="C20" s="55" t="str">
        <f>Schedule!C20</f>
        <v>@ARS</v>
      </c>
      <c r="D20" s="55" t="str">
        <f>Schedule!D20</f>
        <v>WOL</v>
      </c>
      <c r="E20" s="55" t="str">
        <f>Schedule!E20</f>
        <v>@LEI</v>
      </c>
      <c r="F20" s="55" t="str">
        <f>Schedule!F20</f>
        <v>@TOT</v>
      </c>
      <c r="G20" s="55" t="str">
        <f>Schedule!G20</f>
        <v>MCI</v>
      </c>
      <c r="H20" s="55" t="str">
        <f>Schedule!H20</f>
        <v>@LIV</v>
      </c>
      <c r="I20" s="55" t="str">
        <f>Schedule!I20</f>
        <v>FUL</v>
      </c>
      <c r="J20" s="55" t="str">
        <f>Schedule!J20</f>
        <v>@SHU</v>
      </c>
      <c r="K20" s="55" t="str">
        <f>Schedule!K20</f>
        <v>AVL</v>
      </c>
      <c r="L20" s="55" t="str">
        <f>Schedule!L20</f>
        <v>MUN</v>
      </c>
      <c r="M20" s="55" t="str">
        <f>Schedule!M20</f>
        <v>@LEE</v>
      </c>
      <c r="N20" s="55" t="str">
        <f>Schedule!N20</f>
        <v>CRY</v>
      </c>
      <c r="O20" s="55" t="str">
        <f>Schedule!O20</f>
        <v>@CHE</v>
      </c>
      <c r="P20" s="55" t="str">
        <f>Schedule!P20</f>
        <v>BHA</v>
      </c>
      <c r="Q20" s="55" t="str">
        <f>Schedule!Q20</f>
        <v>@SOU</v>
      </c>
      <c r="R20" s="55" t="str">
        <f>Schedule!R20</f>
        <v>@EVE</v>
      </c>
      <c r="S20" s="74" t="str">
        <f>Schedule!S20</f>
        <v>WBA</v>
      </c>
      <c r="T20" s="74" t="str">
        <f>Schedule!T20</f>
        <v>BUR</v>
      </c>
      <c r="U20" s="74" t="str">
        <f>Schedule!U20</f>
        <v>@CRY</v>
      </c>
      <c r="V20" s="74" t="str">
        <f>Schedule!V20</f>
        <v>LIV</v>
      </c>
      <c r="W20" s="74" t="str">
        <f>Schedule!W20</f>
        <v>@AVL</v>
      </c>
      <c r="X20" s="74" t="str">
        <f>Schedule!X20</f>
        <v>@FUL</v>
      </c>
      <c r="Y20" s="74" t="str">
        <f>Schedule!Y20</f>
        <v>SHU</v>
      </c>
      <c r="Z20" s="74" t="str">
        <f>Schedule!Z20</f>
        <v>TOT</v>
      </c>
      <c r="AA20" s="74" t="str">
        <f>Schedule!AA20</f>
        <v>@MCI</v>
      </c>
      <c r="AB20" s="74" t="str">
        <f>Schedule!AB20</f>
        <v>LEE</v>
      </c>
      <c r="AC20" s="74" t="str">
        <f>Schedule!AC20</f>
        <v>@MUN</v>
      </c>
      <c r="AD20" s="74" t="str">
        <f>Schedule!AD20</f>
        <v>ARS</v>
      </c>
      <c r="AE20" s="74" t="str">
        <f>Schedule!AE20</f>
        <v>@WOL</v>
      </c>
      <c r="AF20" s="74" t="str">
        <f>Schedule!AF20</f>
        <v>LEI</v>
      </c>
      <c r="AG20" s="74" t="str">
        <f>Schedule!AG20</f>
        <v>@NEW</v>
      </c>
      <c r="AH20" s="74" t="str">
        <f>Schedule!AH20</f>
        <v>CHE</v>
      </c>
      <c r="AI20" s="74" t="str">
        <f>Schedule!AI20</f>
        <v>@BUR</v>
      </c>
      <c r="AJ20" s="74" t="str">
        <f>Schedule!AJ20</f>
        <v>EVE</v>
      </c>
      <c r="AK20" s="74" t="str">
        <f>Schedule!AK20</f>
        <v>@BHA</v>
      </c>
      <c r="AL20" s="55" t="str">
        <f>Schedule!AL20</f>
        <v>@WBA</v>
      </c>
      <c r="AM20" s="55" t="str">
        <f>Schedule!AM20</f>
        <v>SOU</v>
      </c>
      <c r="AO20" s="56"/>
      <c r="AT20" s="66" t="str">
        <f>Schedule!A20</f>
        <v>WHU</v>
      </c>
      <c r="AU20" s="3">
        <f ca="1">VLOOKUP(AT20,'Team Ratings'!$A$2:$H$21,7,FALSE)*(1-Fixtures!$D$3)</f>
        <v>99.637041377369087</v>
      </c>
      <c r="AV20" s="66" t="str">
        <f>Schedule!A20</f>
        <v>WHU</v>
      </c>
      <c r="AW20" s="3">
        <f ca="1">VLOOKUP(AV20,'Team Ratings'!$A$2:$H$21,4,FALSE)*(1+Fixtures!$D$3)</f>
        <v>100.46285841173498</v>
      </c>
    </row>
    <row r="21" spans="1:56" x14ac:dyDescent="0.25">
      <c r="A21" s="41" t="str">
        <f>Schedule!A21</f>
        <v>WOL</v>
      </c>
      <c r="B21" s="55" t="str">
        <f>Schedule!B21</f>
        <v>@SHU</v>
      </c>
      <c r="C21" s="55" t="str">
        <f>Schedule!C21</f>
        <v>MCI</v>
      </c>
      <c r="D21" s="55" t="str">
        <f>Schedule!D21</f>
        <v>@WHU</v>
      </c>
      <c r="E21" s="55" t="str">
        <f>Schedule!E21</f>
        <v>FUL</v>
      </c>
      <c r="F21" s="55" t="str">
        <f>Schedule!F21</f>
        <v>@LEE</v>
      </c>
      <c r="G21" s="55" t="str">
        <f>Schedule!G21</f>
        <v>NEW</v>
      </c>
      <c r="H21" s="55" t="str">
        <f>Schedule!H21</f>
        <v>CRY</v>
      </c>
      <c r="I21" s="55" t="str">
        <f>Schedule!I21</f>
        <v>@LEI</v>
      </c>
      <c r="J21" s="55" t="str">
        <f>Schedule!J21</f>
        <v>SOU</v>
      </c>
      <c r="K21" s="55" t="str">
        <f>Schedule!K21</f>
        <v>@ARS</v>
      </c>
      <c r="L21" s="55" t="str">
        <f>Schedule!L21</f>
        <v>@LIV</v>
      </c>
      <c r="M21" s="55" t="str">
        <f>Schedule!M21</f>
        <v>AVL</v>
      </c>
      <c r="N21" s="55" t="str">
        <f>Schedule!N21</f>
        <v>CHE</v>
      </c>
      <c r="O21" s="55" t="str">
        <f>Schedule!O21</f>
        <v>@BUR</v>
      </c>
      <c r="P21" s="55" t="str">
        <f>Schedule!P21</f>
        <v>TOT</v>
      </c>
      <c r="Q21" s="55" t="str">
        <f>Schedule!Q21</f>
        <v>@MUN</v>
      </c>
      <c r="R21" s="55" t="str">
        <f>Schedule!R21</f>
        <v>@BHA</v>
      </c>
      <c r="S21" s="55" t="str">
        <f>Schedule!S21</f>
        <v>EVE</v>
      </c>
      <c r="T21" s="74" t="str">
        <f>Schedule!T21</f>
        <v>WBA</v>
      </c>
      <c r="U21" s="74" t="str">
        <f>Schedule!U21</f>
        <v>@CHE</v>
      </c>
      <c r="V21" s="74" t="str">
        <f>Schedule!V21</f>
        <v>@CRY</v>
      </c>
      <c r="W21" s="74" t="str">
        <f>Schedule!W21</f>
        <v>ARS</v>
      </c>
      <c r="X21" s="74" t="str">
        <f>Schedule!X21</f>
        <v>LEI</v>
      </c>
      <c r="Y21" s="74" t="str">
        <f>Schedule!Y21</f>
        <v>@SOU</v>
      </c>
      <c r="Z21" s="74" t="str">
        <f>Schedule!Z21</f>
        <v>LEE</v>
      </c>
      <c r="AA21" s="74" t="str">
        <f>Schedule!AA21</f>
        <v>@NEW</v>
      </c>
      <c r="AB21" s="74" t="str">
        <f>Schedule!AB21</f>
        <v>@AVL</v>
      </c>
      <c r="AC21" s="74" t="str">
        <f>Schedule!AC21</f>
        <v>LIV</v>
      </c>
      <c r="AD21" s="74" t="str">
        <f>Schedule!AD21</f>
        <v>@MCI</v>
      </c>
      <c r="AE21" s="74" t="str">
        <f>Schedule!AE21</f>
        <v>WHU</v>
      </c>
      <c r="AF21" s="74" t="str">
        <f>Schedule!AF21</f>
        <v>@FUL</v>
      </c>
      <c r="AG21" s="74" t="str">
        <f>Schedule!AG21</f>
        <v>SHU</v>
      </c>
      <c r="AH21" s="74" t="str">
        <f>Schedule!AH21</f>
        <v>BUR</v>
      </c>
      <c r="AI21" s="74" t="str">
        <f>Schedule!AI21</f>
        <v>@WBA</v>
      </c>
      <c r="AJ21" s="74" t="str">
        <f>Schedule!AJ21</f>
        <v>BHA</v>
      </c>
      <c r="AK21" s="74" t="str">
        <f>Schedule!AK21</f>
        <v>@TOT</v>
      </c>
      <c r="AL21" s="55" t="str">
        <f>Schedule!AL21</f>
        <v>@EVE</v>
      </c>
      <c r="AM21" s="55" t="str">
        <f>Schedule!AM21</f>
        <v>MUN</v>
      </c>
      <c r="AO21" s="56"/>
      <c r="AT21" s="66" t="str">
        <f>Schedule!A21</f>
        <v>WOL</v>
      </c>
      <c r="AU21" s="3">
        <f ca="1">VLOOKUP(AT21,'Team Ratings'!$A$2:$H$21,7,FALSE)*(1-Fixtures!$D$3)</f>
        <v>78.147349861769413</v>
      </c>
      <c r="AV21" s="66" t="str">
        <f>Schedule!A21</f>
        <v>WOL</v>
      </c>
      <c r="AW21" s="3">
        <f ca="1">VLOOKUP(AV21,'Team Ratings'!$A$2:$H$21,4,FALSE)*(1+Fixtures!$D$3)</f>
        <v>100.08120106467163</v>
      </c>
    </row>
    <row r="22" spans="1:56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G22" s="34"/>
      <c r="AH22" s="34"/>
      <c r="AI22" s="34"/>
      <c r="AJ22" s="34"/>
      <c r="AK22" s="34"/>
      <c r="AL22" s="34"/>
      <c r="AM22" s="34"/>
      <c r="AT22" s="66" t="str">
        <f>CONCATENATE("@",Schedule!A2)</f>
        <v>@ARS</v>
      </c>
      <c r="AU22" s="3">
        <f ca="1">VLOOKUP(RIGHT(AT22,3),'Team Ratings'!$A$2:$H$21,7,FALSE)*(1+Fixtures!$D$3)</f>
        <v>103.32650355381611</v>
      </c>
      <c r="AV22" s="66" t="str">
        <f>CONCATENATE("@",Schedule!A2)</f>
        <v>@ARS</v>
      </c>
      <c r="AW22" s="3">
        <f ca="1">VLOOKUP(RIGHT(AV22,3),'Team Ratings'!$A$2:$H$21,4,FALSE)*(1-Fixtures!$D$3)</f>
        <v>79.529144723285285</v>
      </c>
    </row>
    <row r="23" spans="1:56" x14ac:dyDescent="0.25">
      <c r="A23" s="35" t="s">
        <v>0</v>
      </c>
      <c r="B23" s="53">
        <v>1</v>
      </c>
      <c r="C23" s="53">
        <v>2</v>
      </c>
      <c r="D23" s="53">
        <v>3</v>
      </c>
      <c r="E23" s="53">
        <v>4</v>
      </c>
      <c r="F23" s="53">
        <v>5</v>
      </c>
      <c r="G23" s="53">
        <v>6</v>
      </c>
      <c r="H23" s="53">
        <v>7</v>
      </c>
      <c r="I23" s="53">
        <v>8</v>
      </c>
      <c r="J23" s="53">
        <v>9</v>
      </c>
      <c r="K23" s="53">
        <v>10</v>
      </c>
      <c r="L23" s="53">
        <v>11</v>
      </c>
      <c r="M23" s="53">
        <v>12</v>
      </c>
      <c r="N23" s="53">
        <v>13</v>
      </c>
      <c r="O23" s="53">
        <v>14</v>
      </c>
      <c r="P23" s="53">
        <v>15</v>
      </c>
      <c r="Q23" s="53">
        <v>16</v>
      </c>
      <c r="R23" s="53">
        <v>17</v>
      </c>
      <c r="S23" s="53">
        <v>18</v>
      </c>
      <c r="T23" s="53">
        <v>19</v>
      </c>
      <c r="U23" s="53">
        <v>20</v>
      </c>
      <c r="V23" s="53">
        <v>21</v>
      </c>
      <c r="W23" s="53">
        <v>22</v>
      </c>
      <c r="X23" s="53">
        <v>23</v>
      </c>
      <c r="Y23" s="53">
        <v>24</v>
      </c>
      <c r="Z23" s="53">
        <v>25</v>
      </c>
      <c r="AA23" s="53">
        <v>26</v>
      </c>
      <c r="AB23" s="53">
        <v>27</v>
      </c>
      <c r="AC23" s="53">
        <v>28</v>
      </c>
      <c r="AD23" s="53">
        <v>29</v>
      </c>
      <c r="AE23" s="53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57" t="s">
        <v>17</v>
      </c>
      <c r="AO23" s="53" t="s">
        <v>0</v>
      </c>
      <c r="AP23" s="57" t="str">
        <f>CONCATENATE("GW ",Fixtures!$D$6,"-",Fixtures!$D$6+8)</f>
        <v>GW 38-46</v>
      </c>
      <c r="AQ23" s="57" t="str">
        <f>CONCATENATE("GW ",Fixtures!$D$6,"-",Fixtures!$D$6+5)</f>
        <v>GW 38-43</v>
      </c>
      <c r="AR23" s="57" t="str">
        <f>CONCATENATE("GW ",Fixtures!$D$6,"-",Fixtures!$D$6+2)</f>
        <v>GW 38-40</v>
      </c>
      <c r="AS23" s="58"/>
      <c r="AT23" s="66" t="str">
        <f>CONCATENATE("@",Schedule!A3)</f>
        <v>@AVL</v>
      </c>
      <c r="AU23" s="3">
        <f ca="1">VLOOKUP(RIGHT(AT23,3),'Team Ratings'!$A$2:$H$21,7,FALSE)*(1+Fixtures!$D$3)</f>
        <v>115.57302546324158</v>
      </c>
      <c r="AV23" s="66" t="str">
        <f>CONCATENATE("@",Schedule!A3)</f>
        <v>@AVL</v>
      </c>
      <c r="AW23" s="3">
        <f ca="1">VLOOKUP(RIGHT(AV23,3),'Team Ratings'!$A$2:$H$21,4,FALSE)*(1-Fixtures!$D$3)</f>
        <v>101.14576265417652</v>
      </c>
      <c r="BA23" s="56"/>
      <c r="BD23" s="60"/>
    </row>
    <row r="24" spans="1:56" x14ac:dyDescent="0.25">
      <c r="A24" s="41" t="str">
        <f>$A2</f>
        <v>ARS</v>
      </c>
      <c r="B24" s="9">
        <f ca="1">(VLOOKUP(B2,$AT$2:$AU$41,2,FALSE)*VLOOKUP(B46,$AV$2:$AW$41,2,FALSE))/(100*100)*'Formula Data'!$AB$22</f>
        <v>1.0509806041812721</v>
      </c>
      <c r="C24" s="9">
        <f ca="1">(VLOOKUP(C2,$AT$2:$AU$41,2,FALSE)*VLOOKUP(C46,$AV$2:$AW$41,2,FALSE))/(100*100)*'Formula Data'!$AB$22</f>
        <v>1.067661296303259</v>
      </c>
      <c r="D24" s="9">
        <f ca="1">(VLOOKUP(D2,$AT$2:$AU$41,2,FALSE)*VLOOKUP(D46,$AV$2:$AW$41,2,FALSE))/(100*100)*'Formula Data'!$AB$22</f>
        <v>1.8056432212141478</v>
      </c>
      <c r="E24" s="9">
        <f ca="1">(VLOOKUP(E2,$AT$2:$AU$41,2,FALSE)*VLOOKUP(E46,$AV$2:$AW$41,2,FALSE))/(100*100)*'Formula Data'!$AB$22</f>
        <v>0.63377478066374093</v>
      </c>
      <c r="F24" s="9">
        <f ca="1">(VLOOKUP(F2,$AT$2:$AU$41,2,FALSE)*VLOOKUP(F46,$AV$2:$AW$41,2,FALSE))/(100*100)*'Formula Data'!$AB$22</f>
        <v>1.7919777249366904</v>
      </c>
      <c r="G24" s="9">
        <f ca="1">(VLOOKUP(G2,$AT$2:$AU$41,2,FALSE)*VLOOKUP(G46,$AV$2:$AW$41,2,FALSE))/(100*100)*'Formula Data'!$AB$22</f>
        <v>1.1385182220174048</v>
      </c>
      <c r="H24" s="9">
        <f ca="1">(VLOOKUP(H2,$AT$2:$AU$41,2,FALSE)*VLOOKUP(H46,$AV$2:$AW$41,2,FALSE))/(100*100)*'Formula Data'!$AB$22</f>
        <v>1.585816015863547</v>
      </c>
      <c r="I24" s="9">
        <f ca="1">(VLOOKUP(I2,$AT$2:$AU$41,2,FALSE)*VLOOKUP(I46,$AV$2:$AW$41,2,FALSE))/(100*100)*'Formula Data'!$AB$22</f>
        <v>1.0982245479828248</v>
      </c>
      <c r="J24" s="9">
        <f ca="1">(VLOOKUP(J2,$AT$2:$AU$41,2,FALSE)*VLOOKUP(J46,$AV$2:$AW$41,2,FALSE))/(100*100)*'Formula Data'!$AB$22</f>
        <v>1.533922977293452</v>
      </c>
      <c r="K24" s="9">
        <f ca="1">(VLOOKUP(K2,$AT$2:$AU$41,2,FALSE)*VLOOKUP(K46,$AV$2:$AW$41,2,FALSE))/(100*100)*'Formula Data'!$AB$22</f>
        <v>0.83738838189781795</v>
      </c>
      <c r="L24" s="9">
        <f ca="1">(VLOOKUP(L2,$AT$2:$AU$41,2,FALSE)*VLOOKUP(L46,$AV$2:$AW$41,2,FALSE))/(100*100)*'Formula Data'!$AB$22</f>
        <v>1.399957236907972</v>
      </c>
      <c r="M24" s="9">
        <f ca="1">(VLOOKUP(M2,$AT$2:$AU$41,2,FALSE)*VLOOKUP(M46,$AV$2:$AW$41,2,FALSE))/(100*100)*'Formula Data'!$AB$22</f>
        <v>0.80830480251189818</v>
      </c>
      <c r="N24" s="9">
        <f ca="1">(VLOOKUP(N2,$AT$2:$AU$41,2,FALSE)*VLOOKUP(N46,$AV$2:$AW$41,2,FALSE))/(100*100)*'Formula Data'!$AB$22</f>
        <v>0.92783414684264232</v>
      </c>
      <c r="O24" s="9">
        <f ca="1">(VLOOKUP(O2,$AT$2:$AU$41,2,FALSE)*VLOOKUP(O46,$AV$2:$AW$41,2,FALSE))/(100*100)*'Formula Data'!$AB$22</f>
        <v>1.1863921553863697</v>
      </c>
      <c r="P24" s="9">
        <f ca="1">(VLOOKUP(P2,$AT$2:$AU$41,2,FALSE)*VLOOKUP(P46,$AV$2:$AW$41,2,FALSE))/(100*100)*'Formula Data'!$AB$22</f>
        <v>1.2628123342280229</v>
      </c>
      <c r="Q24" s="9">
        <f ca="1">(VLOOKUP(Q2,$AT$2:$AU$41,2,FALSE)*VLOOKUP(Q46,$AV$2:$AW$41,2,FALSE))/(100*100)*'Formula Data'!$AB$22</f>
        <v>1.2010043999626108</v>
      </c>
      <c r="R24" s="9">
        <f ca="1">(VLOOKUP(R2,$AT$2:$AU$41,2,FALSE)*VLOOKUP(R46,$AV$2:$AW$41,2,FALSE))/(100*100)*'Formula Data'!$AB$22</f>
        <v>0.90357929590708252</v>
      </c>
      <c r="S24" s="9">
        <f ca="1">(VLOOKUP(S2,$AT$2:$AU$41,2,FALSE)*VLOOKUP(S46,$AV$2:$AW$41,2,FALSE))/(100*100)*'Formula Data'!$AB$22</f>
        <v>0.71855686733211577</v>
      </c>
      <c r="T24" s="75">
        <f ca="1">(VLOOKUP(T2,$AT$2:$AU$41,2,FALSE)*VLOOKUP(T46,$AV$2:$AW$41,2,FALSE))/(100*100)*'Formula Data'!$AB$22</f>
        <v>0.84358026261995456</v>
      </c>
      <c r="U24" s="75">
        <f ca="1">(VLOOKUP(U2,$AT$2:$AU$41,2,FALSE)*VLOOKUP(U46,$AV$2:$AW$41,2,FALSE))/(100*100)*'Formula Data'!$AB$22</f>
        <v>1.1798488539977285</v>
      </c>
      <c r="V24" s="75">
        <f ca="1">(VLOOKUP(V2,$AT$2:$AU$41,2,FALSE)*VLOOKUP(V46,$AV$2:$AW$41,2,FALSE))/(100*100)*'Formula Data'!$AB$22</f>
        <v>1.2470870697908771</v>
      </c>
      <c r="W24" s="75">
        <f ca="1">(VLOOKUP(W2,$AT$2:$AU$41,2,FALSE)*VLOOKUP(W46,$AV$2:$AW$41,2,FALSE))/(100*100)*'Formula Data'!$AB$22</f>
        <v>1.0648365616799327</v>
      </c>
      <c r="X24" s="75">
        <f ca="1">(VLOOKUP(X2,$AT$2:$AU$41,2,FALSE)*VLOOKUP(X46,$AV$2:$AW$41,2,FALSE))/(100*100)*'Formula Data'!$AB$22</f>
        <v>1.3965200340804684</v>
      </c>
      <c r="Y24" s="75">
        <f ca="1">(VLOOKUP(Y2,$AT$2:$AU$41,2,FALSE)*VLOOKUP(Y46,$AV$2:$AW$41,2,FALSE))/(100*100)*'Formula Data'!$AB$22</f>
        <v>1.2062783399221197</v>
      </c>
      <c r="Z24" s="75">
        <f ca="1">(VLOOKUP(Z2,$AT$2:$AU$41,2,FALSE)*VLOOKUP(Z46,$AV$2:$AW$41,2,FALSE))/(100*100)*'Formula Data'!$AB$22</f>
        <v>1.4092128139498574</v>
      </c>
      <c r="AA24" s="75">
        <f ca="1">(VLOOKUP(AA2,$AT$2:$AU$41,2,FALSE)*VLOOKUP(AA46,$AV$2:$AW$41,2,FALSE))/(100*100)*'Formula Data'!$AB$22</f>
        <v>1.4477581193512405</v>
      </c>
      <c r="AB24" s="76">
        <f ca="1">(VLOOKUP(AB2,$AT$2:$AU$41,2,FALSE)*VLOOKUP(AB46,$AV$2:$AW$41,2,FALSE))/(100*100)*'Formula Data'!$AB$22</f>
        <v>1.0278534134250443</v>
      </c>
      <c r="AC24" s="76">
        <f ca="1">(VLOOKUP(AC2,$AT$2:$AU$41,2,FALSE)*VLOOKUP(AC46,$AV$2:$AW$41,2,FALSE))/(100*100)*'Formula Data'!$AB$22</f>
        <v>1.1009275672231078</v>
      </c>
      <c r="AD24" s="76">
        <f ca="1">(VLOOKUP(AD2,$AT$2:$AU$41,2,FALSE)*VLOOKUP(AD46,$AV$2:$AW$41,2,FALSE))/(100*100)*'Formula Data'!$AB$22</f>
        <v>1.3576553106907445</v>
      </c>
      <c r="AE24" s="76">
        <f ca="1">(VLOOKUP(AE2,$AT$2:$AU$41,2,FALSE)*VLOOKUP(AE46,$AV$2:$AW$41,2,FALSE))/(100*100)*'Formula Data'!$AB$22</f>
        <v>1.4199593718982031</v>
      </c>
      <c r="AF24" s="76">
        <f ca="1">(VLOOKUP(AF2,$AT$2:$AU$41,2,FALSE)*VLOOKUP(AF46,$AV$2:$AW$41,2,FALSE))/(100*100)*'Formula Data'!$AB$22</f>
        <v>0.80591822493637333</v>
      </c>
      <c r="AG24" s="76">
        <f ca="1">(VLOOKUP(AG2,$AT$2:$AU$41,2,FALSE)*VLOOKUP(AG46,$AV$2:$AW$41,2,FALSE))/(100*100)*'Formula Data'!$AB$22</f>
        <v>0.82649204508238872</v>
      </c>
      <c r="AH24" s="76">
        <f ca="1">(VLOOKUP(AH2,$AT$2:$AU$41,2,FALSE)*VLOOKUP(AH46,$AV$2:$AW$41,2,FALSE))/(100*100)*'Formula Data'!$AB$22</f>
        <v>0.9329798046452441</v>
      </c>
      <c r="AI24" s="76">
        <f ca="1">(VLOOKUP(AI2,$AT$2:$AU$41,2,FALSE)*VLOOKUP(AI46,$AV$2:$AW$41,2,FALSE))/(100*100)*'Formula Data'!$AB$22</f>
        <v>1.0727102569938674</v>
      </c>
      <c r="AJ24" s="76">
        <f ca="1">(VLOOKUP(AJ2,$AT$2:$AU$41,2,FALSE)*VLOOKUP(AJ46,$AV$2:$AW$41,2,FALSE))/(100*100)*'Formula Data'!$AB$22</f>
        <v>0.71057553031639209</v>
      </c>
      <c r="AK24" s="76">
        <f ca="1">(VLOOKUP(AK2,$AT$2:$AU$41,2,FALSE)*VLOOKUP(AK46,$AV$2:$AW$41,2,FALSE))/(100*100)*'Formula Data'!$AB$22</f>
        <v>1.6058125155484455</v>
      </c>
      <c r="AL24" s="71">
        <f ca="1">(VLOOKUP(AL2,$AT$2:$AU$41,2,FALSE)*VLOOKUP(AL46,$AV$2:$AW$41,2,FALSE))/(100*100)*'Formula Data'!$AB$22</f>
        <v>0.91372849268262257</v>
      </c>
      <c r="AM24" s="71">
        <f ca="1">(VLOOKUP(AM2,$AT$2:$AU$41,2,FALSE)*VLOOKUP(AM46,$AV$2:$AW$41,2,FALSE))/(100*100)*'Formula Data'!$AB$22</f>
        <v>0.94447088626465181</v>
      </c>
      <c r="AN24" s="9">
        <f ca="1">IF(OR(Fixtures!$D$6&lt;=0,Fixtures!$D$6&gt;39),AVERAGE(B24:AM24),AVERAGE(OFFSET(A24,0,Fixtures!$D$6,1,38-Fixtures!$D$6+1)))</f>
        <v>0.94447088626465181</v>
      </c>
      <c r="AO24" s="41" t="str">
        <f>$A2</f>
        <v>ARS</v>
      </c>
      <c r="AP24" s="59" t="e">
        <f ca="1">AVERAGE(OFFSET(A24,0,Fixtures!$D$6,1,9))</f>
        <v>#N/A</v>
      </c>
      <c r="AQ24" s="59" t="e">
        <f ca="1">AVERAGE(OFFSET(A24,0,Fixtures!$D$6,1,6))</f>
        <v>#N/A</v>
      </c>
      <c r="AR24" s="59">
        <f ca="1">AVERAGE(OFFSET(A24,0,Fixtures!$D$6,1,3))</f>
        <v>0.94447088626465181</v>
      </c>
      <c r="AS24" s="56"/>
      <c r="AT24" s="66" t="str">
        <f>CONCATENATE("@",Schedule!A4)</f>
        <v>@BHA</v>
      </c>
      <c r="AU24" s="3">
        <f ca="1">VLOOKUP(RIGHT(AT24,3),'Team Ratings'!$A$2:$H$21,7,FALSE)*(1+Fixtures!$D$3)</f>
        <v>99.392567747686172</v>
      </c>
      <c r="AV24" s="66" t="str">
        <f>CONCATENATE("@",Schedule!A4)</f>
        <v>@BHA</v>
      </c>
      <c r="AW24" s="3">
        <f ca="1">VLOOKUP(RIGHT(AV24,3),'Team Ratings'!$A$2:$H$21,4,FALSE)*(1-Fixtures!$D$3)</f>
        <v>71.050508329086014</v>
      </c>
      <c r="AY24" s="56"/>
      <c r="AZ24" s="56"/>
      <c r="BA24" s="60"/>
    </row>
    <row r="25" spans="1:56" x14ac:dyDescent="0.25">
      <c r="A25" s="41" t="str">
        <f t="shared" ref="A25:A43" si="0">$A3</f>
        <v>AVL</v>
      </c>
      <c r="B25" s="76">
        <f ca="1">(VLOOKUP(B3,$AT$2:$AU$41,2,FALSE)*VLOOKUP(B47,$AV$2:$AW$41,2,FALSE))/(100*100)*'Formula Data'!$AB$22</f>
        <v>2.2790507087516736</v>
      </c>
      <c r="C25" s="76">
        <f ca="1">(VLOOKUP(C3,$AT$2:$AU$41,2,FALSE)*VLOOKUP(C47,$AV$2:$AW$41,2,FALSE))/(100*100)*'Formula Data'!$AB$22</f>
        <v>0.80603951877340729</v>
      </c>
      <c r="D25" s="76">
        <f ca="1">(VLOOKUP(D3,$AT$2:$AU$41,2,FALSE)*VLOOKUP(D47,$AV$2:$AW$41,2,FALSE))/(100*100)*'Formula Data'!$AB$22</f>
        <v>1.3366450137811914</v>
      </c>
      <c r="E25" s="76">
        <f ca="1">(VLOOKUP(E3,$AT$2:$AU$41,2,FALSE)*VLOOKUP(E47,$AV$2:$AW$41,2,FALSE))/(100*100)*'Formula Data'!$AB$22</f>
        <v>1.8059149775634138</v>
      </c>
      <c r="F25" s="76">
        <f ca="1">(VLOOKUP(F3,$AT$2:$AU$41,2,FALSE)*VLOOKUP(F47,$AV$2:$AW$41,2,FALSE))/(100*100)*'Formula Data'!$AB$22</f>
        <v>1.8412696330391072</v>
      </c>
      <c r="G25" s="76">
        <f ca="1">(VLOOKUP(G3,$AT$2:$AU$41,2,FALSE)*VLOOKUP(G47,$AV$2:$AW$41,2,FALSE))/(100*100)*'Formula Data'!$AB$22</f>
        <v>1.5341538386859275</v>
      </c>
      <c r="H25" s="76">
        <f ca="1">(VLOOKUP(H3,$AT$2:$AU$41,2,FALSE)*VLOOKUP(H47,$AV$2:$AW$41,2,FALSE))/(100*100)*'Formula Data'!$AB$22</f>
        <v>1.1800264258532762</v>
      </c>
      <c r="I25" s="76">
        <f ca="1">(VLOOKUP(I3,$AT$2:$AU$41,2,FALSE)*VLOOKUP(I47,$AV$2:$AW$41,2,FALSE))/(100*100)*'Formula Data'!$AB$22</f>
        <v>1.5879023924175588</v>
      </c>
      <c r="J25" s="76">
        <f ca="1">(VLOOKUP(J3,$AT$2:$AU$41,2,FALSE)*VLOOKUP(J47,$AV$2:$AW$41,2,FALSE))/(100*100)*'Formula Data'!$AB$22</f>
        <v>1.2011851558103612</v>
      </c>
      <c r="K25" s="76">
        <f ca="1">(VLOOKUP(K3,$AT$2:$AU$41,2,FALSE)*VLOOKUP(K47,$AV$2:$AW$41,2,FALSE))/(100*100)*'Formula Data'!$AB$22</f>
        <v>1.7266762052968767</v>
      </c>
      <c r="L25" s="76">
        <f ca="1">(VLOOKUP(L3,$AT$2:$AU$41,2,FALSE)*VLOOKUP(L47,$AV$2:$AW$41,2,FALSE))/(100*100)*'Formula Data'!$AB$22</f>
        <v>1.0728717040725788</v>
      </c>
      <c r="M25" s="71">
        <f ca="1">(VLOOKUP(M3,$AT$2:$AU$41,2,FALSE)*VLOOKUP(M47,$AV$2:$AW$41,2,FALSE))/(100*100)*'Formula Data'!$AB$22</f>
        <v>1.3542671244348663</v>
      </c>
      <c r="N25" s="71">
        <f ca="1">(VLOOKUP(N3,$AT$2:$AU$41,2,FALSE)*VLOOKUP(N47,$AV$2:$AW$41,2,FALSE))/(100*100)*'Formula Data'!$AB$22</f>
        <v>1.0280081093737956</v>
      </c>
      <c r="O25" s="71">
        <f ca="1">(VLOOKUP(O3,$AT$2:$AU$41,2,FALSE)*VLOOKUP(O47,$AV$2:$AW$41,2,FALSE))/(100*100)*'Formula Data'!$AB$22</f>
        <v>1.1491789245444604</v>
      </c>
      <c r="P25" s="71">
        <f ca="1">(VLOOKUP(P3,$AT$2:$AU$41,2,FALSE)*VLOOKUP(P47,$AV$2:$AW$41,2,FALSE))/(100*100)*'Formula Data'!$AB$22</f>
        <v>0.91386601238555953</v>
      </c>
      <c r="Q25" s="71">
        <f ca="1">(VLOOKUP(Q3,$AT$2:$AU$41,2,FALSE)*VLOOKUP(Q47,$AV$2:$AW$41,2,FALSE))/(100*100)*'Formula Data'!$AB$22</f>
        <v>2.0422843993846453</v>
      </c>
      <c r="R25" s="71">
        <f ca="1">(VLOOKUP(R3,$AT$2:$AU$41,2,FALSE)*VLOOKUP(R47,$AV$2:$AW$41,2,FALSE))/(100*100)*'Formula Data'!$AB$22</f>
        <v>2.0168527011301203</v>
      </c>
      <c r="S25" s="76">
        <f ca="1">(VLOOKUP(S3,$AT$2:$AU$41,2,FALSE)*VLOOKUP(S47,$AV$2:$AW$41,2,FALSE))/(100*100)*'Formula Data'!$AB$22</f>
        <v>1.4001679359338706</v>
      </c>
      <c r="T25" s="76">
        <f ca="1">(VLOOKUP(T3,$AT$2:$AU$41,2,FALSE)*VLOOKUP(T47,$AV$2:$AW$41,2,FALSE))/(100*100)*'Formula Data'!$AB$22</f>
        <v>1.1865707120343041</v>
      </c>
      <c r="U25" s="75">
        <f ca="1">(VLOOKUP(U3,$AT$2:$AU$41,2,FALSE)*VLOOKUP(U47,$AV$2:$AW$41,2,FALSE))/(100*100)*'Formula Data'!$AB$22</f>
        <v>1.3072316791448588</v>
      </c>
      <c r="V25" s="75">
        <f ca="1">(VLOOKUP(V3,$AT$2:$AU$41,2,FALSE)*VLOOKUP(V47,$AV$2:$AW$41,2,FALSE))/(100*100)*'Formula Data'!$AB$22</f>
        <v>1.5005406202905629</v>
      </c>
      <c r="W25" s="75">
        <f ca="1">(VLOOKUP(W3,$AT$2:$AU$41,2,FALSE)*VLOOKUP(W47,$AV$2:$AW$41,2,FALSE))/(100*100)*'Formula Data'!$AB$22</f>
        <v>1.357859643111712</v>
      </c>
      <c r="X25" s="75">
        <f ca="1">(VLOOKUP(X3,$AT$2:$AU$41,2,FALSE)*VLOOKUP(X47,$AV$2:$AW$41,2,FALSE))/(100*100)*'Formula Data'!$AB$22</f>
        <v>1.2487277980955456</v>
      </c>
      <c r="Y25" s="75">
        <f ca="1">(VLOOKUP(Y3,$AT$2:$AU$41,2,FALSE)*VLOOKUP(Y47,$AV$2:$AW$41,2,FALSE))/(100*100)*'Formula Data'!$AB$22</f>
        <v>1.5274464022957472</v>
      </c>
      <c r="Z25" s="75">
        <f ca="1">(VLOOKUP(Z3,$AT$2:$AU$41,2,FALSE)*VLOOKUP(Z47,$AV$2:$AW$41,2,FALSE))/(100*100)*'Formula Data'!$AB$22</f>
        <v>1.4479760125964356</v>
      </c>
      <c r="AA25" s="75">
        <f ca="1">(VLOOKUP(AA3,$AT$2:$AU$41,2,FALSE)*VLOOKUP(AA47,$AV$2:$AW$41,2,FALSE))/(100*100)*'Formula Data'!$AB$22</f>
        <v>1.9508547455268321</v>
      </c>
      <c r="AB25" s="76">
        <f ca="1">(VLOOKUP(AB3,$AT$2:$AU$41,2,FALSE)*VLOOKUP(AB47,$AV$2:$AW$41,2,FALSE))/(100*100)*'Formula Data'!$AB$22</f>
        <v>1.0649968237367813</v>
      </c>
      <c r="AC25" s="76">
        <f ca="1">(VLOOKUP(AC3,$AT$2:$AU$41,2,FALSE)*VLOOKUP(AC47,$AV$2:$AW$41,2,FALSE))/(100*100)*'Formula Data'!$AB$22</f>
        <v>1.3642809491805685</v>
      </c>
      <c r="AD25" s="76">
        <f ca="1">(VLOOKUP(AD3,$AT$2:$AU$41,2,FALSE)*VLOOKUP(AD47,$AV$2:$AW$41,2,FALSE))/(100*100)*'Formula Data'!$AB$22</f>
        <v>1.0249728421161166</v>
      </c>
      <c r="AE25" s="76">
        <f ca="1">(VLOOKUP(AE3,$AT$2:$AU$41,2,FALSE)*VLOOKUP(AE47,$AV$2:$AW$41,2,FALSE))/(100*100)*'Formula Data'!$AB$22</f>
        <v>1.0511387808624602</v>
      </c>
      <c r="AF25" s="76">
        <f ca="1">(VLOOKUP(AF3,$AT$2:$AU$41,2,FALSE)*VLOOKUP(AF47,$AV$2:$AW$41,2,FALSE))/(100*100)*'Formula Data'!$AB$22</f>
        <v>2.2964305893959391</v>
      </c>
      <c r="AG25" s="76">
        <f ca="1">(VLOOKUP(AG3,$AT$2:$AU$41,2,FALSE)*VLOOKUP(AG47,$AV$2:$AW$41,2,FALSE))/(100*100)*'Formula Data'!$AB$22</f>
        <v>1.7922474245754525</v>
      </c>
      <c r="AH25" s="76">
        <f ca="1">(VLOOKUP(AH3,$AT$2:$AU$41,2,FALSE)*VLOOKUP(AH47,$AV$2:$AW$41,2,FALSE))/(100*100)*'Formula Data'!$AB$22</f>
        <v>0.90371528811630908</v>
      </c>
      <c r="AI25" s="76">
        <f ca="1">(VLOOKUP(AI3,$AT$2:$AU$41,2,FALSE)*VLOOKUP(AI47,$AV$2:$AW$41,2,FALSE))/(100*100)*'Formula Data'!$AB$22</f>
        <v>1.508862440065351</v>
      </c>
      <c r="AJ25" s="76">
        <f ca="1">(VLOOKUP(AJ3,$AT$2:$AU$41,2,FALSE)*VLOOKUP(AJ47,$AV$2:$AW$41,2,FALSE))/(100*100)*'Formula Data'!$AB$22</f>
        <v>1.586054687360781</v>
      </c>
      <c r="AK25" s="76">
        <f ca="1">(VLOOKUP(AK3,$AT$2:$AU$41,2,FALSE)*VLOOKUP(AK47,$AV$2:$AW$41,2,FALSE))/(100*100)*'Formula Data'!$AB$22</f>
        <v>1.1620867491131901</v>
      </c>
      <c r="AL25" s="71">
        <f ca="1">(VLOOKUP(AL3,$AT$2:$AU$41,2,FALSE)*VLOOKUP(AL47,$AV$2:$AW$41,2,FALSE))/(100*100)*'Formula Data'!$AB$22</f>
        <v>1.7804761122853072</v>
      </c>
      <c r="AM25" s="71">
        <f ca="1">(VLOOKUP(AM3,$AT$2:$AU$41,2,FALSE)*VLOOKUP(AM47,$AV$2:$AW$41,2,FALSE))/(100*100)*'Formula Data'!$AB$22</f>
        <v>1.606054196596896</v>
      </c>
      <c r="AN25" s="9">
        <f ca="1">IF(OR(Fixtures!$D$6&lt;=0,Fixtures!$D$6&gt;39),AVERAGE(B25:AM25),AVERAGE(OFFSET(A25,0,Fixtures!$D$6,1,38-Fixtures!$D$6+1)))</f>
        <v>1.606054196596896</v>
      </c>
      <c r="AO25" s="41" t="str">
        <f t="shared" ref="AO25:AO43" si="1">$A3</f>
        <v>AVL</v>
      </c>
      <c r="AP25" s="59" t="e">
        <f ca="1">AVERAGE(OFFSET(A25,0,Fixtures!$D$6,1,9))</f>
        <v>#N/A</v>
      </c>
      <c r="AQ25" s="59" t="e">
        <f ca="1">AVERAGE(OFFSET(A25,0,Fixtures!$D$6,1,6))</f>
        <v>#N/A</v>
      </c>
      <c r="AR25" s="59">
        <f ca="1">AVERAGE(OFFSET(A25,0,Fixtures!$D$6,1,3))</f>
        <v>1.606054196596896</v>
      </c>
      <c r="AS25" s="56"/>
      <c r="AT25" s="66" t="str">
        <f>CONCATENATE("@",Schedule!A5)</f>
        <v>@BUR</v>
      </c>
      <c r="AU25" s="3">
        <f ca="1">VLOOKUP(RIGHT(AT25,3),'Team Ratings'!$A$2:$H$21,7,FALSE)*(1+Fixtures!$D$3)</f>
        <v>85.062960661692529</v>
      </c>
      <c r="AV25" s="66" t="str">
        <f>CONCATENATE("@",Schedule!A5)</f>
        <v>@BUR</v>
      </c>
      <c r="AW25" s="3">
        <f ca="1">VLOOKUP(RIGHT(AV25,3),'Team Ratings'!$A$2:$H$21,4,FALSE)*(1-Fixtures!$D$3)</f>
        <v>103.09017796087853</v>
      </c>
      <c r="AY25" s="56"/>
      <c r="AZ25" s="56"/>
      <c r="BA25" s="60"/>
    </row>
    <row r="26" spans="1:56" x14ac:dyDescent="0.25">
      <c r="A26" s="41" t="str">
        <f t="shared" si="0"/>
        <v>BHA</v>
      </c>
      <c r="B26" s="71">
        <f ca="1">(VLOOKUP(B4,$AT$2:$AU$41,2,FALSE)*VLOOKUP(B48,$AV$2:$AW$41,2,FALSE))/(100*100)*'Formula Data'!$AB$22</f>
        <v>1.1281833670326218</v>
      </c>
      <c r="C26" s="71">
        <f ca="1">(VLOOKUP(C4,$AT$2:$AU$41,2,FALSE)*VLOOKUP(C48,$AV$2:$AW$41,2,FALSE))/(100*100)*'Formula Data'!$AB$22</f>
        <v>0.95834815418206498</v>
      </c>
      <c r="D26" s="71">
        <f ca="1">(VLOOKUP(D4,$AT$2:$AU$41,2,FALSE)*VLOOKUP(D48,$AV$2:$AW$41,2,FALSE))/(100*100)*'Formula Data'!$AB$22</f>
        <v>1.1141345798143516</v>
      </c>
      <c r="E26" s="71">
        <f ca="1">(VLOOKUP(E4,$AT$2:$AU$41,2,FALSE)*VLOOKUP(E48,$AV$2:$AW$41,2,FALSE))/(100*100)*'Formula Data'!$AB$22</f>
        <v>1.0599103763926339</v>
      </c>
      <c r="F26" s="71">
        <f ca="1">(VLOOKUP(F4,$AT$2:$AU$41,2,FALSE)*VLOOKUP(F48,$AV$2:$AW$41,2,FALSE))/(100*100)*'Formula Data'!$AB$22</f>
        <v>0.81631550428156097</v>
      </c>
      <c r="G26" s="71">
        <f ca="1">(VLOOKUP(G4,$AT$2:$AU$41,2,FALSE)*VLOOKUP(G48,$AV$2:$AW$41,2,FALSE))/(100*100)*'Formula Data'!$AB$22</f>
        <v>0.63482076678749366</v>
      </c>
      <c r="H26" s="71">
        <f ca="1">(VLOOKUP(H4,$AT$2:$AU$41,2,FALSE)*VLOOKUP(H48,$AV$2:$AW$41,2,FALSE))/(100*100)*'Formula Data'!$AB$22</f>
        <v>1.250707192531533</v>
      </c>
      <c r="I26" s="71">
        <f ca="1">(VLOOKUP(I4,$AT$2:$AU$41,2,FALSE)*VLOOKUP(I48,$AV$2:$AW$41,2,FALSE))/(100*100)*'Formula Data'!$AB$22</f>
        <v>0.72213107915514674</v>
      </c>
      <c r="J26" s="71">
        <f ca="1">(VLOOKUP(J4,$AT$2:$AU$41,2,FALSE)*VLOOKUP(J48,$AV$2:$AW$41,2,FALSE))/(100*100)*'Formula Data'!$AB$22</f>
        <v>1.2476364313788255</v>
      </c>
      <c r="K26" s="71">
        <f ca="1">(VLOOKUP(K4,$AT$2:$AU$41,2,FALSE)*VLOOKUP(K48,$AV$2:$AW$41,2,FALSE))/(100*100)*'Formula Data'!$AB$22</f>
        <v>1.2685768912899908</v>
      </c>
      <c r="L26" s="71">
        <f ca="1">(VLOOKUP(L4,$AT$2:$AU$41,2,FALSE)*VLOOKUP(L48,$AV$2:$AW$41,2,FALSE))/(100*100)*'Formula Data'!$AB$22</f>
        <v>0.82891734857236565</v>
      </c>
      <c r="M26" s="71">
        <f ca="1">(VLOOKUP(M4,$AT$2:$AU$41,2,FALSE)*VLOOKUP(M48,$AV$2:$AW$41,2,FALSE))/(100*100)*'Formula Data'!$AB$22</f>
        <v>1.293412002296433</v>
      </c>
      <c r="N26" s="71">
        <f ca="1">(VLOOKUP(N4,$AT$2:$AU$41,2,FALSE)*VLOOKUP(N48,$AV$2:$AW$41,2,FALSE))/(100*100)*'Formula Data'!$AB$22</f>
        <v>0.93893510902080612</v>
      </c>
      <c r="O26" s="71">
        <f ca="1">(VLOOKUP(O4,$AT$2:$AU$41,2,FALSE)*VLOOKUP(O48,$AV$2:$AW$41,2,FALSE))/(100*100)*'Formula Data'!$AB$22</f>
        <v>0.56620777815468548</v>
      </c>
      <c r="P26" s="71">
        <f ca="1">(VLOOKUP(P4,$AT$2:$AU$41,2,FALSE)*VLOOKUP(P48,$AV$2:$AW$41,2,FALSE))/(100*100)*'Formula Data'!$AB$22</f>
        <v>1.2129150928994905</v>
      </c>
      <c r="Q26" s="71">
        <f ca="1">(VLOOKUP(Q4,$AT$2:$AU$41,2,FALSE)*VLOOKUP(Q48,$AV$2:$AW$41,2,FALSE))/(100*100)*'Formula Data'!$AB$22</f>
        <v>0.87717708079079126</v>
      </c>
      <c r="R26" s="71">
        <f ca="1">(VLOOKUP(R4,$AT$2:$AU$41,2,FALSE)*VLOOKUP(R48,$AV$2:$AW$41,2,FALSE))/(100*100)*'Formula Data'!$AB$22</f>
        <v>0.74811404560837336</v>
      </c>
      <c r="S26" s="71">
        <f ca="1">(VLOOKUP(S4,$AT$2:$AU$41,2,FALSE)*VLOOKUP(S48,$AV$2:$AW$41,2,FALSE))/(100*100)*'Formula Data'!$AB$22</f>
        <v>1.6009342073796089</v>
      </c>
      <c r="T26" s="76">
        <f ca="1">(VLOOKUP(T4,$AT$2:$AU$41,2,FALSE)*VLOOKUP(T48,$AV$2:$AW$41,2,FALSE))/(100*100)*'Formula Data'!$AB$22</f>
        <v>1.3703907875983341</v>
      </c>
      <c r="U26" s="75">
        <f ca="1">(VLOOKUP(U4,$AT$2:$AU$41,2,FALSE)*VLOOKUP(U48,$AV$2:$AW$41,2,FALSE))/(100*100)*'Formula Data'!$AB$22</f>
        <v>0.73837937195690995</v>
      </c>
      <c r="V26" s="75">
        <f ca="1">(VLOOKUP(V4,$AT$2:$AU$41,2,FALSE)*VLOOKUP(V48,$AV$2:$AW$41,2,FALSE))/(100*100)*'Formula Data'!$AB$22</f>
        <v>0.98355720480674824</v>
      </c>
      <c r="W26" s="75">
        <f ca="1">(VLOOKUP(W4,$AT$2:$AU$41,2,FALSE)*VLOOKUP(W48,$AV$2:$AW$41,2,FALSE))/(100*100)*'Formula Data'!$AB$22</f>
        <v>1.6131428192094091</v>
      </c>
      <c r="X26" s="75">
        <f ca="1">(VLOOKUP(X4,$AT$2:$AU$41,2,FALSE)*VLOOKUP(X48,$AV$2:$AW$41,2,FALSE))/(100*100)*'Formula Data'!$AB$22</f>
        <v>0.91827351803839186</v>
      </c>
      <c r="Y26" s="75">
        <f ca="1">(VLOOKUP(Y4,$AT$2:$AU$41,2,FALSE)*VLOOKUP(Y48,$AV$2:$AW$41,2,FALSE))/(100*100)*'Formula Data'!$AB$22</f>
        <v>0.98114235561261143</v>
      </c>
      <c r="Z26" s="75">
        <f ca="1">(VLOOKUP(Z4,$AT$2:$AU$41,2,FALSE)*VLOOKUP(Z48,$AV$2:$AW$41,2,FALSE))/(100*100)*'Formula Data'!$AB$22</f>
        <v>0.64195121002419664</v>
      </c>
      <c r="AA26" s="75">
        <f ca="1">(VLOOKUP(AA4,$AT$2:$AU$41,2,FALSE)*VLOOKUP(AA48,$AV$2:$AW$41,2,FALSE))/(100*100)*'Formula Data'!$AB$22</f>
        <v>0.80724831774833417</v>
      </c>
      <c r="AB26" s="76">
        <f ca="1">(VLOOKUP(AB4,$AT$2:$AU$41,2,FALSE)*VLOOKUP(AB48,$AV$2:$AW$41,2,FALSE))/(100*100)*'Formula Data'!$AB$22</f>
        <v>1.0171403036927094</v>
      </c>
      <c r="AC26" s="76">
        <f ca="1">(VLOOKUP(AC4,$AT$2:$AU$41,2,FALSE)*VLOOKUP(AC48,$AV$2:$AW$41,2,FALSE))/(100*100)*'Formula Data'!$AB$22</f>
        <v>1.0540646591850498</v>
      </c>
      <c r="AD26" s="76">
        <f ca="1">(VLOOKUP(AD4,$AT$2:$AU$41,2,FALSE)*VLOOKUP(AD48,$AV$2:$AW$41,2,FALSE))/(100*100)*'Formula Data'!$AB$22</f>
        <v>0.75364580725816355</v>
      </c>
      <c r="AE26" s="76">
        <f ca="1">(VLOOKUP(AE4,$AT$2:$AU$41,2,FALSE)*VLOOKUP(AE48,$AV$2:$AW$41,2,FALSE))/(100*100)*'Formula Data'!$AB$22</f>
        <v>1.4167514869617539</v>
      </c>
      <c r="AF26" s="76">
        <f ca="1">(VLOOKUP(AF4,$AT$2:$AU$41,2,FALSE)*VLOOKUP(AF48,$AV$2:$AW$41,2,FALSE))/(100*100)*'Formula Data'!$AB$22</f>
        <v>0.83351442557897071</v>
      </c>
      <c r="AG26" s="76">
        <f ca="1">(VLOOKUP(AG4,$AT$2:$AU$41,2,FALSE)*VLOOKUP(AG48,$AV$2:$AW$41,2,FALSE))/(100*100)*'Formula Data'!$AB$22</f>
        <v>1.4346161511972093</v>
      </c>
      <c r="AH26" s="76">
        <f ca="1">(VLOOKUP(AH4,$AT$2:$AU$41,2,FALSE)*VLOOKUP(AH48,$AV$2:$AW$41,2,FALSE))/(100*100)*'Formula Data'!$AB$22</f>
        <v>0.71999893564350925</v>
      </c>
      <c r="AI26" s="76">
        <f ca="1">(VLOOKUP(AI4,$AT$2:$AU$41,2,FALSE)*VLOOKUP(AI48,$AV$2:$AW$41,2,FALSE))/(100*100)*'Formula Data'!$AB$22</f>
        <v>1.0776764862245354</v>
      </c>
      <c r="AJ26" s="76">
        <f ca="1">(VLOOKUP(AJ4,$AT$2:$AU$41,2,FALSE)*VLOOKUP(AJ48,$AV$2:$AW$41,2,FALSE))/(100*100)*'Formula Data'!$AB$22</f>
        <v>0.95131387691893232</v>
      </c>
      <c r="AK26" s="76">
        <f ca="1">(VLOOKUP(AK4,$AT$2:$AU$41,2,FALSE)*VLOOKUP(AK48,$AV$2:$AW$41,2,FALSE))/(100*100)*'Formula Data'!$AB$22</f>
        <v>0.95383746536666947</v>
      </c>
      <c r="AL26" s="71">
        <f ca="1">(VLOOKUP(AL4,$AT$2:$AU$41,2,FALSE)*VLOOKUP(AL48,$AV$2:$AW$41,2,FALSE))/(100*100)*'Formula Data'!$AB$22</f>
        <v>1.2589760285160398</v>
      </c>
      <c r="AM26" s="71">
        <f ca="1">(VLOOKUP(AM4,$AT$2:$AU$41,2,FALSE)*VLOOKUP(AM48,$AV$2:$AW$41,2,FALSE))/(100*100)*'Formula Data'!$AB$22</f>
        <v>1.1154325124225135</v>
      </c>
      <c r="AN26" s="9">
        <f ca="1">IF(OR(Fixtures!$D$6&lt;=0,Fixtures!$D$6&gt;39),AVERAGE(B26:AM26),AVERAGE(OFFSET(A26,0,Fixtures!$D$6,1,38-Fixtures!$D$6+1)))</f>
        <v>1.1154325124225135</v>
      </c>
      <c r="AO26" s="41" t="str">
        <f t="shared" si="1"/>
        <v>BHA</v>
      </c>
      <c r="AP26" s="59" t="e">
        <f ca="1">AVERAGE(OFFSET(A26,0,Fixtures!$D$6,1,9))</f>
        <v>#N/A</v>
      </c>
      <c r="AQ26" s="59" t="e">
        <f ca="1">AVERAGE(OFFSET(A26,0,Fixtures!$D$6,1,6))</f>
        <v>#N/A</v>
      </c>
      <c r="AR26" s="59">
        <f ca="1">AVERAGE(OFFSET(A26,0,Fixtures!$D$6,1,3))</f>
        <v>1.1154325124225135</v>
      </c>
      <c r="AS26" s="56"/>
      <c r="AT26" s="66" t="str">
        <f>CONCATENATE("@",Schedule!A6)</f>
        <v>@CHE</v>
      </c>
      <c r="AU26" s="3">
        <f ca="1">VLOOKUP(RIGHT(AT26,3),'Team Ratings'!$A$2:$H$21,7,FALSE)*(1+Fixtures!$D$3)</f>
        <v>132.89362574083827</v>
      </c>
      <c r="AV26" s="66" t="str">
        <f>CONCATENATE("@",Schedule!A6)</f>
        <v>@CHE</v>
      </c>
      <c r="AW26" s="3">
        <f ca="1">VLOOKUP(RIGHT(AV26,3),'Team Ratings'!$A$2:$H$21,4,FALSE)*(1-Fixtures!$D$3)</f>
        <v>62.158274514197998</v>
      </c>
      <c r="AY26" s="56"/>
      <c r="AZ26" s="56"/>
      <c r="BA26" s="60"/>
    </row>
    <row r="27" spans="1:56" x14ac:dyDescent="0.25">
      <c r="A27" s="41" t="str">
        <f t="shared" si="0"/>
        <v>BUR</v>
      </c>
      <c r="B27" s="76">
        <f ca="1">(VLOOKUP(B5,$AT$2:$AU$41,2,FALSE)*VLOOKUP(B49,$AV$2:$AW$41,2,FALSE))/(100*100)*'Formula Data'!$AB$22</f>
        <v>1.6165448327751273</v>
      </c>
      <c r="C27" s="71">
        <f ca="1">(VLOOKUP(C5,$AT$2:$AU$41,2,FALSE)*VLOOKUP(C49,$AV$2:$AW$41,2,FALSE))/(100*100)*'Formula Data'!$AB$22</f>
        <v>1.876666003230983</v>
      </c>
      <c r="D27" s="71">
        <f ca="1">(VLOOKUP(D5,$AT$2:$AU$41,2,FALSE)*VLOOKUP(D49,$AV$2:$AW$41,2,FALSE))/(100*100)*'Formula Data'!$AB$22</f>
        <v>1.2027111274614579</v>
      </c>
      <c r="E27" s="71">
        <f ca="1">(VLOOKUP(E5,$AT$2:$AU$41,2,FALSE)*VLOOKUP(E49,$AV$2:$AW$41,2,FALSE))/(100*100)*'Formula Data'!$AB$22</f>
        <v>1.3905077400081629</v>
      </c>
      <c r="F27" s="71">
        <f ca="1">(VLOOKUP(F5,$AT$2:$AU$41,2,FALSE)*VLOOKUP(F49,$AV$2:$AW$41,2,FALSE))/(100*100)*'Formula Data'!$AB$22</f>
        <v>1.171270617091813</v>
      </c>
      <c r="G27" s="71">
        <f ca="1">(VLOOKUP(G5,$AT$2:$AU$41,2,FALSE)*VLOOKUP(G49,$AV$2:$AW$41,2,FALSE))/(100*100)*'Formula Data'!$AB$22</f>
        <v>1.4270846143506581</v>
      </c>
      <c r="H27" s="71">
        <f ca="1">(VLOOKUP(H5,$AT$2:$AU$41,2,FALSE)*VLOOKUP(H49,$AV$2:$AW$41,2,FALSE))/(100*100)*'Formula Data'!$AB$22</f>
        <v>1.6369288104344835</v>
      </c>
      <c r="I27" s="71">
        <f ca="1">(VLOOKUP(I5,$AT$2:$AU$41,2,FALSE)*VLOOKUP(I49,$AV$2:$AW$41,2,FALSE))/(100*100)*'Formula Data'!$AB$22</f>
        <v>1.5568098683160227</v>
      </c>
      <c r="J27" s="71">
        <f ca="1">(VLOOKUP(J5,$AT$2:$AU$41,2,FALSE)*VLOOKUP(J49,$AV$2:$AW$41,2,FALSE))/(100*100)*'Formula Data'!$AB$22</f>
        <v>0.93143407471588824</v>
      </c>
      <c r="K27" s="71">
        <f ca="1">(VLOOKUP(K5,$AT$2:$AU$41,2,FALSE)*VLOOKUP(K49,$AV$2:$AW$41,2,FALSE))/(100*100)*'Formula Data'!$AB$22</f>
        <v>2.3228629354486841</v>
      </c>
      <c r="L27" s="71">
        <f ca="1">(VLOOKUP(L5,$AT$2:$AU$41,2,FALSE)*VLOOKUP(L49,$AV$2:$AW$41,2,FALSE))/(100*100)*'Formula Data'!$AB$22</f>
        <v>1.2093812202990173</v>
      </c>
      <c r="M27" s="71">
        <f ca="1">(VLOOKUP(M5,$AT$2:$AU$41,2,FALSE)*VLOOKUP(M49,$AV$2:$AW$41,2,FALSE))/(100*100)*'Formula Data'!$AB$22</f>
        <v>1.6184280579159929</v>
      </c>
      <c r="N27" s="71">
        <f ca="1">(VLOOKUP(N5,$AT$2:$AU$41,2,FALSE)*VLOOKUP(N49,$AV$2:$AW$41,2,FALSE))/(100*100)*'Formula Data'!$AB$22</f>
        <v>1.8102482975292895</v>
      </c>
      <c r="O27" s="71">
        <f ca="1">(VLOOKUP(O5,$AT$2:$AU$41,2,FALSE)*VLOOKUP(O49,$AV$2:$AW$41,2,FALSE))/(100*100)*'Formula Data'!$AB$22</f>
        <v>1.0854702085956507</v>
      </c>
      <c r="P27" s="71">
        <f ca="1">(VLOOKUP(P5,$AT$2:$AU$41,2,FALSE)*VLOOKUP(P49,$AV$2:$AW$41,2,FALSE))/(100*100)*'Formula Data'!$AB$22</f>
        <v>1.9883577681826008</v>
      </c>
      <c r="Q27" s="76">
        <f ca="1">(VLOOKUP(Q5,$AT$2:$AU$41,2,FALSE)*VLOOKUP(Q49,$AV$2:$AW$41,2,FALSE))/(100*100)*'Formula Data'!$AB$22</f>
        <v>0.82153473614072625</v>
      </c>
      <c r="R27" s="76">
        <f ca="1">(VLOOKUP(R5,$AT$2:$AU$41,2,FALSE)*VLOOKUP(R49,$AV$2:$AW$41,2,FALSE))/(100*100)*'Formula Data'!$AB$22</f>
        <v>1.0713457601895635</v>
      </c>
      <c r="S27" s="76">
        <f ca="1">(VLOOKUP(S5,$AT$2:$AU$41,2,FALSE)*VLOOKUP(S49,$AV$2:$AW$41,2,FALSE))/(100*100)*'Formula Data'!$AB$22</f>
        <v>2.3405769250567521</v>
      </c>
      <c r="T27" s="76">
        <f ca="1">(VLOOKUP(T5,$AT$2:$AU$41,2,FALSE)*VLOOKUP(T49,$AV$2:$AW$41,2,FALSE))/(100*100)*'Formula Data'!$AB$22</f>
        <v>1.7598696437088883</v>
      </c>
      <c r="U27" s="75">
        <f ca="1">(VLOOKUP(U5,$AT$2:$AU$41,2,FALSE)*VLOOKUP(U49,$AV$2:$AW$41,2,FALSE))/(100*100)*'Formula Data'!$AB$22</f>
        <v>1.4235808078469918</v>
      </c>
      <c r="V27" s="75">
        <f ca="1">(VLOOKUP(V5,$AT$2:$AU$41,2,FALSE)*VLOOKUP(V49,$AV$2:$AW$41,2,FALSE))/(100*100)*'Formula Data'!$AB$22</f>
        <v>2.0815450559123883</v>
      </c>
      <c r="W27" s="75">
        <f ca="1">(VLOOKUP(W5,$AT$2:$AU$41,2,FALSE)*VLOOKUP(W49,$AV$2:$AW$41,2,FALSE))/(100*100)*'Formula Data'!$AB$22</f>
        <v>1.8267013970829984</v>
      </c>
      <c r="X27" s="75">
        <f ca="1">(VLOOKUP(X5,$AT$2:$AU$41,2,FALSE)*VLOOKUP(X49,$AV$2:$AW$41,2,FALSE))/(100*100)*'Formula Data'!$AB$22</f>
        <v>1.2242766105767511</v>
      </c>
      <c r="Y27" s="75">
        <f ca="1">(VLOOKUP(Y5,$AT$2:$AU$41,2,FALSE)*VLOOKUP(Y49,$AV$2:$AW$41,2,FALSE))/(100*100)*'Formula Data'!$AB$22</f>
        <v>1.1844265802973881</v>
      </c>
      <c r="Z27" s="75">
        <f ca="1">(VLOOKUP(Z5,$AT$2:$AU$41,2,FALSE)*VLOOKUP(Z49,$AV$2:$AW$41,2,FALSE))/(100*100)*'Formula Data'!$AB$22</f>
        <v>0.92108821401061414</v>
      </c>
      <c r="AA27" s="75">
        <f ca="1">(VLOOKUP(AA5,$AT$2:$AU$41,2,FALSE)*VLOOKUP(AA49,$AV$2:$AW$41,2,FALSE))/(100*100)*'Formula Data'!$AB$22</f>
        <v>1.8147037943463102</v>
      </c>
      <c r="AB27" s="76">
        <f ca="1">(VLOOKUP(AB5,$AT$2:$AU$41,2,FALSE)*VLOOKUP(AB49,$AV$2:$AW$41,2,FALSE))/(100*100)*'Formula Data'!$AB$22</f>
        <v>1.2727332075245388</v>
      </c>
      <c r="AC27" s="76">
        <f ca="1">(VLOOKUP(AC5,$AT$2:$AU$41,2,FALSE)*VLOOKUP(AC49,$AV$2:$AW$41,2,FALSE))/(100*100)*'Formula Data'!$AB$22</f>
        <v>1.5378686499863916</v>
      </c>
      <c r="AD27" s="76">
        <f ca="1">(VLOOKUP(AD5,$AT$2:$AU$41,2,FALSE)*VLOOKUP(AD49,$AV$2:$AW$41,2,FALSE))/(100*100)*'Formula Data'!$AB$22</f>
        <v>1.4758117483578643</v>
      </c>
      <c r="AE27" s="76">
        <f ca="1">(VLOOKUP(AE5,$AT$2:$AU$41,2,FALSE)*VLOOKUP(AE49,$AV$2:$AW$41,2,FALSE))/(100*100)*'Formula Data'!$AB$22</f>
        <v>1.5293868524396721</v>
      </c>
      <c r="AF27" s="76">
        <f ca="1">(VLOOKUP(AF5,$AT$2:$AU$41,2,FALSE)*VLOOKUP(AF49,$AV$2:$AW$41,2,FALSE))/(100*100)*'Formula Data'!$AB$22</f>
        <v>1.09349647478748</v>
      </c>
      <c r="AG27" s="76">
        <f ca="1">(VLOOKUP(AG5,$AT$2:$AU$41,2,FALSE)*VLOOKUP(AG49,$AV$2:$AW$41,2,FALSE))/(100*100)*'Formula Data'!$AB$22</f>
        <v>2.0556244614148182</v>
      </c>
      <c r="AH27" s="76">
        <f ca="1">(VLOOKUP(AH5,$AT$2:$AU$41,2,FALSE)*VLOOKUP(AH49,$AV$2:$AW$41,2,FALSE))/(100*100)*'Formula Data'!$AB$22</f>
        <v>1.3803014105682136</v>
      </c>
      <c r="AI27" s="76">
        <f ca="1">(VLOOKUP(AI5,$AT$2:$AU$41,2,FALSE)*VLOOKUP(AI49,$AV$2:$AW$41,2,FALSE))/(100*100)*'Formula Data'!$AB$22</f>
        <v>1.3839629914392788</v>
      </c>
      <c r="AJ27" s="76">
        <f ca="1">(VLOOKUP(AJ5,$AT$2:$AU$41,2,FALSE)*VLOOKUP(AJ49,$AV$2:$AW$41,2,FALSE))/(100*100)*'Formula Data'!$AB$22</f>
        <v>1.3623405343469828</v>
      </c>
      <c r="AK27" s="76">
        <f ca="1">(VLOOKUP(AK5,$AT$2:$AU$41,2,FALSE)*VLOOKUP(AK49,$AV$2:$AW$41,2,FALSE))/(100*100)*'Formula Data'!$AB$22</f>
        <v>1.5636462477448787</v>
      </c>
      <c r="AL27" s="71">
        <f ca="1">(VLOOKUP(AL5,$AT$2:$AU$41,2,FALSE)*VLOOKUP(AL49,$AV$2:$AW$41,2,FALSE))/(100*100)*'Formula Data'!$AB$22</f>
        <v>1.8406316936455553</v>
      </c>
      <c r="AM27" s="71">
        <f ca="1">(VLOOKUP(AM5,$AT$2:$AU$41,2,FALSE)*VLOOKUP(AM49,$AV$2:$AW$41,2,FALSE))/(100*100)*'Formula Data'!$AB$22</f>
        <v>1.0446768102396111</v>
      </c>
      <c r="AN27" s="9">
        <f ca="1">IF(OR(Fixtures!$D$6&lt;=0,Fixtures!$D$6&gt;39),AVERAGE(B27:AM27),AVERAGE(OFFSET(A27,0,Fixtures!$D$6,1,38-Fixtures!$D$6+1)))</f>
        <v>1.0446768102396111</v>
      </c>
      <c r="AO27" s="41" t="str">
        <f t="shared" si="1"/>
        <v>BUR</v>
      </c>
      <c r="AP27" s="59" t="e">
        <f ca="1">AVERAGE(OFFSET(A27,0,Fixtures!$D$6,1,9))</f>
        <v>#N/A</v>
      </c>
      <c r="AQ27" s="59" t="e">
        <f ca="1">AVERAGE(OFFSET(A27,0,Fixtures!$D$6,1,6))</f>
        <v>#N/A</v>
      </c>
      <c r="AR27" s="59">
        <f ca="1">AVERAGE(OFFSET(A27,0,Fixtures!$D$6,1,3))</f>
        <v>1.0446768102396111</v>
      </c>
      <c r="AS27" s="56"/>
      <c r="AT27" s="66" t="str">
        <f>CONCATENATE("@",Schedule!A7)</f>
        <v>@CRY</v>
      </c>
      <c r="AU27" s="3">
        <f ca="1">VLOOKUP(RIGHT(AT27,3),'Team Ratings'!$A$2:$H$21,7,FALSE)*(1+Fixtures!$D$3)</f>
        <v>75.61822514120351</v>
      </c>
      <c r="AV27" s="66" t="str">
        <f>CONCATENATE("@",Schedule!A7)</f>
        <v>@CRY</v>
      </c>
      <c r="AW27" s="3">
        <f ca="1">VLOOKUP(RIGHT(AV27,3),'Team Ratings'!$A$2:$H$21,4,FALSE)*(1-Fixtures!$D$3)</f>
        <v>107.2817755321162</v>
      </c>
      <c r="AY27" s="56"/>
      <c r="AZ27" s="56"/>
      <c r="BA27" s="60"/>
    </row>
    <row r="28" spans="1:56" x14ac:dyDescent="0.25">
      <c r="A28" s="41" t="str">
        <f t="shared" si="0"/>
        <v>CHE</v>
      </c>
      <c r="B28" s="71">
        <f ca="1">(VLOOKUP(B6,$AT$2:$AU$41,2,FALSE)*VLOOKUP(B50,$AV$2:$AW$41,2,FALSE))/(100*100)*'Formula Data'!$AB$22</f>
        <v>0.93867929103704029</v>
      </c>
      <c r="C28" s="71">
        <f ca="1">(VLOOKUP(C6,$AT$2:$AU$41,2,FALSE)*VLOOKUP(C50,$AV$2:$AW$41,2,FALSE))/(100*100)*'Formula Data'!$AB$22</f>
        <v>1.1098098029918138</v>
      </c>
      <c r="D28" s="71">
        <f ca="1">(VLOOKUP(D6,$AT$2:$AU$41,2,FALSE)*VLOOKUP(D50,$AV$2:$AW$41,2,FALSE))/(100*100)*'Formula Data'!$AB$22</f>
        <v>0.70621820611499297</v>
      </c>
      <c r="E28" s="71">
        <f ca="1">(VLOOKUP(E6,$AT$2:$AU$41,2,FALSE)*VLOOKUP(E50,$AV$2:$AW$41,2,FALSE))/(100*100)*'Formula Data'!$AB$22</f>
        <v>0.5616086425812471</v>
      </c>
      <c r="F28" s="71">
        <f ca="1">(VLOOKUP(F6,$AT$2:$AU$41,2,FALSE)*VLOOKUP(F50,$AV$2:$AW$41,2,FALSE))/(100*100)*'Formula Data'!$AB$22</f>
        <v>0.72517527761373934</v>
      </c>
      <c r="G28" s="71">
        <f ca="1">(VLOOKUP(G6,$AT$2:$AU$41,2,FALSE)*VLOOKUP(G50,$AV$2:$AW$41,2,FALSE))/(100*100)*'Formula Data'!$AB$22</f>
        <v>1.239439800164196</v>
      </c>
      <c r="H28" s="71">
        <f ca="1">(VLOOKUP(H6,$AT$2:$AU$41,2,FALSE)*VLOOKUP(H50,$AV$2:$AW$41,2,FALSE))/(100*100)*'Formula Data'!$AB$22</f>
        <v>0.80334819209143538</v>
      </c>
      <c r="I28" s="71">
        <f ca="1">(VLOOKUP(I6,$AT$2:$AU$41,2,FALSE)*VLOOKUP(I50,$AV$2:$AW$41,2,FALSE))/(100*100)*'Formula Data'!$AB$22</f>
        <v>0.49534478125901676</v>
      </c>
      <c r="J28" s="71">
        <f ca="1">(VLOOKUP(J6,$AT$2:$AU$41,2,FALSE)*VLOOKUP(J50,$AV$2:$AW$41,2,FALSE))/(100*100)*'Formula Data'!$AB$22</f>
        <v>0.83840733935238887</v>
      </c>
      <c r="K28" s="71">
        <f ca="1">(VLOOKUP(K6,$AT$2:$AU$41,2,FALSE)*VLOOKUP(K50,$AV$2:$AW$41,2,FALSE))/(100*100)*'Formula Data'!$AB$22</f>
        <v>0.86046138408509787</v>
      </c>
      <c r="L28" s="71">
        <f ca="1">(VLOOKUP(L6,$AT$2:$AU$41,2,FALSE)*VLOOKUP(L50,$AV$2:$AW$41,2,FALSE))/(100*100)*'Formula Data'!$AB$22</f>
        <v>0.94280128944297281</v>
      </c>
      <c r="M28" s="71">
        <f ca="1">(VLOOKUP(M6,$AT$2:$AU$41,2,FALSE)*VLOOKUP(M50,$AV$2:$AW$41,2,FALSE))/(100*100)*'Formula Data'!$AB$22</f>
        <v>0.92725867394378669</v>
      </c>
      <c r="N28" s="71">
        <f ca="1">(VLOOKUP(N6,$AT$2:$AU$41,2,FALSE)*VLOOKUP(N50,$AV$2:$AW$41,2,FALSE))/(100*100)*'Formula Data'!$AB$22</f>
        <v>0.83225342789681389</v>
      </c>
      <c r="O28" s="71">
        <f ca="1">(VLOOKUP(O6,$AT$2:$AU$41,2,FALSE)*VLOOKUP(O50,$AV$2:$AW$41,2,FALSE))/(100*100)*'Formula Data'!$AB$22</f>
        <v>0.83446117991976576</v>
      </c>
      <c r="P28" s="71">
        <f ca="1">(VLOOKUP(P6,$AT$2:$AU$41,2,FALSE)*VLOOKUP(P50,$AV$2:$AW$41,2,FALSE))/(100*100)*'Formula Data'!$AB$22</f>
        <v>0.9758320093656121</v>
      </c>
      <c r="Q28" s="76">
        <f ca="1">(VLOOKUP(Q6,$AT$2:$AU$41,2,FALSE)*VLOOKUP(Q50,$AV$2:$AW$41,2,FALSE))/(100*100)*'Formula Data'!$AB$22</f>
        <v>0.85834876219611289</v>
      </c>
      <c r="R28" s="76">
        <f ca="1">(VLOOKUP(R6,$AT$2:$AU$41,2,FALSE)*VLOOKUP(R50,$AV$2:$AW$41,2,FALSE))/(100*100)*'Formula Data'!$AB$22</f>
        <v>1.1014105236916247</v>
      </c>
      <c r="S28" s="76">
        <f ca="1">(VLOOKUP(S6,$AT$2:$AU$41,2,FALSE)*VLOOKUP(S50,$AV$2:$AW$41,2,FALSE))/(100*100)*'Formula Data'!$AB$22</f>
        <v>1.1315367080320844</v>
      </c>
      <c r="T28" s="76">
        <f ca="1">(VLOOKUP(T6,$AT$2:$AU$41,2,FALSE)*VLOOKUP(T50,$AV$2:$AW$41,2,FALSE))/(100*100)*'Formula Data'!$AB$22</f>
        <v>0.82142390856958514</v>
      </c>
      <c r="U28" s="75">
        <f ca="1">(VLOOKUP(U6,$AT$2:$AU$41,2,FALSE)*VLOOKUP(U50,$AV$2:$AW$41,2,FALSE))/(100*100)*'Formula Data'!$AB$22</f>
        <v>0.65448480677253873</v>
      </c>
      <c r="V28" s="75">
        <f ca="1">(VLOOKUP(V6,$AT$2:$AU$41,2,FALSE)*VLOOKUP(V50,$AV$2:$AW$41,2,FALSE))/(100*100)*'Formula Data'!$AB$22</f>
        <v>0.63175370463865443</v>
      </c>
      <c r="W28" s="75">
        <f ca="1">(VLOOKUP(W6,$AT$2:$AU$41,2,FALSE)*VLOOKUP(W50,$AV$2:$AW$41,2,FALSE))/(100*100)*'Formula Data'!$AB$22</f>
        <v>1.0941765631032323</v>
      </c>
      <c r="X28" s="75">
        <f ca="1">(VLOOKUP(X6,$AT$2:$AU$41,2,FALSE)*VLOOKUP(X50,$AV$2:$AW$41,2,FALSE))/(100*100)*'Formula Data'!$AB$22</f>
        <v>0.6298884067707462</v>
      </c>
      <c r="Y28" s="75">
        <f ca="1">(VLOOKUP(Y6,$AT$2:$AU$41,2,FALSE)*VLOOKUP(Y50,$AV$2:$AW$41,2,FALSE))/(100*100)*'Formula Data'!$AB$22</f>
        <v>0.65932424799908385</v>
      </c>
      <c r="Z28" s="75">
        <f ca="1">(VLOOKUP(Z6,$AT$2:$AU$41,2,FALSE)*VLOOKUP(Z50,$AV$2:$AW$41,2,FALSE))/(100*100)*'Formula Data'!$AB$22</f>
        <v>0.92214456985830429</v>
      </c>
      <c r="AA28" s="75">
        <f ca="1">(VLOOKUP(AA6,$AT$2:$AU$41,2,FALSE)*VLOOKUP(AA50,$AV$2:$AW$41,2,FALSE))/(100*100)*'Formula Data'!$AB$22</f>
        <v>0.97469651782225264</v>
      </c>
      <c r="AB28" s="76">
        <f ca="1">(VLOOKUP(AB6,$AT$2:$AU$41,2,FALSE)*VLOOKUP(AB50,$AV$2:$AW$41,2,FALSE))/(100*100)*'Formula Data'!$AB$22</f>
        <v>0.72919701343603593</v>
      </c>
      <c r="AC28" s="76">
        <f ca="1">(VLOOKUP(AC6,$AT$2:$AU$41,2,FALSE)*VLOOKUP(AC50,$AV$2:$AW$41,2,FALSE))/(100*100)*'Formula Data'!$AB$22</f>
        <v>1.1988813137371261</v>
      </c>
      <c r="AD28" s="76">
        <f ca="1">(VLOOKUP(AD6,$AT$2:$AU$41,2,FALSE)*VLOOKUP(AD50,$AV$2:$AW$41,2,FALSE))/(100*100)*'Formula Data'!$AB$22</f>
        <v>1.411252031056589</v>
      </c>
      <c r="AE28" s="76">
        <f ca="1">(VLOOKUP(AE6,$AT$2:$AU$41,2,FALSE)*VLOOKUP(AE50,$AV$2:$AW$41,2,FALSE))/(100*100)*'Formula Data'!$AB$22</f>
        <v>0.55537060067925204</v>
      </c>
      <c r="AF28" s="76">
        <f ca="1">(VLOOKUP(AF6,$AT$2:$AU$41,2,FALSE)*VLOOKUP(AF50,$AV$2:$AW$41,2,FALSE))/(100*100)*'Formula Data'!$AB$22</f>
        <v>0.71415060072916403</v>
      </c>
      <c r="AG28" s="76">
        <f ca="1">(VLOOKUP(AG6,$AT$2:$AU$41,2,FALSE)*VLOOKUP(AG50,$AV$2:$AW$41,2,FALSE))/(100*100)*'Formula Data'!$AB$22</f>
        <v>0.73817819647590666</v>
      </c>
      <c r="AH28" s="76">
        <f ca="1">(VLOOKUP(AH6,$AT$2:$AU$41,2,FALSE)*VLOOKUP(AH50,$AV$2:$AW$41,2,FALSE))/(100*100)*'Formula Data'!$AB$22</f>
        <v>1.0611142844701777</v>
      </c>
      <c r="AI28" s="76">
        <f ca="1">(VLOOKUP(AI6,$AT$2:$AU$41,2,FALSE)*VLOOKUP(AI50,$AV$2:$AW$41,2,FALSE))/(100*100)*'Formula Data'!$AB$22</f>
        <v>0.64596846352090176</v>
      </c>
      <c r="AJ28" s="76">
        <f ca="1">(VLOOKUP(AJ6,$AT$2:$AU$41,2,FALSE)*VLOOKUP(AJ50,$AV$2:$AW$41,2,FALSE))/(100*100)*'Formula Data'!$AB$22</f>
        <v>1.4005713721366111</v>
      </c>
      <c r="AK28" s="76">
        <f ca="1">(VLOOKUP(AK6,$AT$2:$AU$41,2,FALSE)*VLOOKUP(AK50,$AV$2:$AW$41,2,FALSE))/(100*100)*'Formula Data'!$AB$22</f>
        <v>0.76739512591265113</v>
      </c>
      <c r="AL28" s="71">
        <f ca="1">(VLOOKUP(AL6,$AT$2:$AU$41,2,FALSE)*VLOOKUP(AL50,$AV$2:$AW$41,2,FALSE))/(100*100)*'Formula Data'!$AB$22</f>
        <v>0.88984143397752735</v>
      </c>
      <c r="AM28" s="71">
        <f ca="1">(VLOOKUP(AM6,$AT$2:$AU$41,2,FALSE)*VLOOKUP(AM50,$AV$2:$AW$41,2,FALSE))/(100*100)*'Formula Data'!$AB$22</f>
        <v>1.0914901190624178</v>
      </c>
      <c r="AN28" s="9">
        <f ca="1">IF(OR(Fixtures!$D$6&lt;=0,Fixtures!$D$6&gt;39),AVERAGE(B28:AM28),AVERAGE(OFFSET(A28,0,Fixtures!$D$6,1,38-Fixtures!$D$6+1)))</f>
        <v>1.0914901190624178</v>
      </c>
      <c r="AO28" s="41" t="str">
        <f t="shared" si="1"/>
        <v>CHE</v>
      </c>
      <c r="AP28" s="59" t="e">
        <f ca="1">AVERAGE(OFFSET(A28,0,Fixtures!$D$6,1,9))</f>
        <v>#N/A</v>
      </c>
      <c r="AQ28" s="59" t="e">
        <f ca="1">AVERAGE(OFFSET(A28,0,Fixtures!$D$6,1,6))</f>
        <v>#N/A</v>
      </c>
      <c r="AR28" s="59">
        <f ca="1">AVERAGE(OFFSET(A28,0,Fixtures!$D$6,1,3))</f>
        <v>1.0914901190624178</v>
      </c>
      <c r="AS28" s="56"/>
      <c r="AT28" s="66" t="str">
        <f>CONCATENATE("@",Schedule!A8)</f>
        <v>@EVE</v>
      </c>
      <c r="AU28" s="3">
        <f ca="1">VLOOKUP(RIGHT(AT28,3),'Team Ratings'!$A$2:$H$21,7,FALSE)*(1+Fixtures!$D$3)</f>
        <v>98.183289489392521</v>
      </c>
      <c r="AV28" s="66" t="str">
        <f>CONCATENATE("@",Schedule!A8)</f>
        <v>@EVE</v>
      </c>
      <c r="AW28" s="3">
        <f ca="1">VLOOKUP(RIGHT(AV28,3),'Team Ratings'!$A$2:$H$21,4,FALSE)*(1-Fixtures!$D$3)</f>
        <v>97.448231940547217</v>
      </c>
      <c r="AZ28" s="56"/>
      <c r="BA28" s="60"/>
    </row>
    <row r="29" spans="1:56" x14ac:dyDescent="0.25">
      <c r="A29" s="41" t="str">
        <f t="shared" si="0"/>
        <v>CRY</v>
      </c>
      <c r="B29" s="71">
        <f ca="1">(VLOOKUP(B7,$AT$2:$AU$41,2,FALSE)*VLOOKUP(B51,$AV$2:$AW$41,2,FALSE))/(100*100)*'Formula Data'!$AB$22</f>
        <v>1.2516127894867295</v>
      </c>
      <c r="C29" s="71">
        <f ca="1">(VLOOKUP(C7,$AT$2:$AU$41,2,FALSE)*VLOOKUP(C51,$AV$2:$AW$41,2,FALSE))/(100*100)*'Formula Data'!$AB$22</f>
        <v>2.139205173663786</v>
      </c>
      <c r="D29" s="71">
        <f ca="1">(VLOOKUP(D7,$AT$2:$AU$41,2,FALSE)*VLOOKUP(D51,$AV$2:$AW$41,2,FALSE))/(100*100)*'Formula Data'!$AB$22</f>
        <v>1.2585540851245052</v>
      </c>
      <c r="E29" s="71">
        <f ca="1">(VLOOKUP(E7,$AT$2:$AU$41,2,FALSE)*VLOOKUP(E51,$AV$2:$AW$41,2,FALSE))/(100*100)*'Formula Data'!$AB$22</f>
        <v>2.1661796871970016</v>
      </c>
      <c r="F29" s="71">
        <f ca="1">(VLOOKUP(F7,$AT$2:$AU$41,2,FALSE)*VLOOKUP(F51,$AV$2:$AW$41,2,FALSE))/(100*100)*'Formula Data'!$AB$22</f>
        <v>1.2740551148816324</v>
      </c>
      <c r="G29" s="71">
        <f ca="1">(VLOOKUP(G7,$AT$2:$AU$41,2,FALSE)*VLOOKUP(G51,$AV$2:$AW$41,2,FALSE))/(100*100)*'Formula Data'!$AB$22</f>
        <v>1.4177326520823355</v>
      </c>
      <c r="H29" s="71">
        <f ca="1">(VLOOKUP(H7,$AT$2:$AU$41,2,FALSE)*VLOOKUP(H51,$AV$2:$AW$41,2,FALSE))/(100*100)*'Formula Data'!$AB$22</f>
        <v>1.4364238089824375</v>
      </c>
      <c r="I29" s="71">
        <f ca="1">(VLOOKUP(I7,$AT$2:$AU$41,2,FALSE)*VLOOKUP(I51,$AV$2:$AW$41,2,FALSE))/(100*100)*'Formula Data'!$AB$22</f>
        <v>1.6272233599777199</v>
      </c>
      <c r="J29" s="71">
        <f ca="1">(VLOOKUP(J7,$AT$2:$AU$41,2,FALSE)*VLOOKUP(J51,$AV$2:$AW$41,2,FALSE))/(100*100)*'Formula Data'!$AB$22</f>
        <v>1.386534955992041</v>
      </c>
      <c r="K29" s="71">
        <f ca="1">(VLOOKUP(K7,$AT$2:$AU$41,2,FALSE)*VLOOKUP(K51,$AV$2:$AW$41,2,FALSE))/(100*100)*'Formula Data'!$AB$22</f>
        <v>1.1379575210145563</v>
      </c>
      <c r="L29" s="71">
        <f ca="1">(VLOOKUP(L7,$AT$2:$AU$41,2,FALSE)*VLOOKUP(L51,$AV$2:$AW$41,2,FALSE))/(100*100)*'Formula Data'!$AB$22</f>
        <v>1.2188939229292246</v>
      </c>
      <c r="M29" s="71">
        <f ca="1">(VLOOKUP(M7,$AT$2:$AU$41,2,FALSE)*VLOOKUP(M51,$AV$2:$AW$41,2,FALSE))/(100*100)*'Formula Data'!$AB$22</f>
        <v>1.4851091955647178</v>
      </c>
      <c r="N29" s="71">
        <f ca="1">(VLOOKUP(N7,$AT$2:$AU$41,2,FALSE)*VLOOKUP(N51,$AV$2:$AW$41,2,FALSE))/(100*100)*'Formula Data'!$AB$22</f>
        <v>1.8314251058312299</v>
      </c>
      <c r="O29" s="71">
        <f ca="1">(VLOOKUP(O7,$AT$2:$AU$41,2,FALSE)*VLOOKUP(O51,$AV$2:$AW$41,2,FALSE))/(100*100)*'Formula Data'!$AB$22</f>
        <v>1.9154709022805001</v>
      </c>
      <c r="P29" s="71">
        <f ca="1">(VLOOKUP(P7,$AT$2:$AU$41,2,FALSE)*VLOOKUP(P51,$AV$2:$AW$41,2,FALSE))/(100*100)*'Formula Data'!$AB$22</f>
        <v>1.8838521317387948</v>
      </c>
      <c r="Q29" s="76">
        <f ca="1">(VLOOKUP(Q7,$AT$2:$AU$41,2,FALSE)*VLOOKUP(Q51,$AV$2:$AW$41,2,FALSE))/(100*100)*'Formula Data'!$AB$22</f>
        <v>1.5358175516495063</v>
      </c>
      <c r="R29" s="76">
        <f ca="1">(VLOOKUP(R7,$AT$2:$AU$41,2,FALSE)*VLOOKUP(R51,$AV$2:$AW$41,2,FALSE))/(100*100)*'Formula Data'!$AB$22</f>
        <v>0.8549379475116643</v>
      </c>
      <c r="S29" s="71">
        <f ca="1">(VLOOKUP(S7,$AT$2:$AU$41,2,FALSE)*VLOOKUP(S51,$AV$2:$AW$41,2,FALSE))/(100*100)*'Formula Data'!$AB$22</f>
        <v>1.6842325724775835</v>
      </c>
      <c r="T29" s="76">
        <f ca="1">(VLOOKUP(T7,$AT$2:$AU$41,2,FALSE)*VLOOKUP(T51,$AV$2:$AW$41,2,FALSE))/(100*100)*'Formula Data'!$AB$22</f>
        <v>2.4173094368626167</v>
      </c>
      <c r="U29" s="75">
        <f ca="1">(VLOOKUP(U7,$AT$2:$AU$41,2,FALSE)*VLOOKUP(U51,$AV$2:$AW$41,2,FALSE))/(100*100)*'Formula Data'!$AB$22</f>
        <v>1.4402342679890305</v>
      </c>
      <c r="V29" s="75">
        <f ca="1">(VLOOKUP(V7,$AT$2:$AU$41,2,FALSE)*VLOOKUP(V51,$AV$2:$AW$41,2,FALSE))/(100*100)*'Formula Data'!$AB$22</f>
        <v>1.1296049106593817</v>
      </c>
      <c r="W29" s="75">
        <f ca="1">(VLOOKUP(W7,$AT$2:$AU$41,2,FALSE)*VLOOKUP(W51,$AV$2:$AW$41,2,FALSE))/(100*100)*'Formula Data'!$AB$22</f>
        <v>1.4470451229198233</v>
      </c>
      <c r="X29" s="75">
        <f ca="1">(VLOOKUP(X7,$AT$2:$AU$41,2,FALSE)*VLOOKUP(X51,$AV$2:$AW$41,2,FALSE))/(100*100)*'Formula Data'!$AB$22</f>
        <v>2.0692034486995996</v>
      </c>
      <c r="Y29" s="75">
        <f ca="1">(VLOOKUP(Y7,$AT$2:$AU$41,2,FALSE)*VLOOKUP(Y51,$AV$2:$AW$41,2,FALSE))/(100*100)*'Formula Data'!$AB$22</f>
        <v>1.0903722740428685</v>
      </c>
      <c r="Z29" s="75">
        <f ca="1">(VLOOKUP(Z7,$AT$2:$AU$41,2,FALSE)*VLOOKUP(Z51,$AV$2:$AW$41,2,FALSE))/(100*100)*'Formula Data'!$AB$22</f>
        <v>1.620109016614987</v>
      </c>
      <c r="AA29" s="75">
        <f ca="1">(VLOOKUP(AA7,$AT$2:$AU$41,2,FALSE)*VLOOKUP(AA51,$AV$2:$AW$41,2,FALSE))/(100*100)*'Formula Data'!$AB$22</f>
        <v>1.1149061689034809</v>
      </c>
      <c r="AB29" s="76">
        <f ca="1">(VLOOKUP(AB7,$AT$2:$AU$41,2,FALSE)*VLOOKUP(AB51,$AV$2:$AW$41,2,FALSE))/(100*100)*'Formula Data'!$AB$22</f>
        <v>1.88848878693585</v>
      </c>
      <c r="AC29" s="76">
        <f ca="1">(VLOOKUP(AC7,$AT$2:$AU$41,2,FALSE)*VLOOKUP(AC51,$AV$2:$AW$41,2,FALSE))/(100*100)*'Formula Data'!$AB$22</f>
        <v>0.95853922241034417</v>
      </c>
      <c r="AD29" s="76">
        <f ca="1">(VLOOKUP(AD7,$AT$2:$AU$41,2,FALSE)*VLOOKUP(AD51,$AV$2:$AW$41,2,FALSE))/(100*100)*'Formula Data'!$AB$22</f>
        <v>1.6822727762987901</v>
      </c>
      <c r="AE29" s="76">
        <f ca="1">(VLOOKUP(AE7,$AT$2:$AU$41,2,FALSE)*VLOOKUP(AE51,$AV$2:$AW$41,2,FALSE))/(100*100)*'Formula Data'!$AB$22</f>
        <v>1.6003976573629406</v>
      </c>
      <c r="AF29" s="76">
        <f ca="1">(VLOOKUP(AF7,$AT$2:$AU$41,2,FALSE)*VLOOKUP(AF51,$AV$2:$AW$41,2,FALSE))/(100*100)*'Formula Data'!$AB$22</f>
        <v>1.7034855567882432</v>
      </c>
      <c r="AG29" s="76">
        <f ca="1">(VLOOKUP(AG7,$AT$2:$AU$41,2,FALSE)*VLOOKUP(AG51,$AV$2:$AW$41,2,FALSE))/(100*100)*'Formula Data'!$AB$22</f>
        <v>1.5915709939647908</v>
      </c>
      <c r="AH29" s="76">
        <f ca="1">(VLOOKUP(AH7,$AT$2:$AU$41,2,FALSE)*VLOOKUP(AH51,$AV$2:$AW$41,2,FALSE))/(100*100)*'Formula Data'!$AB$22</f>
        <v>1.9529703497435329</v>
      </c>
      <c r="AI29" s="76">
        <f ca="1">(VLOOKUP(AI7,$AT$2:$AU$41,2,FALSE)*VLOOKUP(AI51,$AV$2:$AW$41,2,FALSE))/(100*100)*'Formula Data'!$AB$22</f>
        <v>1.9009742064896835</v>
      </c>
      <c r="AJ29" s="76">
        <f ca="1">(VLOOKUP(AJ7,$AT$2:$AU$41,2,FALSE)*VLOOKUP(AJ51,$AV$2:$AW$41,2,FALSE))/(100*100)*'Formula Data'!$AB$22</f>
        <v>1.0871528721413608</v>
      </c>
      <c r="AK29" s="76">
        <f ca="1">(VLOOKUP(AK7,$AT$2:$AU$41,2,FALSE)*VLOOKUP(AK51,$AV$2:$AW$41,2,FALSE))/(100*100)*'Formula Data'!$AB$22</f>
        <v>1.4814629259562111</v>
      </c>
      <c r="AL29" s="71">
        <f ca="1">(VLOOKUP(AL7,$AT$2:$AU$41,2,FALSE)*VLOOKUP(AL51,$AV$2:$AW$41,2,FALSE))/(100*100)*'Formula Data'!$AB$22</f>
        <v>1.3244819339989256</v>
      </c>
      <c r="AM29" s="71">
        <f ca="1">(VLOOKUP(AM7,$AT$2:$AU$41,2,FALSE)*VLOOKUP(AM51,$AV$2:$AW$41,2,FALSE))/(100*100)*'Formula Data'!$AB$22</f>
        <v>2.4357436688573677</v>
      </c>
      <c r="AN29" s="9">
        <f ca="1">IF(OR(Fixtures!$D$6&lt;=0,Fixtures!$D$6&gt;39),AVERAGE(B29:AM29),AVERAGE(OFFSET(A29,0,Fixtures!$D$6,1,38-Fixtures!$D$6+1)))</f>
        <v>2.4357436688573677</v>
      </c>
      <c r="AO29" s="41" t="str">
        <f t="shared" si="1"/>
        <v>CRY</v>
      </c>
      <c r="AP29" s="59" t="e">
        <f ca="1">AVERAGE(OFFSET(A29,0,Fixtures!$D$6,1,9))</f>
        <v>#N/A</v>
      </c>
      <c r="AQ29" s="59" t="e">
        <f ca="1">AVERAGE(OFFSET(A29,0,Fixtures!$D$6,1,6))</f>
        <v>#N/A</v>
      </c>
      <c r="AR29" s="59">
        <f ca="1">AVERAGE(OFFSET(A29,0,Fixtures!$D$6,1,3))</f>
        <v>2.4357436688573677</v>
      </c>
      <c r="AS29" s="56"/>
      <c r="AT29" s="66" t="str">
        <f>CONCATENATE("@",Schedule!A9)</f>
        <v>@FUL</v>
      </c>
      <c r="AU29" s="3">
        <f ca="1">VLOOKUP(RIGHT(AT29,3),'Team Ratings'!$A$2:$H$21,7,FALSE)*(1+Fixtures!$D$3)</f>
        <v>86.976917741386501</v>
      </c>
      <c r="AV29" s="66" t="str">
        <f>CONCATENATE("@",Schedule!A9)</f>
        <v>@FUL</v>
      </c>
      <c r="AW29" s="3">
        <f ca="1">VLOOKUP(RIGHT(AV29,3),'Team Ratings'!$A$2:$H$21,4,FALSE)*(1-Fixtures!$D$3)</f>
        <v>100.25151667742139</v>
      </c>
      <c r="AY29" s="56"/>
      <c r="AZ29" s="56"/>
      <c r="BA29" s="60"/>
    </row>
    <row r="30" spans="1:56" x14ac:dyDescent="0.25">
      <c r="A30" s="41" t="str">
        <f t="shared" si="0"/>
        <v>EVE</v>
      </c>
      <c r="B30" s="71">
        <f ca="1">(VLOOKUP(B8,$AT$2:$AU$41,2,FALSE)*VLOOKUP(B52,$AV$2:$AW$41,2,FALSE))/(100*100)*'Formula Data'!$AB$22</f>
        <v>1.715388214015489</v>
      </c>
      <c r="C30" s="71">
        <f ca="1">(VLOOKUP(C8,$AT$2:$AU$41,2,FALSE)*VLOOKUP(C52,$AV$2:$AW$41,2,FALSE))/(100*100)*'Formula Data'!$AB$22</f>
        <v>0.87067865913155118</v>
      </c>
      <c r="D30" s="71">
        <f ca="1">(VLOOKUP(D8,$AT$2:$AU$41,2,FALSE)*VLOOKUP(D52,$AV$2:$AW$41,2,FALSE))/(100*100)*'Formula Data'!$AB$22</f>
        <v>1.1196049749489194</v>
      </c>
      <c r="E30" s="71">
        <f ca="1">(VLOOKUP(E8,$AT$2:$AU$41,2,FALSE)*VLOOKUP(E52,$AV$2:$AW$41,2,FALSE))/(100*100)*'Formula Data'!$AB$22</f>
        <v>1.1572740824265966</v>
      </c>
      <c r="F30" s="71">
        <f ca="1">(VLOOKUP(F8,$AT$2:$AU$41,2,FALSE)*VLOOKUP(F52,$AV$2:$AW$41,2,FALSE))/(100*100)*'Formula Data'!$AB$22</f>
        <v>1.7398971245113344</v>
      </c>
      <c r="G30" s="71">
        <f ca="1">(VLOOKUP(G8,$AT$2:$AU$41,2,FALSE)*VLOOKUP(G52,$AV$2:$AW$41,2,FALSE))/(100*100)*'Formula Data'!$AB$22</f>
        <v>1.4456861717701373</v>
      </c>
      <c r="H30" s="71">
        <f ca="1">(VLOOKUP(H8,$AT$2:$AU$41,2,FALSE)*VLOOKUP(H52,$AV$2:$AW$41,2,FALSE))/(100*100)*'Formula Data'!$AB$22</f>
        <v>1.3144076714550164</v>
      </c>
      <c r="I30" s="71">
        <f ca="1">(VLOOKUP(I8,$AT$2:$AU$41,2,FALSE)*VLOOKUP(I52,$AV$2:$AW$41,2,FALSE))/(100*100)*'Formula Data'!$AB$22</f>
        <v>1.5280741475326989</v>
      </c>
      <c r="J30" s="71">
        <f ca="1">(VLOOKUP(J8,$AT$2:$AU$41,2,FALSE)*VLOOKUP(J52,$AV$2:$AW$41,2,FALSE))/(100*100)*'Formula Data'!$AB$22</f>
        <v>1.287782007937107</v>
      </c>
      <c r="K30" s="71">
        <f ca="1">(VLOOKUP(K8,$AT$2:$AU$41,2,FALSE)*VLOOKUP(K52,$AV$2:$AW$41,2,FALSE))/(100*100)*'Formula Data'!$AB$22</f>
        <v>1.4780706099957805</v>
      </c>
      <c r="L30" s="71">
        <f ca="1">(VLOOKUP(L8,$AT$2:$AU$41,2,FALSE)*VLOOKUP(L52,$AV$2:$AW$41,2,FALSE))/(100*100)*'Formula Data'!$AB$22</f>
        <v>1.259443920600851</v>
      </c>
      <c r="M30" s="71">
        <f ca="1">(VLOOKUP(M8,$AT$2:$AU$41,2,FALSE)*VLOOKUP(M52,$AV$2:$AW$41,2,FALSE))/(100*100)*'Formula Data'!$AB$22</f>
        <v>1.5473425455712952</v>
      </c>
      <c r="N30" s="71">
        <f ca="1">(VLOOKUP(N8,$AT$2:$AU$41,2,FALSE)*VLOOKUP(N52,$AV$2:$AW$41,2,FALSE))/(100*100)*'Formula Data'!$AB$22</f>
        <v>1.7739593390477266</v>
      </c>
      <c r="O30" s="71">
        <f ca="1">(VLOOKUP(O8,$AT$2:$AU$41,2,FALSE)*VLOOKUP(O52,$AV$2:$AW$41,2,FALSE))/(100*100)*'Formula Data'!$AB$22</f>
        <v>1.2030787341579143</v>
      </c>
      <c r="P30" s="71">
        <f ca="1">(VLOOKUP(P8,$AT$2:$AU$41,2,FALSE)*VLOOKUP(P52,$AV$2:$AW$41,2,FALSE))/(100*100)*'Formula Data'!$AB$22</f>
        <v>0.98750346658411303</v>
      </c>
      <c r="Q30" s="76">
        <f ca="1">(VLOOKUP(Q8,$AT$2:$AU$41,2,FALSE)*VLOOKUP(Q52,$AV$2:$AW$41,2,FALSE))/(100*100)*'Formula Data'!$AB$22</f>
        <v>1.7267292088351798</v>
      </c>
      <c r="R30" s="76">
        <f ca="1">(VLOOKUP(R8,$AT$2:$AU$41,2,FALSE)*VLOOKUP(R52,$AV$2:$AW$41,2,FALSE))/(100*100)*'Formula Data'!$AB$22</f>
        <v>1.3082211055847428</v>
      </c>
      <c r="S30" s="71">
        <f ca="1">(VLOOKUP(S8,$AT$2:$AU$41,2,FALSE)*VLOOKUP(S52,$AV$2:$AW$41,2,FALSE))/(100*100)*'Formula Data'!$AB$22</f>
        <v>1.3047599166620891</v>
      </c>
      <c r="T30" s="76">
        <f ca="1">(VLOOKUP(T8,$AT$2:$AU$41,2,FALSE)*VLOOKUP(T52,$AV$2:$AW$41,2,FALSE))/(100*100)*'Formula Data'!$AB$22</f>
        <v>1.71117655878486</v>
      </c>
      <c r="U30" s="75">
        <f ca="1">(VLOOKUP(U8,$AT$2:$AU$41,2,FALSE)*VLOOKUP(U52,$AV$2:$AW$41,2,FALSE))/(100*100)*'Formula Data'!$AB$22</f>
        <v>1.3950431398919285</v>
      </c>
      <c r="V30" s="75">
        <f ca="1">(VLOOKUP(V8,$AT$2:$AU$41,2,FALSE)*VLOOKUP(V52,$AV$2:$AW$41,2,FALSE))/(100*100)*'Formula Data'!$AB$22</f>
        <v>1.0336513158576468</v>
      </c>
      <c r="W30" s="75">
        <f ca="1">(VLOOKUP(W8,$AT$2:$AU$41,2,FALSE)*VLOOKUP(W52,$AV$2:$AW$41,2,FALSE))/(100*100)*'Formula Data'!$AB$22</f>
        <v>1.8795384080933224</v>
      </c>
      <c r="X30" s="75">
        <f ca="1">(VLOOKUP(X8,$AT$2:$AU$41,2,FALSE)*VLOOKUP(X52,$AV$2:$AW$41,2,FALSE))/(100*100)*'Formula Data'!$AB$22</f>
        <v>1.9431237122767557</v>
      </c>
      <c r="Y30" s="75">
        <f ca="1">(VLOOKUP(Y8,$AT$2:$AU$41,2,FALSE)*VLOOKUP(Y52,$AV$2:$AW$41,2,FALSE))/(100*100)*'Formula Data'!$AB$22</f>
        <v>1.0127128713182867</v>
      </c>
      <c r="Z30" s="75">
        <f ca="1">(VLOOKUP(Z8,$AT$2:$AU$41,2,FALSE)*VLOOKUP(Z52,$AV$2:$AW$41,2,FALSE))/(100*100)*'Formula Data'!$AB$22</f>
        <v>2.2124812235184881</v>
      </c>
      <c r="AA30" s="75">
        <f ca="1">(VLOOKUP(AA8,$AT$2:$AU$41,2,FALSE)*VLOOKUP(AA52,$AV$2:$AW$41,2,FALSE))/(100*100)*'Formula Data'!$AB$22</f>
        <v>1.13688884066936</v>
      </c>
      <c r="AB30" s="76">
        <f ca="1">(VLOOKUP(AB8,$AT$2:$AU$41,2,FALSE)*VLOOKUP(AB52,$AV$2:$AW$41,2,FALSE))/(100*100)*'Formula Data'!$AB$22</f>
        <v>1.9676257177500087</v>
      </c>
      <c r="AC30" s="76">
        <f ca="1">(VLOOKUP(AC8,$AT$2:$AU$41,2,FALSE)*VLOOKUP(AC52,$AV$2:$AW$41,2,FALSE))/(100*100)*'Formula Data'!$AB$22</f>
        <v>0.99042777522509029</v>
      </c>
      <c r="AD30" s="76">
        <f ca="1">(VLOOKUP(AD8,$AT$2:$AU$41,2,FALSE)*VLOOKUP(AD52,$AV$2:$AW$41,2,FALSE))/(100*100)*'Formula Data'!$AB$22</f>
        <v>1.1071690147127786</v>
      </c>
      <c r="AE30" s="76">
        <f ca="1">(VLOOKUP(AE8,$AT$2:$AU$41,2,FALSE)*VLOOKUP(AE52,$AV$2:$AW$41,2,FALSE))/(100*100)*'Formula Data'!$AB$22</f>
        <v>0.88045830888649435</v>
      </c>
      <c r="AF30" s="76">
        <f ca="1">(VLOOKUP(AF8,$AT$2:$AU$41,2,FALSE)*VLOOKUP(AF52,$AV$2:$AW$41,2,FALSE))/(100*100)*'Formula Data'!$AB$22</f>
        <v>1.4716083737149437</v>
      </c>
      <c r="AG30" s="76">
        <f ca="1">(VLOOKUP(AG8,$AT$2:$AU$41,2,FALSE)*VLOOKUP(AG52,$AV$2:$AW$41,2,FALSE))/(100*100)*'Formula Data'!$AB$22</f>
        <v>1.3489827571236079</v>
      </c>
      <c r="AH30" s="76">
        <f ca="1">(VLOOKUP(AH8,$AT$2:$AU$41,2,FALSE)*VLOOKUP(AH52,$AV$2:$AW$41,2,FALSE))/(100*100)*'Formula Data'!$AB$22</f>
        <v>1.529854307039195</v>
      </c>
      <c r="AI30" s="76">
        <f ca="1">(VLOOKUP(AI8,$AT$2:$AU$41,2,FALSE)*VLOOKUP(AI52,$AV$2:$AW$41,2,FALSE))/(100*100)*'Formula Data'!$AB$22</f>
        <v>1.3456707078518173</v>
      </c>
      <c r="AJ30" s="76">
        <f ca="1">(VLOOKUP(AJ8,$AT$2:$AU$41,2,FALSE)*VLOOKUP(AJ52,$AV$2:$AW$41,2,FALSE))/(100*100)*'Formula Data'!$AB$22</f>
        <v>1.6635550410083948</v>
      </c>
      <c r="AK30" s="76">
        <f ca="1">(VLOOKUP(AK8,$AT$2:$AU$41,2,FALSE)*VLOOKUP(AK52,$AV$2:$AW$41,2,FALSE))/(100*100)*'Formula Data'!$AB$22</f>
        <v>0.77657356984133308</v>
      </c>
      <c r="AL30" s="71">
        <f ca="1">(VLOOKUP(AL8,$AT$2:$AU$41,2,FALSE)*VLOOKUP(AL52,$AV$2:$AW$41,2,FALSE))/(100*100)*'Formula Data'!$AB$22</f>
        <v>1.0260643132454799</v>
      </c>
      <c r="AM30" s="71">
        <f ca="1">(VLOOKUP(AM8,$AT$2:$AU$41,2,FALSE)*VLOOKUP(AM52,$AV$2:$AW$41,2,FALSE))/(100*100)*'Formula Data'!$AB$22</f>
        <v>2.1957366897320147</v>
      </c>
      <c r="AN30" s="9">
        <f ca="1">IF(OR(Fixtures!$D$6&lt;=0,Fixtures!$D$6&gt;39),AVERAGE(B30:AM30),AVERAGE(OFFSET(A30,0,Fixtures!$D$6,1,38-Fixtures!$D$6+1)))</f>
        <v>2.1957366897320147</v>
      </c>
      <c r="AO30" s="41" t="str">
        <f t="shared" si="1"/>
        <v>EVE</v>
      </c>
      <c r="AP30" s="59" t="e">
        <f ca="1">AVERAGE(OFFSET(A30,0,Fixtures!$D$6,1,9))</f>
        <v>#N/A</v>
      </c>
      <c r="AQ30" s="59" t="e">
        <f ca="1">AVERAGE(OFFSET(A30,0,Fixtures!$D$6,1,6))</f>
        <v>#N/A</v>
      </c>
      <c r="AR30" s="59">
        <f ca="1">AVERAGE(OFFSET(A30,0,Fixtures!$D$6,1,3))</f>
        <v>2.1957366897320147</v>
      </c>
      <c r="AS30" s="56"/>
      <c r="AT30" s="66" t="str">
        <f>CONCATENATE("@",Schedule!A10)</f>
        <v>@LEE</v>
      </c>
      <c r="AU30" s="3">
        <f ca="1">VLOOKUP(RIGHT(AT30,3),'Team Ratings'!$A$2:$H$21,7,FALSE)*(1+Fixtures!$D$3)</f>
        <v>126.94420057505056</v>
      </c>
      <c r="AV30" s="66" t="str">
        <f>CONCATENATE("@",Schedule!A10)</f>
        <v>@LEE</v>
      </c>
      <c r="AW30" s="3">
        <f ca="1">VLOOKUP(RIGHT(AV30,3),'Team Ratings'!$A$2:$H$21,4,FALSE)*(1-Fixtures!$D$3)</f>
        <v>116.1369849820283</v>
      </c>
      <c r="AY30" s="56"/>
      <c r="AZ30" s="56"/>
      <c r="BA30" s="60"/>
    </row>
    <row r="31" spans="1:56" x14ac:dyDescent="0.25">
      <c r="A31" s="41" t="str">
        <f t="shared" si="0"/>
        <v>FUL</v>
      </c>
      <c r="B31" s="71">
        <f ca="1">(VLOOKUP(B9,$AT$2:$AU$41,2,FALSE)*VLOOKUP(B53,$AV$2:$AW$41,2,FALSE))/(100*100)*'Formula Data'!$AB$22</f>
        <v>1.2376875945298538</v>
      </c>
      <c r="C31" s="71">
        <f ca="1">(VLOOKUP(C9,$AT$2:$AU$41,2,FALSE)*VLOOKUP(C53,$AV$2:$AW$41,2,FALSE))/(100*100)*'Formula Data'!$AB$22</f>
        <v>1.9336069245441008</v>
      </c>
      <c r="D31" s="71">
        <f ca="1">(VLOOKUP(D9,$AT$2:$AU$41,2,FALSE)*VLOOKUP(D53,$AV$2:$AW$41,2,FALSE))/(100*100)*'Formula Data'!$AB$22</f>
        <v>1.3843814990181582</v>
      </c>
      <c r="E31" s="71">
        <f ca="1">(VLOOKUP(E9,$AT$2:$AU$41,2,FALSE)*VLOOKUP(E53,$AV$2:$AW$41,2,FALSE))/(100*100)*'Formula Data'!$AB$22</f>
        <v>1.342293830688313</v>
      </c>
      <c r="F31" s="71">
        <f ca="1">(VLOOKUP(F9,$AT$2:$AU$41,2,FALSE)*VLOOKUP(F53,$AV$2:$AW$41,2,FALSE))/(100*100)*'Formula Data'!$AB$22</f>
        <v>1.0159108921510998</v>
      </c>
      <c r="G31" s="71">
        <f ca="1">(VLOOKUP(G9,$AT$2:$AU$41,2,FALSE)*VLOOKUP(G53,$AV$2:$AW$41,2,FALSE))/(100*100)*'Formula Data'!$AB$22</f>
        <v>0.90578637579551102</v>
      </c>
      <c r="H31" s="71">
        <f ca="1">(VLOOKUP(H9,$AT$2:$AU$41,2,FALSE)*VLOOKUP(H53,$AV$2:$AW$41,2,FALSE))/(100*100)*'Formula Data'!$AB$22</f>
        <v>0.89572539571425946</v>
      </c>
      <c r="I31" s="71">
        <f ca="1">(VLOOKUP(I9,$AT$2:$AU$41,2,FALSE)*VLOOKUP(I53,$AV$2:$AW$41,2,FALSE))/(100*100)*'Formula Data'!$AB$22</f>
        <v>1.7114103828913958</v>
      </c>
      <c r="J31" s="71">
        <f ca="1">(VLOOKUP(J9,$AT$2:$AU$41,2,FALSE)*VLOOKUP(J53,$AV$2:$AW$41,2,FALSE))/(100*100)*'Formula Data'!$AB$22</f>
        <v>1.1760800492766355</v>
      </c>
      <c r="K31" s="71">
        <f ca="1">(VLOOKUP(K9,$AT$2:$AU$41,2,FALSE)*VLOOKUP(K53,$AV$2:$AW$41,2,FALSE))/(100*100)*'Formula Data'!$AB$22</f>
        <v>1.8249906716841344</v>
      </c>
      <c r="L31" s="71">
        <f ca="1">(VLOOKUP(L9,$AT$2:$AU$41,2,FALSE)*VLOOKUP(L53,$AV$2:$AW$41,2,FALSE))/(100*100)*'Formula Data'!$AB$22</f>
        <v>2.2589012544033951</v>
      </c>
      <c r="M31" s="71">
        <f ca="1">(VLOOKUP(M9,$AT$2:$AU$41,2,FALSE)*VLOOKUP(M53,$AV$2:$AW$41,2,FALSE))/(100*100)*'Formula Data'!$AB$22</f>
        <v>1.7899485924112304</v>
      </c>
      <c r="N31" s="71">
        <f ca="1">(VLOOKUP(N9,$AT$2:$AU$41,2,FALSE)*VLOOKUP(N53,$AV$2:$AW$41,2,FALSE))/(100*100)*'Formula Data'!$AB$22</f>
        <v>1.1905652844016696</v>
      </c>
      <c r="O31" s="71">
        <f ca="1">(VLOOKUP(O9,$AT$2:$AU$41,2,FALSE)*VLOOKUP(O53,$AV$2:$AW$41,2,FALSE))/(100*100)*'Formula Data'!$AB$22</f>
        <v>1.3522191215967507</v>
      </c>
      <c r="P31" s="71">
        <f ca="1">(VLOOKUP(P9,$AT$2:$AU$41,2,FALSE)*VLOOKUP(P53,$AV$2:$AW$41,2,FALSE))/(100*100)*'Formula Data'!$AB$22</f>
        <v>1.1695936221836658</v>
      </c>
      <c r="Q31" s="76">
        <f ca="1">(VLOOKUP(Q9,$AT$2:$AU$41,2,FALSE)*VLOOKUP(Q53,$AV$2:$AW$41,2,FALSE))/(100*100)*'Formula Data'!$AB$22</f>
        <v>1.7647346362378773</v>
      </c>
      <c r="R31" s="76">
        <f ca="1">(VLOOKUP(R9,$AT$2:$AU$41,2,FALSE)*VLOOKUP(R53,$AV$2:$AW$41,2,FALSE))/(100*100)*'Formula Data'!$AB$22</f>
        <v>1.2956742333449889</v>
      </c>
      <c r="S31" s="76">
        <f ca="1">(VLOOKUP(S9,$AT$2:$AU$41,2,FALSE)*VLOOKUP(S53,$AV$2:$AW$41,2,FALSE))/(100*100)*'Formula Data'!$AB$22</f>
        <v>1.5720321224419191</v>
      </c>
      <c r="T31" s="76">
        <f ca="1">(VLOOKUP(T9,$AT$2:$AU$41,2,FALSE)*VLOOKUP(T53,$AV$2:$AW$41,2,FALSE))/(100*100)*'Formula Data'!$AB$22</f>
        <v>1.5918548127960348</v>
      </c>
      <c r="U31" s="75">
        <f ca="1">(VLOOKUP(U9,$AT$2:$AU$41,2,FALSE)*VLOOKUP(U53,$AV$2:$AW$41,2,FALSE))/(100*100)*'Formula Data'!$AB$22</f>
        <v>1.5139420026637804</v>
      </c>
      <c r="V31" s="75">
        <f ca="1">(VLOOKUP(V9,$AT$2:$AU$41,2,FALSE)*VLOOKUP(V53,$AV$2:$AW$41,2,FALSE))/(100*100)*'Formula Data'!$AB$22</f>
        <v>1.1390188486017907</v>
      </c>
      <c r="W31" s="75">
        <f ca="1">(VLOOKUP(W9,$AT$2:$AU$41,2,FALSE)*VLOOKUP(W53,$AV$2:$AW$41,2,FALSE))/(100*100)*'Formula Data'!$AB$22</f>
        <v>1.4351742234781957</v>
      </c>
      <c r="X31" s="75">
        <f ca="1">(VLOOKUP(X9,$AT$2:$AU$41,2,FALSE)*VLOOKUP(X53,$AV$2:$AW$41,2,FALSE))/(100*100)*'Formula Data'!$AB$22</f>
        <v>1.3458545873289758</v>
      </c>
      <c r="Y31" s="75">
        <f ca="1">(VLOOKUP(Y9,$AT$2:$AU$41,2,FALSE)*VLOOKUP(Y53,$AV$2:$AW$41,2,FALSE))/(100*100)*'Formula Data'!$AB$22</f>
        <v>1.4955223442363377</v>
      </c>
      <c r="Z31" s="75">
        <f ca="1">(VLOOKUP(Z9,$AT$2:$AU$41,2,FALSE)*VLOOKUP(Z53,$AV$2:$AW$41,2,FALSE))/(100*100)*'Formula Data'!$AB$22</f>
        <v>0.79891319357841906</v>
      </c>
      <c r="AA31" s="75">
        <f ca="1">(VLOOKUP(AA9,$AT$2:$AU$41,2,FALSE)*VLOOKUP(AA53,$AV$2:$AW$41,2,FALSE))/(100*100)*'Formula Data'!$AB$22</f>
        <v>1.1518125530147534</v>
      </c>
      <c r="AB31" s="76">
        <f ca="1">(VLOOKUP(AB9,$AT$2:$AU$41,2,FALSE)*VLOOKUP(AB53,$AV$2:$AW$41,2,FALSE))/(100*100)*'Formula Data'!$AB$22</f>
        <v>2.2761274767239232</v>
      </c>
      <c r="AC31" s="76">
        <f ca="1">(VLOOKUP(AC9,$AT$2:$AU$41,2,FALSE)*VLOOKUP(AC53,$AV$2:$AW$41,2,FALSE))/(100*100)*'Formula Data'!$AB$22</f>
        <v>1.7764018764603418</v>
      </c>
      <c r="AD31" s="76">
        <f ca="1">(VLOOKUP(AD9,$AT$2:$AU$41,2,FALSE)*VLOOKUP(AD53,$AV$2:$AW$41,2,FALSE))/(100*100)*'Formula Data'!$AB$22</f>
        <v>1.5205901375286286</v>
      </c>
      <c r="AE31" s="76">
        <f ca="1">(VLOOKUP(AE9,$AT$2:$AU$41,2,FALSE)*VLOOKUP(AE53,$AV$2:$AW$41,2,FALSE))/(100*100)*'Formula Data'!$AB$22</f>
        <v>1.7604018246908133</v>
      </c>
      <c r="AF31" s="76">
        <f ca="1">(VLOOKUP(AF9,$AT$2:$AU$41,2,FALSE)*VLOOKUP(AF53,$AV$2:$AW$41,2,FALSE))/(100*100)*'Formula Data'!$AB$22</f>
        <v>1.0555810153045506</v>
      </c>
      <c r="AG31" s="76">
        <f ca="1">(VLOOKUP(AG9,$AT$2:$AU$41,2,FALSE)*VLOOKUP(AG53,$AV$2:$AW$41,2,FALSE))/(100*100)*'Formula Data'!$AB$22</f>
        <v>1.5738634916407244</v>
      </c>
      <c r="AH31" s="76">
        <f ca="1">(VLOOKUP(AH9,$AT$2:$AU$41,2,FALSE)*VLOOKUP(AH53,$AV$2:$AW$41,2,FALSE))/(100*100)*'Formula Data'!$AB$22</f>
        <v>1.3877888257207085</v>
      </c>
      <c r="AI31" s="76">
        <f ca="1">(VLOOKUP(AI9,$AT$2:$AU$41,2,FALSE)*VLOOKUP(AI53,$AV$2:$AW$41,2,FALSE))/(100*100)*'Formula Data'!$AB$22</f>
        <v>2.0242282341077691</v>
      </c>
      <c r="AJ31" s="76">
        <f ca="1">(VLOOKUP(AJ9,$AT$2:$AU$41,2,FALSE)*VLOOKUP(AJ53,$AV$2:$AW$41,2,FALSE))/(100*100)*'Formula Data'!$AB$22</f>
        <v>1.0189193241221359</v>
      </c>
      <c r="AK31" s="76">
        <f ca="1">(VLOOKUP(AK9,$AT$2:$AU$41,2,FALSE)*VLOOKUP(AK53,$AV$2:$AW$41,2,FALSE))/(100*100)*'Formula Data'!$AB$22</f>
        <v>1.4872740990103748</v>
      </c>
      <c r="AL31" s="71">
        <f ca="1">(VLOOKUP(AL9,$AT$2:$AU$41,2,FALSE)*VLOOKUP(AL53,$AV$2:$AW$41,2,FALSE))/(100*100)*'Formula Data'!$AB$22</f>
        <v>1.9990213815931879</v>
      </c>
      <c r="AM31" s="71">
        <f ca="1">(VLOOKUP(AM9,$AT$2:$AU$41,2,FALSE)*VLOOKUP(AM53,$AV$2:$AW$41,2,FALSE))/(100*100)*'Formula Data'!$AB$22</f>
        <v>1.0633862725550807</v>
      </c>
      <c r="AN31" s="9">
        <f ca="1">IF(OR(Fixtures!$D$6&lt;=0,Fixtures!$D$6&gt;39),AVERAGE(B31:AM31),AVERAGE(OFFSET(A31,0,Fixtures!$D$6,1,38-Fixtures!$D$6+1)))</f>
        <v>1.0633862725550807</v>
      </c>
      <c r="AO31" s="41" t="str">
        <f t="shared" si="1"/>
        <v>FUL</v>
      </c>
      <c r="AP31" s="59" t="e">
        <f ca="1">AVERAGE(OFFSET(A31,0,Fixtures!$D$6,1,9))</f>
        <v>#N/A</v>
      </c>
      <c r="AQ31" s="59" t="e">
        <f ca="1">AVERAGE(OFFSET(A31,0,Fixtures!$D$6,1,6))</f>
        <v>#N/A</v>
      </c>
      <c r="AR31" s="59">
        <f ca="1">AVERAGE(OFFSET(A31,0,Fixtures!$D$6,1,3))</f>
        <v>1.0633862725550807</v>
      </c>
      <c r="AS31" s="56"/>
      <c r="AT31" s="66" t="str">
        <f>CONCATENATE("@",Schedule!A11)</f>
        <v>@LEI</v>
      </c>
      <c r="AU31" s="3">
        <f ca="1">VLOOKUP(RIGHT(AT31,3),'Team Ratings'!$A$2:$H$21,7,FALSE)*(1+Fixtures!$D$3)</f>
        <v>119.81338033762461</v>
      </c>
      <c r="AV31" s="66" t="str">
        <f>CONCATENATE("@",Schedule!A11)</f>
        <v>@LEI</v>
      </c>
      <c r="AW31" s="3">
        <f ca="1">VLOOKUP(RIGHT(AV31,3),'Team Ratings'!$A$2:$H$21,4,FALSE)*(1-Fixtures!$D$3)</f>
        <v>87.796981300994432</v>
      </c>
      <c r="AY31" s="56"/>
      <c r="AZ31" s="56"/>
      <c r="BA31" s="60"/>
    </row>
    <row r="32" spans="1:56" x14ac:dyDescent="0.25">
      <c r="A32" s="41" t="str">
        <f t="shared" si="0"/>
        <v>LEE</v>
      </c>
      <c r="B32" s="71">
        <f ca="1">(VLOOKUP(B10,$AT$2:$AU$41,2,FALSE)*VLOOKUP(B54,$AV$2:$AW$41,2,FALSE))/(100*100)*'Formula Data'!$AB$22</f>
        <v>2.6367938495338832</v>
      </c>
      <c r="C32" s="71">
        <f ca="1">(VLOOKUP(C10,$AT$2:$AU$41,2,FALSE)*VLOOKUP(C54,$AV$2:$AW$41,2,FALSE))/(100*100)*'Formula Data'!$AB$22</f>
        <v>1.2069323084194501</v>
      </c>
      <c r="D32" s="71">
        <f ca="1">(VLOOKUP(D10,$AT$2:$AU$41,2,FALSE)*VLOOKUP(D54,$AV$2:$AW$41,2,FALSE))/(100*100)*'Formula Data'!$AB$22</f>
        <v>1.1768882101252416</v>
      </c>
      <c r="E32" s="71">
        <f ca="1">(VLOOKUP(E10,$AT$2:$AU$41,2,FALSE)*VLOOKUP(E54,$AV$2:$AW$41,2,FALSE))/(100*100)*'Formula Data'!$AB$22</f>
        <v>2.0578836598786912</v>
      </c>
      <c r="F32" s="71">
        <f ca="1">(VLOOKUP(F10,$AT$2:$AU$41,2,FALSE)*VLOOKUP(F54,$AV$2:$AW$41,2,FALSE))/(100*100)*'Formula Data'!$AB$22</f>
        <v>1.222844307844261</v>
      </c>
      <c r="G32" s="71">
        <f ca="1">(VLOOKUP(G10,$AT$2:$AU$41,2,FALSE)*VLOOKUP(G54,$AV$2:$AW$41,2,FALSE))/(100*100)*'Formula Data'!$AB$22</f>
        <v>2.0393483016750995</v>
      </c>
      <c r="H32" s="71">
        <f ca="1">(VLOOKUP(H10,$AT$2:$AU$41,2,FALSE)*VLOOKUP(H54,$AV$2:$AW$41,2,FALSE))/(100*100)*'Formula Data'!$AB$22</f>
        <v>1.6625863903385736</v>
      </c>
      <c r="I32" s="71">
        <f ca="1">(VLOOKUP(I10,$AT$2:$AU$41,2,FALSE)*VLOOKUP(I54,$AV$2:$AW$41,2,FALSE))/(100*100)*'Formula Data'!$AB$22</f>
        <v>1.33432432351134</v>
      </c>
      <c r="J32" s="71">
        <f ca="1">(VLOOKUP(J10,$AT$2:$AU$41,2,FALSE)*VLOOKUP(J54,$AV$2:$AW$41,2,FALSE))/(100*100)*'Formula Data'!$AB$22</f>
        <v>1.4338067925782285</v>
      </c>
      <c r="K32" s="71">
        <f ca="1">(VLOOKUP(K10,$AT$2:$AU$41,2,FALSE)*VLOOKUP(K54,$AV$2:$AW$41,2,FALSE))/(100*100)*'Formula Data'!$AB$22</f>
        <v>1.7324970413338463</v>
      </c>
      <c r="L32" s="71">
        <f ca="1">(VLOOKUP(L10,$AT$2:$AU$41,2,FALSE)*VLOOKUP(L54,$AV$2:$AW$41,2,FALSE))/(100*100)*'Formula Data'!$AB$22</f>
        <v>2.3449796254076825</v>
      </c>
      <c r="M32" s="71">
        <f ca="1">(VLOOKUP(M10,$AT$2:$AU$41,2,FALSE)*VLOOKUP(M54,$AV$2:$AW$41,2,FALSE))/(100*100)*'Formula Data'!$AB$22</f>
        <v>1.5591135094699446</v>
      </c>
      <c r="N32" s="71">
        <f ca="1">(VLOOKUP(N10,$AT$2:$AU$41,2,FALSE)*VLOOKUP(N54,$AV$2:$AW$41,2,FALSE))/(100*100)*'Formula Data'!$AB$22</f>
        <v>1.2318863560259605</v>
      </c>
      <c r="O32" s="71">
        <f ca="1">(VLOOKUP(O10,$AT$2:$AU$41,2,FALSE)*VLOOKUP(O54,$AV$2:$AW$41,2,FALSE))/(100*100)*'Formula Data'!$AB$22</f>
        <v>2.3157785923564846</v>
      </c>
      <c r="P32" s="71">
        <f ca="1">(VLOOKUP(P10,$AT$2:$AU$41,2,FALSE)*VLOOKUP(P54,$AV$2:$AW$41,2,FALSE))/(100*100)*'Formula Data'!$AB$22</f>
        <v>1.1803733466121427</v>
      </c>
      <c r="Q32" s="76">
        <f ca="1">(VLOOKUP(Q10,$AT$2:$AU$41,2,FALSE)*VLOOKUP(Q54,$AV$2:$AW$41,2,FALSE))/(100*100)*'Formula Data'!$AB$22</f>
        <v>1.3195033780881031</v>
      </c>
      <c r="R32" s="76">
        <f ca="1">(VLOOKUP(R10,$AT$2:$AU$41,2,FALSE)*VLOOKUP(R54,$AV$2:$AW$41,2,FALSE))/(100*100)*'Formula Data'!$AB$22</f>
        <v>2.0443676738127841</v>
      </c>
      <c r="S32" s="76">
        <f ca="1">(VLOOKUP(S10,$AT$2:$AU$41,2,FALSE)*VLOOKUP(S54,$AV$2:$AW$41,2,FALSE))/(100*100)*'Formula Data'!$AB$22</f>
        <v>1.3549229122556778</v>
      </c>
      <c r="T32" s="76">
        <f ca="1">(VLOOKUP(T10,$AT$2:$AU$41,2,FALSE)*VLOOKUP(T54,$AV$2:$AW$41,2,FALSE))/(100*100)*'Formula Data'!$AB$22</f>
        <v>1.3792176631061561</v>
      </c>
      <c r="U32" s="75">
        <f ca="1">(VLOOKUP(U10,$AT$2:$AU$41,2,FALSE)*VLOOKUP(U54,$AV$2:$AW$41,2,FALSE))/(100*100)*'Formula Data'!$AB$22</f>
        <v>1.5664865432670552</v>
      </c>
      <c r="V32" s="75">
        <f ca="1">(VLOOKUP(V10,$AT$2:$AU$41,2,FALSE)*VLOOKUP(V54,$AV$2:$AW$41,2,FALSE))/(100*100)*'Formula Data'!$AB$22</f>
        <v>2.1141716480131527</v>
      </c>
      <c r="W32" s="75">
        <f ca="1">(VLOOKUP(W10,$AT$2:$AU$41,2,FALSE)*VLOOKUP(W54,$AV$2:$AW$41,2,FALSE))/(100*100)*'Formula Data'!$AB$22</f>
        <v>1.3624371535444872</v>
      </c>
      <c r="X32" s="75">
        <f ca="1">(VLOOKUP(X10,$AT$2:$AU$41,2,FALSE)*VLOOKUP(X54,$AV$2:$AW$41,2,FALSE))/(100*100)*'Formula Data'!$AB$22</f>
        <v>1.0493137880514594</v>
      </c>
      <c r="Y32" s="75">
        <f ca="1">(VLOOKUP(Y10,$AT$2:$AU$41,2,FALSE)*VLOOKUP(Y54,$AV$2:$AW$41,2,FALSE))/(100*100)*'Formula Data'!$AB$22</f>
        <v>1.823251824514371</v>
      </c>
      <c r="Z32" s="75">
        <f ca="1">(VLOOKUP(Z10,$AT$2:$AU$41,2,FALSE)*VLOOKUP(Z54,$AV$2:$AW$41,2,FALSE))/(100*100)*'Formula Data'!$AB$22</f>
        <v>1.5549885290785563</v>
      </c>
      <c r="AA32" s="75">
        <f ca="1">(VLOOKUP(AA10,$AT$2:$AU$41,2,FALSE)*VLOOKUP(AA54,$AV$2:$AW$41,2,FALSE))/(100*100)*'Formula Data'!$AB$22</f>
        <v>1.603745246849517</v>
      </c>
      <c r="AB32" s="76">
        <f ca="1">(VLOOKUP(AB10,$AT$2:$AU$41,2,FALSE)*VLOOKUP(AB54,$AV$2:$AW$41,2,FALSE))/(100*100)*'Formula Data'!$AB$22</f>
        <v>1.9825938651430852</v>
      </c>
      <c r="AC32" s="76">
        <f ca="1">(VLOOKUP(AC10,$AT$2:$AU$41,2,FALSE)*VLOOKUP(AC54,$AV$2:$AW$41,2,FALSE))/(100*100)*'Formula Data'!$AB$22</f>
        <v>1.8440939809631787</v>
      </c>
      <c r="AD32" s="76">
        <f ca="1">(VLOOKUP(AD10,$AT$2:$AU$41,2,FALSE)*VLOOKUP(AD54,$AV$2:$AW$41,2,FALSE))/(100*100)*'Formula Data'!$AB$22</f>
        <v>1.5347545741739412</v>
      </c>
      <c r="AE32" s="76">
        <f ca="1">(VLOOKUP(AE10,$AT$2:$AU$41,2,FALSE)*VLOOKUP(AE54,$AV$2:$AW$41,2,FALSE))/(100*100)*'Formula Data'!$AB$22</f>
        <v>0.92550589397175409</v>
      </c>
      <c r="AF32" s="76">
        <f ca="1">(VLOOKUP(AF10,$AT$2:$AU$41,2,FALSE)*VLOOKUP(AF54,$AV$2:$AW$41,2,FALSE))/(100*100)*'Formula Data'!$AB$22</f>
        <v>2.6168380265274984</v>
      </c>
      <c r="AG32" s="76">
        <f ca="1">(VLOOKUP(AG10,$AT$2:$AU$41,2,FALSE)*VLOOKUP(AG54,$AV$2:$AW$41,2,FALSE))/(100*100)*'Formula Data'!$AB$22</f>
        <v>2.0735769361410989</v>
      </c>
      <c r="AH32" s="76">
        <f ca="1">(VLOOKUP(AH10,$AT$2:$AU$41,2,FALSE)*VLOOKUP(AH54,$AV$2:$AW$41,2,FALSE))/(100*100)*'Formula Data'!$AB$22</f>
        <v>1.8211302636224536</v>
      </c>
      <c r="AI32" s="76">
        <f ca="1">(VLOOKUP(AI10,$AT$2:$AU$41,2,FALSE)*VLOOKUP(AI54,$AV$2:$AW$41,2,FALSE))/(100*100)*'Formula Data'!$AB$22</f>
        <v>1.7538354077253027</v>
      </c>
      <c r="AJ32" s="76">
        <f ca="1">(VLOOKUP(AJ10,$AT$2:$AU$41,2,FALSE)*VLOOKUP(AJ54,$AV$2:$AW$41,2,FALSE))/(100*100)*'Formula Data'!$AB$22</f>
        <v>1.6076924853871271</v>
      </c>
      <c r="AK32" s="76">
        <f ca="1">(VLOOKUP(AK10,$AT$2:$AU$41,2,FALSE)*VLOOKUP(AK54,$AV$2:$AW$41,2,FALSE))/(100*100)*'Formula Data'!$AB$22</f>
        <v>1.5009817703184745</v>
      </c>
      <c r="AL32" s="71">
        <f ca="1">(VLOOKUP(AL10,$AT$2:$AU$41,2,FALSE)*VLOOKUP(AL54,$AV$2:$AW$41,2,FALSE))/(100*100)*'Formula Data'!$AB$22</f>
        <v>1.7229418110123136</v>
      </c>
      <c r="AM32" s="71">
        <f ca="1">(VLOOKUP(AM10,$AT$2:$AU$41,2,FALSE)*VLOOKUP(AM54,$AV$2:$AW$41,2,FALSE))/(100*100)*'Formula Data'!$AB$22</f>
        <v>1.0376585839076606</v>
      </c>
      <c r="AN32" s="9">
        <f ca="1">IF(OR(Fixtures!$D$6&lt;=0,Fixtures!$D$6&gt;39),AVERAGE(B32:AM32),AVERAGE(OFFSET(A32,0,Fixtures!$D$6,1,38-Fixtures!$D$6+1)))</f>
        <v>1.0376585839076606</v>
      </c>
      <c r="AO32" s="41" t="str">
        <f t="shared" si="1"/>
        <v>LEE</v>
      </c>
      <c r="AP32" s="59" t="e">
        <f ca="1">AVERAGE(OFFSET(A32,0,Fixtures!$D$6,1,9))</f>
        <v>#N/A</v>
      </c>
      <c r="AQ32" s="59" t="e">
        <f ca="1">AVERAGE(OFFSET(A32,0,Fixtures!$D$6,1,6))</f>
        <v>#N/A</v>
      </c>
      <c r="AR32" s="59">
        <f ca="1">AVERAGE(OFFSET(A32,0,Fixtures!$D$6,1,3))</f>
        <v>1.0376585839076606</v>
      </c>
      <c r="AS32" s="56"/>
      <c r="AT32" s="66" t="str">
        <f>CONCATENATE("@",Schedule!A12)</f>
        <v>@LIV</v>
      </c>
      <c r="AU32" s="3">
        <f ca="1">VLOOKUP(RIGHT(AT32,3),'Team Ratings'!$A$2:$H$21,7,FALSE)*(1+Fixtures!$D$3)</f>
        <v>149.43118959286463</v>
      </c>
      <c r="AV32" s="66" t="str">
        <f>CONCATENATE("@",Schedule!A12)</f>
        <v>@LIV</v>
      </c>
      <c r="AW32" s="3">
        <f ca="1">VLOOKUP(RIGHT(AV32,3),'Team Ratings'!$A$2:$H$21,4,FALSE)*(1-Fixtures!$D$3)</f>
        <v>89.831464699856284</v>
      </c>
      <c r="AY32" s="56"/>
      <c r="AZ32" s="56"/>
      <c r="BA32" s="60"/>
    </row>
    <row r="33" spans="1:53" x14ac:dyDescent="0.25">
      <c r="A33" s="41" t="str">
        <f t="shared" si="0"/>
        <v>LEI</v>
      </c>
      <c r="B33" s="71">
        <f ca="1">(VLOOKUP(B11,$AT$2:$AU$41,2,FALSE)*VLOOKUP(B55,$AV$2:$AW$41,2,FALSE))/(100*100)*'Formula Data'!$AB$22</f>
        <v>0.99751524831238914</v>
      </c>
      <c r="C33" s="71">
        <f ca="1">(VLOOKUP(C11,$AT$2:$AU$41,2,FALSE)*VLOOKUP(C55,$AV$2:$AW$41,2,FALSE))/(100*100)*'Formula Data'!$AB$22</f>
        <v>0.89233603452625632</v>
      </c>
      <c r="D33" s="71">
        <f ca="1">(VLOOKUP(D11,$AT$2:$AU$41,2,FALSE)*VLOOKUP(D55,$AV$2:$AW$41,2,FALSE))/(100*100)*'Formula Data'!$AB$22</f>
        <v>1.978271429366957</v>
      </c>
      <c r="E33" s="71">
        <f ca="1">(VLOOKUP(E11,$AT$2:$AU$41,2,FALSE)*VLOOKUP(E55,$AV$2:$AW$41,2,FALSE))/(100*100)*'Formula Data'!$AB$22</f>
        <v>1.17865518601368</v>
      </c>
      <c r="F33" s="71">
        <f ca="1">(VLOOKUP(F11,$AT$2:$AU$41,2,FALSE)*VLOOKUP(F55,$AV$2:$AW$41,2,FALSE))/(100*100)*'Formula Data'!$AB$22</f>
        <v>1.2123957882236618</v>
      </c>
      <c r="G33" s="71">
        <f ca="1">(VLOOKUP(G11,$AT$2:$AU$41,2,FALSE)*VLOOKUP(G55,$AV$2:$AW$41,2,FALSE))/(100*100)*'Formula Data'!$AB$22</f>
        <v>1.3783378858049675</v>
      </c>
      <c r="H33" s="71">
        <f ca="1">(VLOOKUP(H11,$AT$2:$AU$41,2,FALSE)*VLOOKUP(H55,$AV$2:$AW$41,2,FALSE))/(100*100)*'Formula Data'!$AB$22</f>
        <v>1.6933893533393911</v>
      </c>
      <c r="I33" s="71">
        <f ca="1">(VLOOKUP(I11,$AT$2:$AU$41,2,FALSE)*VLOOKUP(I55,$AV$2:$AW$41,2,FALSE))/(100*100)*'Formula Data'!$AB$22</f>
        <v>0.92444313795853983</v>
      </c>
      <c r="J33" s="71">
        <f ca="1">(VLOOKUP(J11,$AT$2:$AU$41,2,FALSE)*VLOOKUP(J55,$AV$2:$AW$41,2,FALSE))/(100*100)*'Formula Data'!$AB$22</f>
        <v>1.9933575883507524</v>
      </c>
      <c r="K33" s="71">
        <f ca="1">(VLOOKUP(K11,$AT$2:$AU$41,2,FALSE)*VLOOKUP(K55,$AV$2:$AW$41,2,FALSE))/(100*100)*'Formula Data'!$AB$22</f>
        <v>0.91241401979107806</v>
      </c>
      <c r="L33" s="71">
        <f ca="1">(VLOOKUP(L11,$AT$2:$AU$41,2,FALSE)*VLOOKUP(L55,$AV$2:$AW$41,2,FALSE))/(100*100)*'Formula Data'!$AB$22</f>
        <v>0.88970134874532925</v>
      </c>
      <c r="M33" s="71">
        <f ca="1">(VLOOKUP(M11,$AT$2:$AU$41,2,FALSE)*VLOOKUP(M55,$AV$2:$AW$41,2,FALSE))/(100*100)*'Formula Data'!$AB$22</f>
        <v>1.0426579215610836</v>
      </c>
      <c r="N33" s="71">
        <f ca="1">(VLOOKUP(N11,$AT$2:$AU$41,2,FALSE)*VLOOKUP(N55,$AV$2:$AW$41,2,FALSE))/(100*100)*'Formula Data'!$AB$22</f>
        <v>1.0299722290193414</v>
      </c>
      <c r="O33" s="71">
        <f ca="1">(VLOOKUP(O11,$AT$2:$AU$41,2,FALSE)*VLOOKUP(O55,$AV$2:$AW$41,2,FALSE))/(100*100)*'Formula Data'!$AB$22</f>
        <v>1.5454965570001125</v>
      </c>
      <c r="P33" s="71">
        <f ca="1">(VLOOKUP(P11,$AT$2:$AU$41,2,FALSE)*VLOOKUP(P55,$AV$2:$AW$41,2,FALSE))/(100*100)*'Formula Data'!$AB$22</f>
        <v>1.3767340328895041</v>
      </c>
      <c r="Q33" s="76">
        <f ca="1">(VLOOKUP(Q11,$AT$2:$AU$41,2,FALSE)*VLOOKUP(Q55,$AV$2:$AW$41,2,FALSE))/(100*100)*'Formula Data'!$AB$22</f>
        <v>1.0087195538864349</v>
      </c>
      <c r="R33" s="76">
        <f ca="1">(VLOOKUP(R11,$AT$2:$AU$41,2,FALSE)*VLOOKUP(R55,$AV$2:$AW$41,2,FALSE))/(100*100)*'Formula Data'!$AB$22</f>
        <v>1.1842290358128347</v>
      </c>
      <c r="S33" s="76">
        <f ca="1">(VLOOKUP(S11,$AT$2:$AU$41,2,FALSE)*VLOOKUP(S55,$AV$2:$AW$41,2,FALSE))/(100*100)*'Formula Data'!$AB$22</f>
        <v>1.3940940931862045</v>
      </c>
      <c r="T33" s="76">
        <f ca="1">(VLOOKUP(T11,$AT$2:$AU$41,2,FALSE)*VLOOKUP(T55,$AV$2:$AW$41,2,FALSE))/(100*100)*'Formula Data'!$AB$22</f>
        <v>1.0242916294926114</v>
      </c>
      <c r="U33" s="75">
        <f ca="1">(VLOOKUP(U11,$AT$2:$AU$41,2,FALSE)*VLOOKUP(U55,$AV$2:$AW$41,2,FALSE))/(100*100)*'Formula Data'!$AB$22</f>
        <v>1.3097292853396694</v>
      </c>
      <c r="V33" s="75">
        <f ca="1">(VLOOKUP(V11,$AT$2:$AU$41,2,FALSE)*VLOOKUP(V55,$AV$2:$AW$41,2,FALSE))/(100*100)*'Formula Data'!$AB$22</f>
        <v>1.3316828342921729</v>
      </c>
      <c r="W33" s="75">
        <f ca="1">(VLOOKUP(W11,$AT$2:$AU$41,2,FALSE)*VLOOKUP(W55,$AV$2:$AW$41,2,FALSE))/(100*100)*'Formula Data'!$AB$22</f>
        <v>1.1602403719298953</v>
      </c>
      <c r="X33" s="75">
        <f ca="1">(VLOOKUP(X11,$AT$2:$AU$41,2,FALSE)*VLOOKUP(X55,$AV$2:$AW$41,2,FALSE))/(100*100)*'Formula Data'!$AB$22</f>
        <v>1.1755367924515796</v>
      </c>
      <c r="Y33" s="75">
        <f ca="1">(VLOOKUP(Y11,$AT$2:$AU$41,2,FALSE)*VLOOKUP(Y55,$AV$2:$AW$41,2,FALSE))/(100*100)*'Formula Data'!$AB$22</f>
        <v>1.5675781105969424</v>
      </c>
      <c r="Z33" s="75">
        <f ca="1">(VLOOKUP(Z11,$AT$2:$AU$41,2,FALSE)*VLOOKUP(Z55,$AV$2:$AW$41,2,FALSE))/(100*100)*'Formula Data'!$AB$22</f>
        <v>1.5417020231418139</v>
      </c>
      <c r="AA33" s="75">
        <f ca="1">(VLOOKUP(AA11,$AT$2:$AU$41,2,FALSE)*VLOOKUP(AA55,$AV$2:$AW$41,2,FALSE))/(100*100)*'Formula Data'!$AB$22</f>
        <v>1.0839260910442057</v>
      </c>
      <c r="AB33" s="76">
        <f ca="1">(VLOOKUP(AB11,$AT$2:$AU$41,2,FALSE)*VLOOKUP(AB55,$AV$2:$AW$41,2,FALSE))/(100*100)*'Formula Data'!$AB$22</f>
        <v>1.3258606164169691</v>
      </c>
      <c r="AC33" s="76">
        <f ca="1">(VLOOKUP(AC11,$AT$2:$AU$41,2,FALSE)*VLOOKUP(AC55,$AV$2:$AW$41,2,FALSE))/(100*100)*'Formula Data'!$AB$22</f>
        <v>0.69966190081111856</v>
      </c>
      <c r="AD33" s="76">
        <f ca="1">(VLOOKUP(AD11,$AT$2:$AU$41,2,FALSE)*VLOOKUP(AD55,$AV$2:$AW$41,2,FALSE))/(100*100)*'Formula Data'!$AB$22</f>
        <v>1.1347088822925553</v>
      </c>
      <c r="AE33" s="76">
        <f ca="1">(VLOOKUP(AE11,$AT$2:$AU$41,2,FALSE)*VLOOKUP(AE55,$AV$2:$AW$41,2,FALSE))/(100*100)*'Formula Data'!$AB$22</f>
        <v>1.5557143422825233</v>
      </c>
      <c r="AF33" s="76">
        <f ca="1">(VLOOKUP(AF11,$AT$2:$AU$41,2,FALSE)*VLOOKUP(AF55,$AV$2:$AW$41,2,FALSE))/(100*100)*'Formula Data'!$AB$22</f>
        <v>1.4987969296117827</v>
      </c>
      <c r="AG33" s="76">
        <f ca="1">(VLOOKUP(AG11,$AT$2:$AU$41,2,FALSE)*VLOOKUP(AG55,$AV$2:$AW$41,2,FALSE))/(100*100)*'Formula Data'!$AB$22</f>
        <v>0.78444684354648175</v>
      </c>
      <c r="AH33" s="76">
        <f ca="1">(VLOOKUP(AH11,$AT$2:$AU$41,2,FALSE)*VLOOKUP(AH55,$AV$2:$AW$41,2,FALSE))/(100*100)*'Formula Data'!$AB$22</f>
        <v>0.79325791902283171</v>
      </c>
      <c r="AI33" s="76">
        <f ca="1">(VLOOKUP(AI11,$AT$2:$AU$41,2,FALSE)*VLOOKUP(AI55,$AV$2:$AW$41,2,FALSE))/(100*100)*'Formula Data'!$AB$22</f>
        <v>1.3025057434335652</v>
      </c>
      <c r="AJ33" s="76">
        <f ca="1">(VLOOKUP(AJ11,$AT$2:$AU$41,2,FALSE)*VLOOKUP(AJ55,$AV$2:$AW$41,2,FALSE))/(100*100)*'Formula Data'!$AB$22</f>
        <v>0.93127872556445379</v>
      </c>
      <c r="AK33" s="76">
        <f ca="1">(VLOOKUP(AK11,$AT$2:$AU$41,2,FALSE)*VLOOKUP(AK55,$AV$2:$AW$41,2,FALSE))/(100*100)*'Formula Data'!$AB$22</f>
        <v>1.7506771835158981</v>
      </c>
      <c r="AL33" s="71">
        <f ca="1">(VLOOKUP(AL11,$AT$2:$AU$41,2,FALSE)*VLOOKUP(AL55,$AV$2:$AW$41,2,FALSE))/(100*100)*'Formula Data'!$AB$22</f>
        <v>1.7727525159619963</v>
      </c>
      <c r="AM33" s="71">
        <f ca="1">(VLOOKUP(AM11,$AT$2:$AU$41,2,FALSE)*VLOOKUP(AM55,$AV$2:$AW$41,2,FALSE))/(100*100)*'Formula Data'!$AB$22</f>
        <v>1.2153798128918645</v>
      </c>
      <c r="AN33" s="9">
        <f ca="1">IF(OR(Fixtures!$D$6&lt;=0,Fixtures!$D$6&gt;39),AVERAGE(B33:AM33),AVERAGE(OFFSET(A33,0,Fixtures!$D$6,1,38-Fixtures!$D$6+1)))</f>
        <v>1.2153798128918645</v>
      </c>
      <c r="AO33" s="41" t="str">
        <f t="shared" si="1"/>
        <v>LEI</v>
      </c>
      <c r="AP33" s="59" t="e">
        <f ca="1">AVERAGE(OFFSET(A33,0,Fixtures!$D$6,1,9))</f>
        <v>#N/A</v>
      </c>
      <c r="AQ33" s="59" t="e">
        <f ca="1">AVERAGE(OFFSET(A33,0,Fixtures!$D$6,1,6))</f>
        <v>#N/A</v>
      </c>
      <c r="AR33" s="59">
        <f ca="1">AVERAGE(OFFSET(A33,0,Fixtures!$D$6,1,3))</f>
        <v>1.2153798128918645</v>
      </c>
      <c r="AS33" s="56"/>
      <c r="AT33" s="66" t="str">
        <f>CONCATENATE("@",Schedule!A13)</f>
        <v>@MCI</v>
      </c>
      <c r="AU33" s="3">
        <f ca="1">VLOOKUP(RIGHT(AT33,3),'Team Ratings'!$A$2:$H$21,7,FALSE)*(1+Fixtures!$D$3)</f>
        <v>148.3002622085809</v>
      </c>
      <c r="AV33" s="66" t="str">
        <f>CONCATENATE("@",Schedule!A13)</f>
        <v>@MCI</v>
      </c>
      <c r="AW33" s="3">
        <f ca="1">VLOOKUP(RIGHT(AV33,3),'Team Ratings'!$A$2:$H$21,4,FALSE)*(1-Fixtures!$D$3)</f>
        <v>57.968627989591063</v>
      </c>
      <c r="AY33" s="56"/>
      <c r="AZ33" s="56"/>
      <c r="BA33" s="60"/>
    </row>
    <row r="34" spans="1:53" x14ac:dyDescent="0.25">
      <c r="A34" s="41" t="str">
        <f t="shared" si="0"/>
        <v>LIV</v>
      </c>
      <c r="B34" s="71">
        <f ca="1">(VLOOKUP(B12,$AT$2:$AU$41,2,FALSE)*VLOOKUP(B56,$AV$2:$AW$41,2,FALSE))/(100*100)*'Formula Data'!$AB$22</f>
        <v>1.362541373831573</v>
      </c>
      <c r="C34" s="71">
        <f ca="1">(VLOOKUP(C12,$AT$2:$AU$41,2,FALSE)*VLOOKUP(C56,$AV$2:$AW$41,2,FALSE))/(100*100)*'Formula Data'!$AB$22</f>
        <v>1.8138317821346068</v>
      </c>
      <c r="D34" s="71">
        <f ca="1">(VLOOKUP(D12,$AT$2:$AU$41,2,FALSE)*VLOOKUP(D56,$AV$2:$AW$41,2,FALSE))/(100*100)*'Formula Data'!$AB$22</f>
        <v>1.1090434652995056</v>
      </c>
      <c r="E34" s="71">
        <f ca="1">(VLOOKUP(E12,$AT$2:$AU$41,2,FALSE)*VLOOKUP(E56,$AV$2:$AW$41,2,FALSE))/(100*100)*'Formula Data'!$AB$22</f>
        <v>1.5774272511120171</v>
      </c>
      <c r="F34" s="71">
        <f ca="1">(VLOOKUP(F12,$AT$2:$AU$41,2,FALSE)*VLOOKUP(F56,$AV$2:$AW$41,2,FALSE))/(100*100)*'Formula Data'!$AB$22</f>
        <v>1.3400791043031668</v>
      </c>
      <c r="G34" s="71">
        <f ca="1">(VLOOKUP(G12,$AT$2:$AU$41,2,FALSE)*VLOOKUP(G56,$AV$2:$AW$41,2,FALSE))/(100*100)*'Formula Data'!$AB$22</f>
        <v>0.71587487876233447</v>
      </c>
      <c r="H34" s="71">
        <f ca="1">(VLOOKUP(H12,$AT$2:$AU$41,2,FALSE)*VLOOKUP(H56,$AV$2:$AW$41,2,FALSE))/(100*100)*'Formula Data'!$AB$22</f>
        <v>1.2059676786916043</v>
      </c>
      <c r="I34" s="71">
        <f ca="1">(VLOOKUP(I12,$AT$2:$AU$41,2,FALSE)*VLOOKUP(I56,$AV$2:$AW$41,2,FALSE))/(100*100)*'Formula Data'!$AB$22</f>
        <v>2.0241131009352729</v>
      </c>
      <c r="J34" s="71">
        <f ca="1">(VLOOKUP(J12,$AT$2:$AU$41,2,FALSE)*VLOOKUP(J56,$AV$2:$AW$41,2,FALSE))/(100*100)*'Formula Data'!$AB$22</f>
        <v>1.2860035126387406</v>
      </c>
      <c r="K34" s="71">
        <f ca="1">(VLOOKUP(K12,$AT$2:$AU$41,2,FALSE)*VLOOKUP(K56,$AV$2:$AW$41,2,FALSE))/(100*100)*'Formula Data'!$AB$22</f>
        <v>1.3565842400921093</v>
      </c>
      <c r="L34" s="71">
        <f ca="1">(VLOOKUP(L12,$AT$2:$AU$41,2,FALSE)*VLOOKUP(L56,$AV$2:$AW$41,2,FALSE))/(100*100)*'Formula Data'!$AB$22</f>
        <v>0.9458648792245703</v>
      </c>
      <c r="M34" s="71">
        <f ca="1">(VLOOKUP(M12,$AT$2:$AU$41,2,FALSE)*VLOOKUP(M56,$AV$2:$AW$41,2,FALSE))/(100*100)*'Formula Data'!$AB$22</f>
        <v>1.1871261456820497</v>
      </c>
      <c r="N34" s="71">
        <f ca="1">(VLOOKUP(N12,$AT$2:$AU$41,2,FALSE)*VLOOKUP(N56,$AV$2:$AW$41,2,FALSE))/(100*100)*'Formula Data'!$AB$22</f>
        <v>1.2435433102695623</v>
      </c>
      <c r="O34" s="71">
        <f ca="1">(VLOOKUP(O12,$AT$2:$AU$41,2,FALSE)*VLOOKUP(O56,$AV$2:$AW$41,2,FALSE))/(100*100)*'Formula Data'!$AB$22</f>
        <v>1.0320941979354554</v>
      </c>
      <c r="P34" s="71">
        <f ca="1">(VLOOKUP(P12,$AT$2:$AU$41,2,FALSE)*VLOOKUP(P56,$AV$2:$AW$41,2,FALSE))/(100*100)*'Formula Data'!$AB$22</f>
        <v>0.80262450816360009</v>
      </c>
      <c r="Q34" s="76">
        <f ca="1">(VLOOKUP(Q12,$AT$2:$AU$41,2,FALSE)*VLOOKUP(Q56,$AV$2:$AW$41,2,FALSE))/(100*100)*'Formula Data'!$AB$22</f>
        <v>1.2116706890235709</v>
      </c>
      <c r="R34" s="76">
        <f ca="1">(VLOOKUP(R12,$AT$2:$AU$41,2,FALSE)*VLOOKUP(R56,$AV$2:$AW$41,2,FALSE))/(100*100)*'Formula Data'!$AB$22</f>
        <v>1.3326881742264081</v>
      </c>
      <c r="S34" s="76">
        <f ca="1">(VLOOKUP(S12,$AT$2:$AU$41,2,FALSE)*VLOOKUP(S56,$AV$2:$AW$41,2,FALSE))/(100*100)*'Formula Data'!$AB$22</f>
        <v>0.91301377106740222</v>
      </c>
      <c r="T34" s="76">
        <f ca="1">(VLOOKUP(T12,$AT$2:$AU$41,2,FALSE)*VLOOKUP(T56,$AV$2:$AW$41,2,FALSE))/(100*100)*'Formula Data'!$AB$22</f>
        <v>1.4086365253562938</v>
      </c>
      <c r="U34" s="75">
        <f ca="1">(VLOOKUP(U12,$AT$2:$AU$41,2,FALSE)*VLOOKUP(U56,$AV$2:$AW$41,2,FALSE))/(100*100)*'Formula Data'!$AB$22</f>
        <v>1.5813097141454053</v>
      </c>
      <c r="V34" s="75">
        <f ca="1">(VLOOKUP(V12,$AT$2:$AU$41,2,FALSE)*VLOOKUP(V56,$AV$2:$AW$41,2,FALSE))/(100*100)*'Formula Data'!$AB$22</f>
        <v>1.533527935466146</v>
      </c>
      <c r="W34" s="75">
        <f ca="1">(VLOOKUP(W12,$AT$2:$AU$41,2,FALSE)*VLOOKUP(W56,$AV$2:$AW$41,2,FALSE))/(100*100)*'Formula Data'!$AB$22</f>
        <v>1.0668190054693729</v>
      </c>
      <c r="X34" s="75">
        <f ca="1">(VLOOKUP(X12,$AT$2:$AU$41,2,FALSE)*VLOOKUP(X56,$AV$2:$AW$41,2,FALSE))/(100*100)*'Formula Data'!$AB$22</f>
        <v>1.5917642719708147</v>
      </c>
      <c r="Y34" s="75">
        <f ca="1">(VLOOKUP(Y12,$AT$2:$AU$41,2,FALSE)*VLOOKUP(Y56,$AV$2:$AW$41,2,FALSE))/(100*100)*'Formula Data'!$AB$22</f>
        <v>1.6353027917619838</v>
      </c>
      <c r="Z34" s="75">
        <f ca="1">(VLOOKUP(Z12,$AT$2:$AU$41,2,FALSE)*VLOOKUP(Z56,$AV$2:$AW$41,2,FALSE))/(100*100)*'Formula Data'!$AB$22</f>
        <v>1.0538393525830172</v>
      </c>
      <c r="AA34" s="75">
        <f ca="1">(VLOOKUP(AA12,$AT$2:$AU$41,2,FALSE)*VLOOKUP(AA56,$AV$2:$AW$41,2,FALSE))/(100*100)*'Formula Data'!$AB$22</f>
        <v>0.91031803279465728</v>
      </c>
      <c r="AB34" s="76">
        <f ca="1">(VLOOKUP(AB12,$AT$2:$AU$41,2,FALSE)*VLOOKUP(AB56,$AV$2:$AW$41,2,FALSE))/(100*100)*'Formula Data'!$AB$22</f>
        <v>0.93355701524088541</v>
      </c>
      <c r="AC34" s="76">
        <f ca="1">(VLOOKUP(AC12,$AT$2:$AU$41,2,FALSE)*VLOOKUP(AC56,$AV$2:$AW$41,2,FALSE))/(100*100)*'Formula Data'!$AB$22</f>
        <v>1.2027770238758797</v>
      </c>
      <c r="AD34" s="76">
        <f ca="1">(VLOOKUP(AD12,$AT$2:$AU$41,2,FALSE)*VLOOKUP(AD56,$AV$2:$AW$41,2,FALSE))/(100*100)*'Formula Data'!$AB$22</f>
        <v>1.4263988632023301</v>
      </c>
      <c r="AE34" s="76">
        <f ca="1">(VLOOKUP(AE12,$AT$2:$AU$41,2,FALSE)*VLOOKUP(AE56,$AV$2:$AW$41,2,FALSE))/(100*100)*'Formula Data'!$AB$22</f>
        <v>1.4102775436968362</v>
      </c>
      <c r="AF34" s="76">
        <f ca="1">(VLOOKUP(AF12,$AT$2:$AU$41,2,FALSE)*VLOOKUP(AF56,$AV$2:$AW$41,2,FALSE))/(100*100)*'Formula Data'!$AB$22</f>
        <v>1.2404901380229427</v>
      </c>
      <c r="AG34" s="76">
        <f ca="1">(VLOOKUP(AG12,$AT$2:$AU$41,2,FALSE)*VLOOKUP(AG56,$AV$2:$AW$41,2,FALSE))/(100*100)*'Formula Data'!$AB$22</f>
        <v>1.7326295695305067</v>
      </c>
      <c r="AH34" s="76">
        <f ca="1">(VLOOKUP(AH12,$AT$2:$AU$41,2,FALSE)*VLOOKUP(AH56,$AV$2:$AW$41,2,FALSE))/(100*100)*'Formula Data'!$AB$22</f>
        <v>0.9528588650954315</v>
      </c>
      <c r="AI34" s="76">
        <f ca="1">(VLOOKUP(AI12,$AT$2:$AU$41,2,FALSE)*VLOOKUP(AI56,$AV$2:$AW$41,2,FALSE))/(100*100)*'Formula Data'!$AB$22</f>
        <v>1.7912449070737122</v>
      </c>
      <c r="AJ34" s="76">
        <f ca="1">(VLOOKUP(AJ12,$AT$2:$AU$41,2,FALSE)*VLOOKUP(AJ56,$AV$2:$AW$41,2,FALSE))/(100*100)*'Formula Data'!$AB$22</f>
        <v>1.0480271188558687</v>
      </c>
      <c r="AK34" s="76">
        <f ca="1">(VLOOKUP(AK12,$AT$2:$AU$41,2,FALSE)*VLOOKUP(AK56,$AV$2:$AW$41,2,FALSE))/(100*100)*'Formula Data'!$AB$22</f>
        <v>1.020630259588752</v>
      </c>
      <c r="AL34" s="71">
        <f ca="1">(VLOOKUP(AL12,$AT$2:$AU$41,2,FALSE)*VLOOKUP(AL56,$AV$2:$AW$41,2,FALSE))/(100*100)*'Formula Data'!$AB$22</f>
        <v>1.1610030253183945</v>
      </c>
      <c r="AM34" s="71">
        <f ca="1">(VLOOKUP(AM12,$AT$2:$AU$41,2,FALSE)*VLOOKUP(AM56,$AV$2:$AW$41,2,FALSE))/(100*100)*'Formula Data'!$AB$22</f>
        <v>0.81163975907419772</v>
      </c>
      <c r="AN34" s="9">
        <f ca="1">IF(OR(Fixtures!$D$6&lt;=0,Fixtures!$D$6&gt;39),AVERAGE(B34:AM34),AVERAGE(OFFSET(A34,0,Fixtures!$D$6,1,38-Fixtures!$D$6+1)))</f>
        <v>0.81163975907419772</v>
      </c>
      <c r="AO34" s="41" t="str">
        <f t="shared" si="1"/>
        <v>LIV</v>
      </c>
      <c r="AP34" s="59" t="e">
        <f ca="1">AVERAGE(OFFSET(A34,0,Fixtures!$D$6,1,9))</f>
        <v>#N/A</v>
      </c>
      <c r="AQ34" s="59" t="e">
        <f ca="1">AVERAGE(OFFSET(A34,0,Fixtures!$D$6,1,6))</f>
        <v>#N/A</v>
      </c>
      <c r="AR34" s="59">
        <f ca="1">AVERAGE(OFFSET(A34,0,Fixtures!$D$6,1,3))</f>
        <v>0.81163975907419772</v>
      </c>
      <c r="AS34" s="56"/>
      <c r="AT34" s="66" t="str">
        <f>CONCATENATE("@",Schedule!A14)</f>
        <v>@MUN</v>
      </c>
      <c r="AU34" s="3">
        <f ca="1">VLOOKUP(RIGHT(AT34,3),'Team Ratings'!$A$2:$H$21,7,FALSE)*(1+Fixtures!$D$3)</f>
        <v>131.23875799038728</v>
      </c>
      <c r="AV34" s="66" t="str">
        <f>CONCATENATE("@",Schedule!A14)</f>
        <v>@MUN</v>
      </c>
      <c r="AW34" s="3">
        <f ca="1">VLOOKUP(RIGHT(AV34,3),'Team Ratings'!$A$2:$H$21,4,FALSE)*(1-Fixtures!$D$3)</f>
        <v>81.68424678787818</v>
      </c>
      <c r="AY34" s="56"/>
      <c r="AZ34" s="56"/>
      <c r="BA34" s="60"/>
    </row>
    <row r="35" spans="1:53" x14ac:dyDescent="0.25">
      <c r="A35" s="41" t="str">
        <f t="shared" si="0"/>
        <v>MCI</v>
      </c>
      <c r="B35" s="76">
        <f ca="1">(VLOOKUP(B13,$AT$2:$AU$41,2,FALSE)*VLOOKUP(B57,$AV$2:$AW$41,2,FALSE))/(100*100)*'Formula Data'!$AB$22</f>
        <v>0.8004935862514494</v>
      </c>
      <c r="C35" s="71">
        <f ca="1">(VLOOKUP(C13,$AT$2:$AU$41,2,FALSE)*VLOOKUP(C57,$AV$2:$AW$41,2,FALSE))/(100*100)*'Formula Data'!$AB$22</f>
        <v>0.77615715255725892</v>
      </c>
      <c r="D35" s="71">
        <f ca="1">(VLOOKUP(D13,$AT$2:$AU$41,2,FALSE)*VLOOKUP(D57,$AV$2:$AW$41,2,FALSE))/(100*100)*'Formula Data'!$AB$22</f>
        <v>0.82986356135392936</v>
      </c>
      <c r="E35" s="71">
        <f ca="1">(VLOOKUP(E13,$AT$2:$AU$41,2,FALSE)*VLOOKUP(E57,$AV$2:$AW$41,2,FALSE))/(100*100)*'Formula Data'!$AB$22</f>
        <v>1.1180732641448288</v>
      </c>
      <c r="F35" s="71">
        <f ca="1">(VLOOKUP(F13,$AT$2:$AU$41,2,FALSE)*VLOOKUP(F57,$AV$2:$AW$41,2,FALSE))/(100*100)*'Formula Data'!$AB$22</f>
        <v>0.7156704867168534</v>
      </c>
      <c r="G35" s="71">
        <f ca="1">(VLOOKUP(G13,$AT$2:$AU$41,2,FALSE)*VLOOKUP(G57,$AV$2:$AW$41,2,FALSE))/(100*100)*'Formula Data'!$AB$22</f>
        <v>0.98959212899068827</v>
      </c>
      <c r="H35" s="71">
        <f ca="1">(VLOOKUP(H13,$AT$2:$AU$41,2,FALSE)*VLOOKUP(H57,$AV$2:$AW$41,2,FALSE))/(100*100)*'Formula Data'!$AB$22</f>
        <v>0.58743211603644574</v>
      </c>
      <c r="I35" s="71">
        <f ca="1">(VLOOKUP(I13,$AT$2:$AU$41,2,FALSE)*VLOOKUP(I57,$AV$2:$AW$41,2,FALSE))/(100*100)*'Formula Data'!$AB$22</f>
        <v>1.0350054294724476</v>
      </c>
      <c r="J35" s="71">
        <f ca="1">(VLOOKUP(J13,$AT$2:$AU$41,2,FALSE)*VLOOKUP(J57,$AV$2:$AW$41,2,FALSE))/(100*100)*'Formula Data'!$AB$22</f>
        <v>1.0204259149274257</v>
      </c>
      <c r="K35" s="71">
        <f ca="1">(VLOOKUP(K13,$AT$2:$AU$41,2,FALSE)*VLOOKUP(K57,$AV$2:$AW$41,2,FALSE))/(100*100)*'Formula Data'!$AB$22</f>
        <v>0.58917168746180515</v>
      </c>
      <c r="L35" s="71">
        <f ca="1">(VLOOKUP(L13,$AT$2:$AU$41,2,FALSE)*VLOOKUP(L57,$AV$2:$AW$41,2,FALSE))/(100*100)*'Formula Data'!$AB$22</f>
        <v>0.60242833070112978</v>
      </c>
      <c r="M35" s="71">
        <f ca="1">(VLOOKUP(M13,$AT$2:$AU$41,2,FALSE)*VLOOKUP(M57,$AV$2:$AW$41,2,FALSE))/(100*100)*'Formula Data'!$AB$22</f>
        <v>1.15589799190452</v>
      </c>
      <c r="N35" s="71">
        <f ca="1">(VLOOKUP(N13,$AT$2:$AU$41,2,FALSE)*VLOOKUP(N57,$AV$2:$AW$41,2,FALSE))/(100*100)*'Formula Data'!$AB$22</f>
        <v>0.51793702445484746</v>
      </c>
      <c r="O35" s="71">
        <f ca="1">(VLOOKUP(O13,$AT$2:$AU$41,2,FALSE)*VLOOKUP(O57,$AV$2:$AW$41,2,FALSE))/(100*100)*'Formula Data'!$AB$22</f>
        <v>0.85998937294386091</v>
      </c>
      <c r="P35" s="71">
        <f ca="1">(VLOOKUP(P13,$AT$2:$AU$41,2,FALSE)*VLOOKUP(P57,$AV$2:$AW$41,2,FALSE))/(100*100)*'Formula Data'!$AB$22</f>
        <v>0.61488389688239575</v>
      </c>
      <c r="Q35" s="76">
        <f ca="1">(VLOOKUP(Q13,$AT$2:$AU$41,2,FALSE)*VLOOKUP(Q57,$AV$2:$AW$41,2,FALSE))/(100*100)*'Formula Data'!$AB$22</f>
        <v>0.86475877170128079</v>
      </c>
      <c r="R35" s="76">
        <f ca="1">(VLOOKUP(R13,$AT$2:$AU$41,2,FALSE)*VLOOKUP(R57,$AV$2:$AW$41,2,FALSE))/(100*100)*'Formula Data'!$AB$22</f>
        <v>1.1704733988872191</v>
      </c>
      <c r="S35" s="76">
        <f ca="1">(VLOOKUP(S13,$AT$2:$AU$41,2,FALSE)*VLOOKUP(S57,$AV$2:$AW$41,2,FALSE))/(100*100)*'Formula Data'!$AB$22</f>
        <v>0.68842286237795847</v>
      </c>
      <c r="T35" s="76">
        <f ca="1">(VLOOKUP(T13,$AT$2:$AU$41,2,FALSE)*VLOOKUP(T57,$AV$2:$AW$41,2,FALSE))/(100*100)*'Formula Data'!$AB$22</f>
        <v>0.52375460438650456</v>
      </c>
      <c r="U35" s="75">
        <f ca="1">(VLOOKUP(U13,$AT$2:$AU$41,2,FALSE)*VLOOKUP(U57,$AV$2:$AW$41,2,FALSE))/(100*100)*'Formula Data'!$AB$22</f>
        <v>0.65861706731266045</v>
      </c>
      <c r="V35" s="75">
        <f ca="1">(VLOOKUP(V13,$AT$2:$AU$41,2,FALSE)*VLOOKUP(V57,$AV$2:$AW$41,2,FALSE))/(100*100)*'Formula Data'!$AB$22</f>
        <v>0.4619571179510531</v>
      </c>
      <c r="W35" s="75">
        <f ca="1">(VLOOKUP(W13,$AT$2:$AU$41,2,FALSE)*VLOOKUP(W57,$AV$2:$AW$41,2,FALSE))/(100*100)*'Formula Data'!$AB$22</f>
        <v>0.74920021280226856</v>
      </c>
      <c r="X35" s="75">
        <f ca="1">(VLOOKUP(X13,$AT$2:$AU$41,2,FALSE)*VLOOKUP(X57,$AV$2:$AW$41,2,FALSE))/(100*100)*'Formula Data'!$AB$22</f>
        <v>1.3161295841503422</v>
      </c>
      <c r="Y35" s="75">
        <f ca="1">(VLOOKUP(Y13,$AT$2:$AU$41,2,FALSE)*VLOOKUP(Y57,$AV$2:$AW$41,2,FALSE))/(100*100)*'Formula Data'!$AB$22</f>
        <v>0.8024638113473419</v>
      </c>
      <c r="Z35" s="75">
        <f ca="1">(VLOOKUP(Z13,$AT$2:$AU$41,2,FALSE)*VLOOKUP(Z57,$AV$2:$AW$41,2,FALSE))/(100*100)*'Formula Data'!$AB$22</f>
        <v>0.91005812457566393</v>
      </c>
      <c r="AA35" s="75">
        <f ca="1">(VLOOKUP(AA13,$AT$2:$AU$41,2,FALSE)*VLOOKUP(AA57,$AV$2:$AW$41,2,FALSE))/(100*100)*'Formula Data'!$AB$22</f>
        <v>0.77821609574241013</v>
      </c>
      <c r="AB35" s="76">
        <f ca="1">(VLOOKUP(AB13,$AT$2:$AU$41,2,FALSE)*VLOOKUP(AB57,$AV$2:$AW$41,2,FALSE))/(100*100)*'Formula Data'!$AB$22</f>
        <v>0.90899916842900808</v>
      </c>
      <c r="AC35" s="76">
        <f ca="1">(VLOOKUP(AC13,$AT$2:$AU$41,2,FALSE)*VLOOKUP(AC57,$AV$2:$AW$41,2,FALSE))/(100*100)*'Formula Data'!$AB$22</f>
        <v>0.76605757398799179</v>
      </c>
      <c r="AD35" s="76">
        <f ca="1">(VLOOKUP(AD13,$AT$2:$AU$41,2,FALSE)*VLOOKUP(AD57,$AV$2:$AW$41,2,FALSE))/(100*100)*'Formula Data'!$AB$22</f>
        <v>0.61037064791704665</v>
      </c>
      <c r="AE35" s="76">
        <f ca="1">(VLOOKUP(AE13,$AT$2:$AU$41,2,FALSE)*VLOOKUP(AE57,$AV$2:$AW$41,2,FALSE))/(100*100)*'Formula Data'!$AB$22</f>
        <v>1.0552678786071472</v>
      </c>
      <c r="AF35" s="76">
        <f ca="1">(VLOOKUP(AF13,$AT$2:$AU$41,2,FALSE)*VLOOKUP(AF57,$AV$2:$AW$41,2,FALSE))/(100*100)*'Formula Data'!$AB$22</f>
        <v>0.87925377020146878</v>
      </c>
      <c r="AG35" s="76">
        <f ca="1">(VLOOKUP(AG13,$AT$2:$AU$41,2,FALSE)*VLOOKUP(AG57,$AV$2:$AW$41,2,FALSE))/(100*100)*'Formula Data'!$AB$22</f>
        <v>1.0179205449435589</v>
      </c>
      <c r="AH35" s="76">
        <f ca="1">(VLOOKUP(AH13,$AT$2:$AU$41,2,FALSE)*VLOOKUP(AH57,$AV$2:$AW$41,2,FALSE))/(100*100)*'Formula Data'!$AB$22</f>
        <v>0.67629637765503325</v>
      </c>
      <c r="AI35" s="76">
        <f ca="1">(VLOOKUP(AI13,$AT$2:$AU$41,2,FALSE)*VLOOKUP(AI57,$AV$2:$AW$41,2,FALSE))/(100*100)*'Formula Data'!$AB$22</f>
        <v>0.66601479570923117</v>
      </c>
      <c r="AJ35" s="76">
        <f ca="1">(VLOOKUP(AJ13,$AT$2:$AU$41,2,FALSE)*VLOOKUP(AJ57,$AV$2:$AW$41,2,FALSE))/(100*100)*'Formula Data'!$AB$22</f>
        <v>0.92046128093338053</v>
      </c>
      <c r="AK35" s="76">
        <f ca="1">(VLOOKUP(AK13,$AT$2:$AU$41,2,FALSE)*VLOOKUP(AK57,$AV$2:$AW$41,2,FALSE))/(100*100)*'Formula Data'!$AB$22</f>
        <v>0.78189627267661854</v>
      </c>
      <c r="AL35" s="71">
        <f ca="1">(VLOOKUP(AL13,$AT$2:$AU$41,2,FALSE)*VLOOKUP(AL57,$AV$2:$AW$41,2,FALSE))/(100*100)*'Formula Data'!$AB$22</f>
        <v>0.87540960634662102</v>
      </c>
      <c r="AM35" s="71">
        <f ca="1">(VLOOKUP(AM13,$AT$2:$AU$41,2,FALSE)*VLOOKUP(AM57,$AV$2:$AW$41,2,FALSE))/(100*100)*'Formula Data'!$AB$22</f>
        <v>0.68004703691282631</v>
      </c>
      <c r="AN35" s="9">
        <f ca="1">IF(OR(Fixtures!$D$6&lt;=0,Fixtures!$D$6&gt;39),AVERAGE(B35:AM35),AVERAGE(OFFSET(A35,0,Fixtures!$D$6,1,38-Fixtures!$D$6+1)))</f>
        <v>0.68004703691282631</v>
      </c>
      <c r="AO35" s="41" t="str">
        <f t="shared" si="1"/>
        <v>MCI</v>
      </c>
      <c r="AP35" s="59" t="e">
        <f ca="1">AVERAGE(OFFSET(A35,0,Fixtures!$D$6,1,9))</f>
        <v>#N/A</v>
      </c>
      <c r="AQ35" s="59" t="e">
        <f ca="1">AVERAGE(OFFSET(A35,0,Fixtures!$D$6,1,6))</f>
        <v>#N/A</v>
      </c>
      <c r="AR35" s="59">
        <f ca="1">AVERAGE(OFFSET(A35,0,Fixtures!$D$6,1,3))</f>
        <v>0.68004703691282631</v>
      </c>
      <c r="AS35" s="56"/>
      <c r="AT35" s="66" t="str">
        <f>CONCATENATE("@",Schedule!A15)</f>
        <v>@NEW</v>
      </c>
      <c r="AU35" s="3">
        <f ca="1">VLOOKUP(RIGHT(AT35,3),'Team Ratings'!$A$2:$H$21,7,FALSE)*(1+Fixtures!$D$3)</f>
        <v>88.77521755558935</v>
      </c>
      <c r="AV35" s="66" t="str">
        <f>CONCATENATE("@",Schedule!A15)</f>
        <v>@NEW</v>
      </c>
      <c r="AW35" s="3">
        <f ca="1">VLOOKUP(RIGHT(AV35,3),'Team Ratings'!$A$2:$H$21,4,FALSE)*(1-Fixtures!$D$3)</f>
        <v>102.21375319253204</v>
      </c>
      <c r="AY35" s="56"/>
      <c r="AZ35" s="56"/>
      <c r="BA35" s="60"/>
    </row>
    <row r="36" spans="1:53" x14ac:dyDescent="0.25">
      <c r="A36" s="41" t="str">
        <f t="shared" si="0"/>
        <v>MUN</v>
      </c>
      <c r="B36" s="76">
        <f ca="1">(VLOOKUP(B14,$AT$2:$AU$41,2,FALSE)*VLOOKUP(B58,$AV$2:$AW$41,2,FALSE))/(100*100)*'Formula Data'!$AB$22</f>
        <v>1.0557064605196473</v>
      </c>
      <c r="C36" s="71">
        <f ca="1">(VLOOKUP(C14,$AT$2:$AU$41,2,FALSE)*VLOOKUP(C58,$AV$2:$AW$41,2,FALSE))/(100*100)*'Formula Data'!$AB$22</f>
        <v>0.73802851377950218</v>
      </c>
      <c r="D36" s="71">
        <f ca="1">(VLOOKUP(D14,$AT$2:$AU$41,2,FALSE)*VLOOKUP(D58,$AV$2:$AW$41,2,FALSE))/(100*100)*'Formula Data'!$AB$22</f>
        <v>1.2335495388667232</v>
      </c>
      <c r="E36" s="71">
        <f ca="1">(VLOOKUP(E14,$AT$2:$AU$41,2,FALSE)*VLOOKUP(E58,$AV$2:$AW$41,2,FALSE))/(100*100)*'Formula Data'!$AB$22</f>
        <v>1.1307607973093241</v>
      </c>
      <c r="F36" s="71">
        <f ca="1">(VLOOKUP(F14,$AT$2:$AU$41,2,FALSE)*VLOOKUP(F58,$AV$2:$AW$41,2,FALSE))/(100*100)*'Formula Data'!$AB$22</f>
        <v>1.10177884684984</v>
      </c>
      <c r="G36" s="71">
        <f ca="1">(VLOOKUP(G14,$AT$2:$AU$41,2,FALSE)*VLOOKUP(G58,$AV$2:$AW$41,2,FALSE))/(100*100)*'Formula Data'!$AB$22</f>
        <v>1.2970323610893371</v>
      </c>
      <c r="H36" s="71">
        <f ca="1">(VLOOKUP(H14,$AT$2:$AU$41,2,FALSE)*VLOOKUP(H58,$AV$2:$AW$41,2,FALSE))/(100*100)*'Formula Data'!$AB$22</f>
        <v>1.0084593457391702</v>
      </c>
      <c r="I36" s="71">
        <f ca="1">(VLOOKUP(I14,$AT$2:$AU$41,2,FALSE)*VLOOKUP(I58,$AV$2:$AW$41,2,FALSE))/(100*100)*'Formula Data'!$AB$22</f>
        <v>1.2185413277732491</v>
      </c>
      <c r="J36" s="71">
        <f ca="1">(VLOOKUP(J14,$AT$2:$AU$41,2,FALSE)*VLOOKUP(J58,$AV$2:$AW$41,2,FALSE))/(100*100)*'Formula Data'!$AB$22</f>
        <v>0.72983089635562581</v>
      </c>
      <c r="K36" s="71">
        <f ca="1">(VLOOKUP(K14,$AT$2:$AU$41,2,FALSE)*VLOOKUP(K58,$AV$2:$AW$41,2,FALSE))/(100*100)*'Formula Data'!$AB$22</f>
        <v>1.2118207142510378</v>
      </c>
      <c r="L36" s="71">
        <f ca="1">(VLOOKUP(L14,$AT$2:$AU$41,2,FALSE)*VLOOKUP(L58,$AV$2:$AW$41,2,FALSE))/(100*100)*'Formula Data'!$AB$22</f>
        <v>1.3944454179307446</v>
      </c>
      <c r="M36" s="71">
        <f ca="1">(VLOOKUP(M14,$AT$2:$AU$41,2,FALSE)*VLOOKUP(M58,$AV$2:$AW$41,2,FALSE))/(100*100)*'Formula Data'!$AB$22</f>
        <v>1.4474000402222014</v>
      </c>
      <c r="N36" s="71">
        <f ca="1">(VLOOKUP(N14,$AT$2:$AU$41,2,FALSE)*VLOOKUP(N58,$AV$2:$AW$41,2,FALSE))/(100*100)*'Formula Data'!$AB$22</f>
        <v>0.82775721285076109</v>
      </c>
      <c r="O36" s="71">
        <f ca="1">(VLOOKUP(O14,$AT$2:$AU$41,2,FALSE)*VLOOKUP(O58,$AV$2:$AW$41,2,FALSE))/(100*100)*'Formula Data'!$AB$22</f>
        <v>1.2389663934638135</v>
      </c>
      <c r="P36" s="71">
        <f ca="1">(VLOOKUP(P14,$AT$2:$AU$41,2,FALSE)*VLOOKUP(P58,$AV$2:$AW$41,2,FALSE))/(100*100)*'Formula Data'!$AB$22</f>
        <v>1.4869898566332267</v>
      </c>
      <c r="Q36" s="76">
        <f ca="1">(VLOOKUP(Q14,$AT$2:$AU$41,2,FALSE)*VLOOKUP(Q58,$AV$2:$AW$41,2,FALSE))/(100*100)*'Formula Data'!$AB$22</f>
        <v>0.86008015655443282</v>
      </c>
      <c r="R36" s="76">
        <f ca="1">(VLOOKUP(R14,$AT$2:$AU$41,2,FALSE)*VLOOKUP(R58,$AV$2:$AW$41,2,FALSE))/(100*100)*'Formula Data'!$AB$22</f>
        <v>1.1279845309296981</v>
      </c>
      <c r="S36" s="76">
        <f ca="1">(VLOOKUP(S14,$AT$2:$AU$41,2,FALSE)*VLOOKUP(S58,$AV$2:$AW$41,2,FALSE))/(100*100)*'Formula Data'!$AB$22</f>
        <v>1.0794603580853148</v>
      </c>
      <c r="T36" s="76">
        <f ca="1">(VLOOKUP(T14,$AT$2:$AU$41,2,FALSE)*VLOOKUP(T58,$AV$2:$AW$41,2,FALSE))/(100*100)*'Formula Data'!$AB$22</f>
        <v>1.8545730248414394</v>
      </c>
      <c r="U36" s="75">
        <f ca="1">(VLOOKUP(U14,$AT$2:$AU$41,2,FALSE)*VLOOKUP(U58,$AV$2:$AW$41,2,FALSE))/(100*100)*'Formula Data'!$AB$22</f>
        <v>0.65094897941877217</v>
      </c>
      <c r="V36" s="75">
        <f ca="1">(VLOOKUP(V14,$AT$2:$AU$41,2,FALSE)*VLOOKUP(V58,$AV$2:$AW$41,2,FALSE))/(100*100)*'Formula Data'!$AB$22</f>
        <v>1.2823731562613532</v>
      </c>
      <c r="W36" s="75">
        <f ca="1">(VLOOKUP(W14,$AT$2:$AU$41,2,FALSE)*VLOOKUP(W58,$AV$2:$AW$41,2,FALSE))/(100*100)*'Formula Data'!$AB$22</f>
        <v>0.95297684506249269</v>
      </c>
      <c r="X36" s="75">
        <f ca="1">(VLOOKUP(X14,$AT$2:$AU$41,2,FALSE)*VLOOKUP(X58,$AV$2:$AW$41,2,FALSE))/(100*100)*'Formula Data'!$AB$22</f>
        <v>0.95826194127842901</v>
      </c>
      <c r="Y36" s="75">
        <f ca="1">(VLOOKUP(Y14,$AT$2:$AU$41,2,FALSE)*VLOOKUP(Y58,$AV$2:$AW$41,2,FALSE))/(100*100)*'Formula Data'!$AB$22</f>
        <v>0.92806472967992437</v>
      </c>
      <c r="Z36" s="75">
        <f ca="1">(VLOOKUP(Z14,$AT$2:$AU$41,2,FALSE)*VLOOKUP(Z58,$AV$2:$AW$41,2,FALSE))/(100*100)*'Formula Data'!$AB$22</f>
        <v>0.86643982651879514</v>
      </c>
      <c r="AA36" s="75">
        <f ca="1">(VLOOKUP(AA14,$AT$2:$AU$41,2,FALSE)*VLOOKUP(AA58,$AV$2:$AW$41,2,FALSE))/(100*100)*'Formula Data'!$AB$22</f>
        <v>1.649327253191466</v>
      </c>
      <c r="AB36" s="76">
        <f ca="1">(VLOOKUP(AB14,$AT$2:$AU$41,2,FALSE)*VLOOKUP(AB58,$AV$2:$AW$41,2,FALSE))/(100*100)*'Formula Data'!$AB$22</f>
        <v>1.8405372172857239</v>
      </c>
      <c r="AC36" s="76">
        <f ca="1">(VLOOKUP(AC14,$AT$2:$AU$41,2,FALSE)*VLOOKUP(AC58,$AV$2:$AW$41,2,FALSE))/(100*100)*'Formula Data'!$AB$22</f>
        <v>1.0965930680701368</v>
      </c>
      <c r="AD36" s="76">
        <f ca="1">(VLOOKUP(AD14,$AT$2:$AU$41,2,FALSE)*VLOOKUP(AD58,$AV$2:$AW$41,2,FALSE))/(100*100)*'Formula Data'!$AB$22</f>
        <v>0.93848895210802252</v>
      </c>
      <c r="AE36" s="76">
        <f ca="1">(VLOOKUP(AE14,$AT$2:$AU$41,2,FALSE)*VLOOKUP(AE58,$AV$2:$AW$41,2,FALSE))/(100*100)*'Formula Data'!$AB$22</f>
        <v>0.97006441130530119</v>
      </c>
      <c r="AF36" s="76">
        <f ca="1">(VLOOKUP(AF14,$AT$2:$AU$41,2,FALSE)*VLOOKUP(AF58,$AV$2:$AW$41,2,FALSE))/(100*100)*'Formula Data'!$AB$22</f>
        <v>1.4378936530746451</v>
      </c>
      <c r="AG36" s="76">
        <f ca="1">(VLOOKUP(AG14,$AT$2:$AU$41,2,FALSE)*VLOOKUP(AG58,$AV$2:$AW$41,2,FALSE))/(100*100)*'Formula Data'!$AB$22</f>
        <v>0.83020846254464231</v>
      </c>
      <c r="AH36" s="76">
        <f ca="1">(VLOOKUP(AH14,$AT$2:$AU$41,2,FALSE)*VLOOKUP(AH58,$AV$2:$AW$41,2,FALSE))/(100*100)*'Formula Data'!$AB$22</f>
        <v>1.5754896329741299</v>
      </c>
      <c r="AI36" s="76">
        <f ca="1">(VLOOKUP(AI14,$AT$2:$AU$41,2,FALSE)*VLOOKUP(AI58,$AV$2:$AW$41,2,FALSE))/(100*100)*'Formula Data'!$AB$22</f>
        <v>1.4584378112761618</v>
      </c>
      <c r="AJ36" s="76">
        <f ca="1">(VLOOKUP(AJ14,$AT$2:$AU$41,2,FALSE)*VLOOKUP(AJ58,$AV$2:$AW$41,2,FALSE))/(100*100)*'Formula Data'!$AB$22</f>
        <v>1.4343633080043108</v>
      </c>
      <c r="AK36" s="76">
        <f ca="1">(VLOOKUP(AK14,$AT$2:$AU$41,2,FALSE)*VLOOKUP(AK58,$AV$2:$AW$41,2,FALSE))/(100*100)*'Formula Data'!$AB$22</f>
        <v>1.169370093735421</v>
      </c>
      <c r="AL36" s="71">
        <f ca="1">(VLOOKUP(AL14,$AT$2:$AU$41,2,FALSE)*VLOOKUP(AL58,$AV$2:$AW$41,2,FALSE))/(100*100)*'Formula Data'!$AB$22</f>
        <v>0.84888854788553203</v>
      </c>
      <c r="AM36" s="71">
        <f ca="1">(VLOOKUP(AM14,$AT$2:$AU$41,2,FALSE)*VLOOKUP(AM58,$AV$2:$AW$41,2,FALSE))/(100*100)*'Formula Data'!$AB$22</f>
        <v>1.0936917880314181</v>
      </c>
      <c r="AN36" s="9">
        <f ca="1">IF(OR(Fixtures!$D$6&lt;=0,Fixtures!$D$6&gt;39),AVERAGE(B36:AM36),AVERAGE(OFFSET(A36,0,Fixtures!$D$6,1,38-Fixtures!$D$6+1)))</f>
        <v>1.0936917880314181</v>
      </c>
      <c r="AO36" s="41" t="str">
        <f t="shared" si="1"/>
        <v>MUN</v>
      </c>
      <c r="AP36" s="59" t="e">
        <f ca="1">AVERAGE(OFFSET(A36,0,Fixtures!$D$6,1,9))</f>
        <v>#N/A</v>
      </c>
      <c r="AQ36" s="59" t="e">
        <f ca="1">AVERAGE(OFFSET(A36,0,Fixtures!$D$6,1,6))</f>
        <v>#N/A</v>
      </c>
      <c r="AR36" s="59">
        <f ca="1">AVERAGE(OFFSET(A36,0,Fixtures!$D$6,1,3))</f>
        <v>1.0936917880314181</v>
      </c>
      <c r="AS36" s="56"/>
      <c r="AT36" s="66" t="str">
        <f>CONCATENATE("@",Schedule!A16)</f>
        <v>@SHU</v>
      </c>
      <c r="AU36" s="3">
        <f ca="1">VLOOKUP(RIGHT(AT36,3),'Team Ratings'!$A$2:$H$21,7,FALSE)*(1+Fixtures!$D$3)</f>
        <v>66.696076861647796</v>
      </c>
      <c r="AV36" s="66" t="str">
        <f>CONCATENATE("@",Schedule!A16)</f>
        <v>@SHU</v>
      </c>
      <c r="AW36" s="3">
        <f ca="1">VLOOKUP(RIGHT(AV36,3),'Team Ratings'!$A$2:$H$21,4,FALSE)*(1-Fixtures!$D$3)</f>
        <v>117.56065049026269</v>
      </c>
      <c r="AY36" s="56"/>
      <c r="AZ36" s="56"/>
      <c r="BA36" s="60"/>
    </row>
    <row r="37" spans="1:53" x14ac:dyDescent="0.25">
      <c r="A37" s="41" t="str">
        <f t="shared" si="0"/>
        <v>NEW</v>
      </c>
      <c r="B37" s="71">
        <f ca="1">(VLOOKUP(B15,$AT$2:$AU$41,2,FALSE)*VLOOKUP(B59,$AV$2:$AW$41,2,FALSE))/(100*100)*'Formula Data'!$AB$22</f>
        <v>1.7449080501282379</v>
      </c>
      <c r="C37" s="71">
        <f ca="1">(VLOOKUP(C15,$AT$2:$AU$41,2,FALSE)*VLOOKUP(C59,$AV$2:$AW$41,2,FALSE))/(100*100)*'Formula Data'!$AB$22</f>
        <v>1.2138683799767036</v>
      </c>
      <c r="D37" s="71">
        <f ca="1">(VLOOKUP(D15,$AT$2:$AU$41,2,FALSE)*VLOOKUP(D59,$AV$2:$AW$41,2,FALSE))/(100*100)*'Formula Data'!$AB$22</f>
        <v>1.7992760263083016</v>
      </c>
      <c r="E37" s="71">
        <f ca="1">(VLOOKUP(E15,$AT$2:$AU$41,2,FALSE)*VLOOKUP(E59,$AV$2:$AW$41,2,FALSE))/(100*100)*'Formula Data'!$AB$22</f>
        <v>1.0388627700669752</v>
      </c>
      <c r="F37" s="71">
        <f ca="1">(VLOOKUP(F15,$AT$2:$AU$41,2,FALSE)*VLOOKUP(F59,$AV$2:$AW$41,2,FALSE))/(100*100)*'Formula Data'!$AB$22</f>
        <v>1.6028017201080376</v>
      </c>
      <c r="G37" s="71">
        <f ca="1">(VLOOKUP(G15,$AT$2:$AU$41,2,FALSE)*VLOOKUP(G59,$AV$2:$AW$41,2,FALSE))/(100*100)*'Formula Data'!$AB$22</f>
        <v>1.3685667296516217</v>
      </c>
      <c r="H37" s="71">
        <f ca="1">(VLOOKUP(H15,$AT$2:$AU$41,2,FALSE)*VLOOKUP(H59,$AV$2:$AW$41,2,FALSE))/(100*100)*'Formula Data'!$AB$22</f>
        <v>1.1990996233825253</v>
      </c>
      <c r="I37" s="71">
        <f ca="1">(VLOOKUP(I15,$AT$2:$AU$41,2,FALSE)*VLOOKUP(I59,$AV$2:$AW$41,2,FALSE))/(100*100)*'Formula Data'!$AB$22</f>
        <v>1.5163847164032958</v>
      </c>
      <c r="J37" s="71">
        <f ca="1">(VLOOKUP(J15,$AT$2:$AU$41,2,FALSE)*VLOOKUP(J59,$AV$2:$AW$41,2,FALSE))/(100*100)*'Formula Data'!$AB$22</f>
        <v>1.6230124026654604</v>
      </c>
      <c r="K37" s="71">
        <f ca="1">(VLOOKUP(K15,$AT$2:$AU$41,2,FALSE)*VLOOKUP(K59,$AV$2:$AW$41,2,FALSE))/(100*100)*'Formula Data'!$AB$22</f>
        <v>1.1743571361292491</v>
      </c>
      <c r="L37" s="76">
        <f ca="1">(VLOOKUP(L15,$AT$2:$AU$41,2,FALSE)*VLOOKUP(L59,$AV$2:$AW$41,2,FALSE))/(100*100)*'Formula Data'!$AB$22</f>
        <v>1.7948584080539427</v>
      </c>
      <c r="M37" s="71">
        <f ca="1">(VLOOKUP(M15,$AT$2:$AU$41,2,FALSE)*VLOOKUP(M59,$AV$2:$AW$41,2,FALSE))/(100*100)*'Formula Data'!$AB$22</f>
        <v>0.91325755021161192</v>
      </c>
      <c r="N37" s="71">
        <f ca="1">(VLOOKUP(N15,$AT$2:$AU$41,2,FALSE)*VLOOKUP(N59,$AV$2:$AW$41,2,FALSE))/(100*100)*'Formula Data'!$AB$22</f>
        <v>1.9714536747874891</v>
      </c>
      <c r="O37" s="71">
        <f ca="1">(VLOOKUP(O15,$AT$2:$AU$41,2,FALSE)*VLOOKUP(O59,$AV$2:$AW$41,2,FALSE))/(100*100)*'Formula Data'!$AB$22</f>
        <v>1.0622376765848438</v>
      </c>
      <c r="P37" s="71">
        <f ca="1">(VLOOKUP(P15,$AT$2:$AU$41,2,FALSE)*VLOOKUP(P59,$AV$2:$AW$41,2,FALSE))/(100*100)*'Formula Data'!$AB$22</f>
        <v>2.3031150346266109</v>
      </c>
      <c r="Q37" s="76">
        <f ca="1">(VLOOKUP(Q15,$AT$2:$AU$41,2,FALSE)*VLOOKUP(Q59,$AV$2:$AW$41,2,FALSE))/(100*100)*'Formula Data'!$AB$22</f>
        <v>1.8249834986610951</v>
      </c>
      <c r="R37" s="76">
        <f ca="1">(VLOOKUP(R15,$AT$2:$AU$41,2,FALSE)*VLOOKUP(R59,$AV$2:$AW$41,2,FALSE))/(100*100)*'Formula Data'!$AB$22</f>
        <v>1.4632650829503375</v>
      </c>
      <c r="S37" s="76">
        <f ca="1">(VLOOKUP(S15,$AT$2:$AU$41,2,FALSE)*VLOOKUP(S59,$AV$2:$AW$41,2,FALSE))/(100*100)*'Formula Data'!$AB$22</f>
        <v>1.0357954536494745</v>
      </c>
      <c r="T37" s="76">
        <f ca="1">(VLOOKUP(T15,$AT$2:$AU$41,2,FALSE)*VLOOKUP(T59,$AV$2:$AW$41,2,FALSE))/(100*100)*'Formula Data'!$AB$22</f>
        <v>1.6046689349442318</v>
      </c>
      <c r="U37" s="75">
        <f ca="1">(VLOOKUP(U15,$AT$2:$AU$41,2,FALSE)*VLOOKUP(U59,$AV$2:$AW$41,2,FALSE))/(100*100)*'Formula Data'!$AB$22</f>
        <v>1.5503528542561633</v>
      </c>
      <c r="V37" s="75">
        <f ca="1">(VLOOKUP(V15,$AT$2:$AU$41,2,FALSE)*VLOOKUP(V59,$AV$2:$AW$41,2,FALSE))/(100*100)*'Formula Data'!$AB$22</f>
        <v>1.5247944056503004</v>
      </c>
      <c r="W37" s="75">
        <f ca="1">(VLOOKUP(W15,$AT$2:$AU$41,2,FALSE)*VLOOKUP(W59,$AV$2:$AW$41,2,FALSE))/(100*100)*'Formula Data'!$AB$22</f>
        <v>0.9235154552187651</v>
      </c>
      <c r="X37" s="75">
        <f ca="1">(VLOOKUP(X15,$AT$2:$AU$41,2,FALSE)*VLOOKUP(X59,$AV$2:$AW$41,2,FALSE))/(100*100)*'Formula Data'!$AB$22</f>
        <v>1.1924862365734707</v>
      </c>
      <c r="Y37" s="75">
        <f ca="1">(VLOOKUP(Y15,$AT$2:$AU$41,2,FALSE)*VLOOKUP(Y59,$AV$2:$AW$41,2,FALSE))/(100*100)*'Formula Data'!$AB$22</f>
        <v>2.0638487275180082</v>
      </c>
      <c r="Z37" s="75">
        <f ca="1">(VLOOKUP(Z15,$AT$2:$AU$41,2,FALSE)*VLOOKUP(Z59,$AV$2:$AW$41,2,FALSE))/(100*100)*'Formula Data'!$AB$22</f>
        <v>2.0381484978648614</v>
      </c>
      <c r="AA37" s="75">
        <f ca="1">(VLOOKUP(AA15,$AT$2:$AU$41,2,FALSE)*VLOOKUP(AA59,$AV$2:$AW$41,2,FALSE))/(100*100)*'Formula Data'!$AB$22</f>
        <v>1.0762420454967716</v>
      </c>
      <c r="AB37" s="76">
        <f ca="1">(VLOOKUP(AB15,$AT$2:$AU$41,2,FALSE)*VLOOKUP(AB59,$AV$2:$AW$41,2,FALSE))/(100*100)*'Formula Data'!$AB$22</f>
        <v>1.1613130188068892</v>
      </c>
      <c r="AC37" s="76">
        <f ca="1">(VLOOKUP(AC15,$AT$2:$AU$41,2,FALSE)*VLOOKUP(AC59,$AV$2:$AW$41,2,FALSE))/(100*100)*'Formula Data'!$AB$22</f>
        <v>1.4114781856145102</v>
      </c>
      <c r="AD37" s="76">
        <f ca="1">(VLOOKUP(AD15,$AT$2:$AU$41,2,FALSE)*VLOOKUP(AD59,$AV$2:$AW$41,2,FALSE))/(100*100)*'Formula Data'!$AB$22</f>
        <v>1.5435745945471075</v>
      </c>
      <c r="AE37" s="76">
        <f ca="1">(VLOOKUP(AE15,$AT$2:$AU$41,2,FALSE)*VLOOKUP(AE59,$AV$2:$AW$41,2,FALSE))/(100*100)*'Formula Data'!$AB$22</f>
        <v>1.414952204384136</v>
      </c>
      <c r="AF37" s="76">
        <f ca="1">(VLOOKUP(AF15,$AT$2:$AU$41,2,FALSE)*VLOOKUP(AF59,$AV$2:$AW$41,2,FALSE))/(100*100)*'Formula Data'!$AB$22</f>
        <v>1.3210346406148186</v>
      </c>
      <c r="AG37" s="76">
        <f ca="1">(VLOOKUP(AG15,$AT$2:$AU$41,2,FALSE)*VLOOKUP(AG59,$AV$2:$AW$41,2,FALSE))/(100*100)*'Formula Data'!$AB$22</f>
        <v>1.3721971814643208</v>
      </c>
      <c r="AH37" s="76">
        <f ca="1">(VLOOKUP(AH15,$AT$2:$AU$41,2,FALSE)*VLOOKUP(AH59,$AV$2:$AW$41,2,FALSE))/(100*100)*'Formula Data'!$AB$22</f>
        <v>2.3206784281299306</v>
      </c>
      <c r="AI37" s="76">
        <f ca="1">(VLOOKUP(AI15,$AT$2:$AU$41,2,FALSE)*VLOOKUP(AI59,$AV$2:$AW$41,2,FALSE))/(100*100)*'Formula Data'!$AB$22</f>
        <v>1.2619130214637979</v>
      </c>
      <c r="AJ37" s="76">
        <f ca="1">(VLOOKUP(AJ15,$AT$2:$AU$41,2,FALSE)*VLOOKUP(AJ59,$AV$2:$AW$41,2,FALSE))/(100*100)*'Formula Data'!$AB$22</f>
        <v>1.8607114612980975</v>
      </c>
      <c r="AK37" s="76">
        <f ca="1">(VLOOKUP(AK15,$AT$2:$AU$41,2,FALSE)*VLOOKUP(AK59,$AV$2:$AW$41,2,FALSE))/(100*100)*'Formula Data'!$AB$22</f>
        <v>1.8111716310039814</v>
      </c>
      <c r="AL37" s="71">
        <f ca="1">(VLOOKUP(AL15,$AT$2:$AU$41,2,FALSE)*VLOOKUP(AL59,$AV$2:$AW$41,2,FALSE))/(100*100)*'Formula Data'!$AB$22</f>
        <v>0.81455042973004221</v>
      </c>
      <c r="AM37" s="71">
        <f ca="1">(VLOOKUP(AM15,$AT$2:$AU$41,2,FALSE)*VLOOKUP(AM59,$AV$2:$AW$41,2,FALSE))/(100*100)*'Formula Data'!$AB$22</f>
        <v>1.3507585484503517</v>
      </c>
      <c r="AN37" s="9">
        <f ca="1">IF(OR(Fixtures!$D$6&lt;=0,Fixtures!$D$6&gt;39),AVERAGE(B37:AM37),AVERAGE(OFFSET(A37,0,Fixtures!$D$6,1,38-Fixtures!$D$6+1)))</f>
        <v>1.3507585484503517</v>
      </c>
      <c r="AO37" s="41" t="str">
        <f t="shared" si="1"/>
        <v>NEW</v>
      </c>
      <c r="AP37" s="59" t="e">
        <f ca="1">AVERAGE(OFFSET(A37,0,Fixtures!$D$6,1,9))</f>
        <v>#N/A</v>
      </c>
      <c r="AQ37" s="59" t="e">
        <f ca="1">AVERAGE(OFFSET(A37,0,Fixtures!$D$6,1,6))</f>
        <v>#N/A</v>
      </c>
      <c r="AR37" s="59">
        <f ca="1">AVERAGE(OFFSET(A37,0,Fixtures!$D$6,1,3))</f>
        <v>1.3507585484503517</v>
      </c>
      <c r="AS37" s="56"/>
      <c r="AT37" s="66" t="str">
        <f>CONCATENATE("@",Schedule!A17)</f>
        <v>@SOU</v>
      </c>
      <c r="AU37" s="3">
        <f ca="1">VLOOKUP(RIGHT(AT37,3),'Team Ratings'!$A$2:$H$21,7,FALSE)*(1+Fixtures!$D$3)</f>
        <v>97.641779794187173</v>
      </c>
      <c r="AV37" s="66" t="str">
        <f>CONCATENATE("@",Schedule!A17)</f>
        <v>@SOU</v>
      </c>
      <c r="AW37" s="3">
        <f ca="1">VLOOKUP(RIGHT(AV37,3),'Team Ratings'!$A$2:$H$21,4,FALSE)*(1-Fixtures!$D$3)</f>
        <v>104.8327087455899</v>
      </c>
      <c r="AY37" s="56"/>
      <c r="AZ37" s="56"/>
      <c r="BA37" s="60"/>
    </row>
    <row r="38" spans="1:53" x14ac:dyDescent="0.25">
      <c r="A38" s="41" t="str">
        <f t="shared" si="0"/>
        <v>SHU</v>
      </c>
      <c r="B38" s="71">
        <f ca="1">(VLOOKUP(B16,$AT$2:$AU$41,2,FALSE)*VLOOKUP(B60,$AV$2:$AW$41,2,FALSE))/(100*100)*'Formula Data'!$AB$22</f>
        <v>1.237834547717356</v>
      </c>
      <c r="C38" s="71">
        <f ca="1">(VLOOKUP(C16,$AT$2:$AU$41,2,FALSE)*VLOOKUP(C60,$AV$2:$AW$41,2,FALSE))/(100*100)*'Formula Data'!$AB$22</f>
        <v>2.064347657709876</v>
      </c>
      <c r="D38" s="71">
        <f ca="1">(VLOOKUP(D16,$AT$2:$AU$41,2,FALSE)*VLOOKUP(D60,$AV$2:$AW$41,2,FALSE))/(100*100)*'Formula Data'!$AB$22</f>
        <v>1.7831307856632577</v>
      </c>
      <c r="E38" s="71">
        <f ca="1">(VLOOKUP(E16,$AT$2:$AU$41,2,FALSE)*VLOOKUP(E60,$AV$2:$AW$41,2,FALSE))/(100*100)*'Formula Data'!$AB$22</f>
        <v>1.8456021613669091</v>
      </c>
      <c r="F38" s="71">
        <f ca="1">(VLOOKUP(F16,$AT$2:$AU$41,2,FALSE)*VLOOKUP(F60,$AV$2:$AW$41,2,FALSE))/(100*100)*'Formula Data'!$AB$22</f>
        <v>1.2217274910095299</v>
      </c>
      <c r="G38" s="71">
        <f ca="1">(VLOOKUP(G16,$AT$2:$AU$41,2,FALSE)*VLOOKUP(G60,$AV$2:$AW$41,2,FALSE))/(100*100)*'Formula Data'!$AB$22</f>
        <v>2.6691169932463441</v>
      </c>
      <c r="H38" s="71">
        <f ca="1">(VLOOKUP(H16,$AT$2:$AU$41,2,FALSE)*VLOOKUP(H60,$AV$2:$AW$41,2,FALSE))/(100*100)*'Formula Data'!$AB$22</f>
        <v>2.0831102316463483</v>
      </c>
      <c r="I38" s="71">
        <f ca="1">(VLOOKUP(I16,$AT$2:$AU$41,2,FALSE)*VLOOKUP(I60,$AV$2:$AW$41,2,FALSE))/(100*100)*'Formula Data'!$AB$22</f>
        <v>2.3737255637555914</v>
      </c>
      <c r="J38" s="71">
        <f ca="1">(VLOOKUP(J16,$AT$2:$AU$41,2,FALSE)*VLOOKUP(J60,$AV$2:$AW$41,2,FALSE))/(100*100)*'Formula Data'!$AB$22</f>
        <v>1.5782259061556183</v>
      </c>
      <c r="K38" s="71">
        <f ca="1">(VLOOKUP(K16,$AT$2:$AU$41,2,FALSE)*VLOOKUP(K60,$AV$2:$AW$41,2,FALSE))/(100*100)*'Formula Data'!$AB$22</f>
        <v>1.335678513405018</v>
      </c>
      <c r="L38" s="71">
        <f ca="1">(VLOOKUP(L16,$AT$2:$AU$41,2,FALSE)*VLOOKUP(L60,$AV$2:$AW$41,2,FALSE))/(100*100)*'Formula Data'!$AB$22</f>
        <v>1.6829672095819113</v>
      </c>
      <c r="M38" s="71">
        <f ca="1">(VLOOKUP(M16,$AT$2:$AU$41,2,FALSE)*VLOOKUP(M60,$AV$2:$AW$41,2,FALSE))/(100*100)*'Formula Data'!$AB$22</f>
        <v>1.7440624973243672</v>
      </c>
      <c r="N38" s="71">
        <f ca="1">(VLOOKUP(N16,$AT$2:$AU$41,2,FALSE)*VLOOKUP(N60,$AV$2:$AW$41,2,FALSE))/(100*100)*'Formula Data'!$AB$22</f>
        <v>1.8434545933157231</v>
      </c>
      <c r="O38" s="71">
        <f ca="1">(VLOOKUP(O16,$AT$2:$AU$41,2,FALSE)*VLOOKUP(O60,$AV$2:$AW$41,2,FALSE))/(100*100)*'Formula Data'!$AB$22</f>
        <v>1.7753348032665688</v>
      </c>
      <c r="P38" s="71">
        <f ca="1">(VLOOKUP(P16,$AT$2:$AU$41,2,FALSE)*VLOOKUP(P60,$AV$2:$AW$41,2,FALSE))/(100*100)*'Formula Data'!$AB$22</f>
        <v>1.3791385926505439</v>
      </c>
      <c r="Q38" s="76">
        <f ca="1">(VLOOKUP(Q16,$AT$2:$AU$41,2,FALSE)*VLOOKUP(Q60,$AV$2:$AW$41,2,FALSE))/(100*100)*'Formula Data'!$AB$22</f>
        <v>1.5193815589406923</v>
      </c>
      <c r="R38" s="76">
        <f ca="1">(VLOOKUP(R16,$AT$2:$AU$41,2,FALSE)*VLOOKUP(R60,$AV$2:$AW$41,2,FALSE))/(100*100)*'Formula Data'!$AB$22</f>
        <v>1.3506811414231812</v>
      </c>
      <c r="S38" s="76">
        <f ca="1">(VLOOKUP(S16,$AT$2:$AU$41,2,FALSE)*VLOOKUP(S60,$AV$2:$AW$41,2,FALSE))/(100*100)*'Formula Data'!$AB$22</f>
        <v>1.2469874378683219</v>
      </c>
      <c r="T38" s="76">
        <f ca="1">(VLOOKUP(T16,$AT$2:$AU$41,2,FALSE)*VLOOKUP(T60,$AV$2:$AW$41,2,FALSE))/(100*100)*'Formula Data'!$AB$22</f>
        <v>1.6274003875652956</v>
      </c>
      <c r="U38" s="75">
        <f ca="1">(VLOOKUP(U16,$AT$2:$AU$41,2,FALSE)*VLOOKUP(U60,$AV$2:$AW$41,2,FALSE))/(100*100)*'Formula Data'!$AB$22</f>
        <v>2.3441665697708776</v>
      </c>
      <c r="V38" s="75">
        <f ca="1">(VLOOKUP(V16,$AT$2:$AU$41,2,FALSE)*VLOOKUP(V60,$AV$2:$AW$41,2,FALSE))/(100*100)*'Formula Data'!$AB$22</f>
        <v>2.6489165417358955</v>
      </c>
      <c r="W38" s="75">
        <f ca="1">(VLOOKUP(W16,$AT$2:$AU$41,2,FALSE)*VLOOKUP(W60,$AV$2:$AW$41,2,FALSE))/(100*100)*'Formula Data'!$AB$22</f>
        <v>1.0503787241408629</v>
      </c>
      <c r="X38" s="75">
        <f ca="1">(VLOOKUP(X16,$AT$2:$AU$41,2,FALSE)*VLOOKUP(X60,$AV$2:$AW$41,2,FALSE))/(100*100)*'Formula Data'!$AB$22</f>
        <v>1.8666998114404054</v>
      </c>
      <c r="Y38" s="75">
        <f ca="1">(VLOOKUP(Y16,$AT$2:$AU$41,2,FALSE)*VLOOKUP(Y60,$AV$2:$AW$41,2,FALSE))/(100*100)*'Formula Data'!$AB$22</f>
        <v>2.0068974967818618</v>
      </c>
      <c r="Z38" s="75">
        <f ca="1">(VLOOKUP(Z16,$AT$2:$AU$41,2,FALSE)*VLOOKUP(Z60,$AV$2:$AW$41,2,FALSE))/(100*100)*'Formula Data'!$AB$22</f>
        <v>1.5535683667930154</v>
      </c>
      <c r="AA38" s="75">
        <f ca="1">(VLOOKUP(AA16,$AT$2:$AU$41,2,FALSE)*VLOOKUP(AA60,$AV$2:$AW$41,2,FALSE))/(100*100)*'Formula Data'!$AB$22</f>
        <v>2.0989958839733616</v>
      </c>
      <c r="AB38" s="76">
        <f ca="1">(VLOOKUP(AB16,$AT$2:$AU$41,2,FALSE)*VLOOKUP(AB60,$AV$2:$AW$41,2,FALSE))/(100*100)*'Formula Data'!$AB$22</f>
        <v>1.3715322380169195</v>
      </c>
      <c r="AC38" s="76">
        <f ca="1">(VLOOKUP(AC16,$AT$2:$AU$41,2,FALSE)*VLOOKUP(AC60,$AV$2:$AW$41,2,FALSE))/(100*100)*'Formula Data'!$AB$22</f>
        <v>2.1400882262180128</v>
      </c>
      <c r="AD38" s="76">
        <f ca="1">(VLOOKUP(AD16,$AT$2:$AU$41,2,FALSE)*VLOOKUP(AD60,$AV$2:$AW$41,2,FALSE))/(100*100)*'Formula Data'!$AB$22</f>
        <v>1.6234047617946299</v>
      </c>
      <c r="AE38" s="76">
        <f ca="1">(VLOOKUP(AE16,$AT$2:$AU$41,2,FALSE)*VLOOKUP(AE60,$AV$2:$AW$41,2,FALSE))/(100*100)*'Formula Data'!$AB$22</f>
        <v>2.2674578437881814</v>
      </c>
      <c r="AF38" s="76">
        <f ca="1">(VLOOKUP(AF16,$AT$2:$AU$41,2,FALSE)*VLOOKUP(AF60,$AV$2:$AW$41,2,FALSE))/(100*100)*'Formula Data'!$AB$22</f>
        <v>1.4513831165751163</v>
      </c>
      <c r="AG38" s="76">
        <f ca="1">(VLOOKUP(AG16,$AT$2:$AU$41,2,FALSE)*VLOOKUP(AG60,$AV$2:$AW$41,2,FALSE))/(100*100)*'Formula Data'!$AB$22</f>
        <v>1.5740503596822337</v>
      </c>
      <c r="AH38" s="76">
        <f ca="1">(VLOOKUP(AH16,$AT$2:$AU$41,2,FALSE)*VLOOKUP(AH60,$AV$2:$AW$41,2,FALSE))/(100*100)*'Formula Data'!$AB$22</f>
        <v>1.3961248061288176</v>
      </c>
      <c r="AI38" s="76">
        <f ca="1">(VLOOKUP(AI16,$AT$2:$AU$41,2,FALSE)*VLOOKUP(AI60,$AV$2:$AW$41,2,FALSE))/(100*100)*'Formula Data'!$AB$22</f>
        <v>2.0694285598329185</v>
      </c>
      <c r="AJ38" s="76">
        <f ca="1">(VLOOKUP(AJ16,$AT$2:$AU$41,2,FALSE)*VLOOKUP(AJ60,$AV$2:$AW$41,2,FALSE))/(100*100)*'Formula Data'!$AB$22</f>
        <v>1.0621768036325407</v>
      </c>
      <c r="AK38" s="76">
        <f ca="1">(VLOOKUP(AK16,$AT$2:$AU$41,2,FALSE)*VLOOKUP(AK60,$AV$2:$AW$41,2,FALSE))/(100*100)*'Formula Data'!$AB$22</f>
        <v>1.7537348604596552</v>
      </c>
      <c r="AL38" s="71">
        <f ca="1">(VLOOKUP(AL16,$AT$2:$AU$41,2,FALSE)*VLOOKUP(AL60,$AV$2:$AW$41,2,FALSE))/(100*100)*'Formula Data'!$AB$22</f>
        <v>1.5856893223051687</v>
      </c>
      <c r="AM38" s="71">
        <f ca="1">(VLOOKUP(AM16,$AT$2:$AU$41,2,FALSE)*VLOOKUP(AM60,$AV$2:$AW$41,2,FALSE))/(100*100)*'Formula Data'!$AB$22</f>
        <v>1.1948429561053713</v>
      </c>
      <c r="AN38" s="9">
        <f ca="1">IF(OR(Fixtures!$D$6&lt;=0,Fixtures!$D$6&gt;39),AVERAGE(B38:AM38),AVERAGE(OFFSET(A38,0,Fixtures!$D$6,1,38-Fixtures!$D$6+1)))</f>
        <v>1.1948429561053713</v>
      </c>
      <c r="AO38" s="41" t="str">
        <f t="shared" si="1"/>
        <v>SHU</v>
      </c>
      <c r="AP38" s="59" t="e">
        <f ca="1">AVERAGE(OFFSET(A38,0,Fixtures!$D$6,1,9))</f>
        <v>#N/A</v>
      </c>
      <c r="AQ38" s="59" t="e">
        <f ca="1">AVERAGE(OFFSET(A38,0,Fixtures!$D$6,1,6))</f>
        <v>#N/A</v>
      </c>
      <c r="AR38" s="59">
        <f ca="1">AVERAGE(OFFSET(A38,0,Fixtures!$D$6,1,3))</f>
        <v>1.1948429561053713</v>
      </c>
      <c r="AS38" s="56"/>
      <c r="AT38" s="66" t="str">
        <f>CONCATENATE("@",Schedule!A18)</f>
        <v>@TOT</v>
      </c>
      <c r="AU38" s="3">
        <f ca="1">VLOOKUP(RIGHT(AT38,3),'Team Ratings'!$A$2:$H$21,7,FALSE)*(1+Fixtures!$D$3)</f>
        <v>115.85748105300112</v>
      </c>
      <c r="AV38" s="66" t="str">
        <f>CONCATENATE("@",Schedule!A18)</f>
        <v>@TOT</v>
      </c>
      <c r="AW38" s="3">
        <f ca="1">VLOOKUP(RIGHT(AV38,3),'Team Ratings'!$A$2:$H$21,4,FALSE)*(1-Fixtures!$D$3)</f>
        <v>89.618610538880688</v>
      </c>
      <c r="AY38" s="56"/>
      <c r="AZ38" s="56"/>
      <c r="BA38" s="60"/>
    </row>
    <row r="39" spans="1:53" x14ac:dyDescent="0.25">
      <c r="A39" s="41" t="str">
        <f t="shared" si="0"/>
        <v>SOU</v>
      </c>
      <c r="B39" s="71">
        <f ca="1">(VLOOKUP(B17,$AT$2:$AU$41,2,FALSE)*VLOOKUP(B61,$AV$2:$AW$41,2,FALSE))/(100*100)*'Formula Data'!$AB$22</f>
        <v>1.2044469141373573</v>
      </c>
      <c r="C39" s="71">
        <f ca="1">(VLOOKUP(C17,$AT$2:$AU$41,2,FALSE)*VLOOKUP(C61,$AV$2:$AW$41,2,FALSE))/(100*100)*'Formula Data'!$AB$22</f>
        <v>1.4512065910712502</v>
      </c>
      <c r="D39" s="71">
        <f ca="1">(VLOOKUP(D17,$AT$2:$AU$41,2,FALSE)*VLOOKUP(D61,$AV$2:$AW$41,2,FALSE))/(100*100)*'Formula Data'!$AB$22</f>
        <v>1.3548826395362863</v>
      </c>
      <c r="E39" s="71">
        <f ca="1">(VLOOKUP(E17,$AT$2:$AU$41,2,FALSE)*VLOOKUP(E61,$AV$2:$AW$41,2,FALSE))/(100*100)*'Formula Data'!$AB$22</f>
        <v>0.93665734581439652</v>
      </c>
      <c r="F39" s="71">
        <f ca="1">(VLOOKUP(F17,$AT$2:$AU$41,2,FALSE)*VLOOKUP(F61,$AV$2:$AW$41,2,FALSE))/(100*100)*'Formula Data'!$AB$22</f>
        <v>2.116729361647776</v>
      </c>
      <c r="G39" s="71">
        <f ca="1">(VLOOKUP(G17,$AT$2:$AU$41,2,FALSE)*VLOOKUP(G61,$AV$2:$AW$41,2,FALSE))/(100*100)*'Formula Data'!$AB$22</f>
        <v>1.2298233618153753</v>
      </c>
      <c r="H39" s="71">
        <f ca="1">(VLOOKUP(H17,$AT$2:$AU$41,2,FALSE)*VLOOKUP(H61,$AV$2:$AW$41,2,FALSE))/(100*100)*'Formula Data'!$AB$22</f>
        <v>1.8408468807193701</v>
      </c>
      <c r="I39" s="71">
        <f ca="1">(VLOOKUP(I17,$AT$2:$AU$41,2,FALSE)*VLOOKUP(I61,$AV$2:$AW$41,2,FALSE))/(100*100)*'Formula Data'!$AB$22</f>
        <v>1.1119798192532702</v>
      </c>
      <c r="J39" s="71">
        <f ca="1">(VLOOKUP(J17,$AT$2:$AU$41,2,FALSE)*VLOOKUP(J61,$AV$2:$AW$41,2,FALSE))/(100*100)*'Formula Data'!$AB$22</f>
        <v>1.4036326119267797</v>
      </c>
      <c r="K39" s="71">
        <f ca="1">(VLOOKUP(K17,$AT$2:$AU$41,2,FALSE)*VLOOKUP(K61,$AV$2:$AW$41,2,FALSE))/(100*100)*'Formula Data'!$AB$22</f>
        <v>1.6438692509854218</v>
      </c>
      <c r="L39" s="71">
        <f ca="1">(VLOOKUP(L17,$AT$2:$AU$41,2,FALSE)*VLOOKUP(L61,$AV$2:$AW$41,2,FALSE))/(100*100)*'Formula Data'!$AB$22</f>
        <v>1.5831245878668283</v>
      </c>
      <c r="M39" s="71">
        <f ca="1">(VLOOKUP(M17,$AT$2:$AU$41,2,FALSE)*VLOOKUP(M61,$AV$2:$AW$41,2,FALSE))/(100*100)*'Formula Data'!$AB$22</f>
        <v>0.83542111791589602</v>
      </c>
      <c r="N39" s="71">
        <f ca="1">(VLOOKUP(N17,$AT$2:$AU$41,2,FALSE)*VLOOKUP(N61,$AV$2:$AW$41,2,FALSE))/(100*100)*'Formula Data'!$AB$22</f>
        <v>1.6457843082352961</v>
      </c>
      <c r="O39" s="71">
        <f ca="1">(VLOOKUP(O17,$AT$2:$AU$41,2,FALSE)*VLOOKUP(O61,$AV$2:$AW$41,2,FALSE))/(100*100)*'Formula Data'!$AB$22</f>
        <v>1.8575780866168967</v>
      </c>
      <c r="P39" s="71">
        <f ca="1">(VLOOKUP(P17,$AT$2:$AU$41,2,FALSE)*VLOOKUP(P61,$AV$2:$AW$41,2,FALSE))/(100*100)*'Formula Data'!$AB$22</f>
        <v>1.3853681434491867</v>
      </c>
      <c r="Q39" s="76">
        <f ca="1">(VLOOKUP(Q17,$AT$2:$AU$41,2,FALSE)*VLOOKUP(Q61,$AV$2:$AW$41,2,FALSE))/(100*100)*'Formula Data'!$AB$22</f>
        <v>1.4073560844107484</v>
      </c>
      <c r="R39" s="76">
        <f ca="1">(VLOOKUP(R17,$AT$2:$AU$41,2,FALSE)*VLOOKUP(R61,$AV$2:$AW$41,2,FALSE))/(100*100)*'Formula Data'!$AB$22</f>
        <v>1.8717438466453296</v>
      </c>
      <c r="S39" s="76">
        <f ca="1">(VLOOKUP(S17,$AT$2:$AU$41,2,FALSE)*VLOOKUP(S61,$AV$2:$AW$41,2,FALSE))/(100*100)*'Formula Data'!$AB$22</f>
        <v>2.0219669314473401</v>
      </c>
      <c r="T39" s="76">
        <f ca="1">(VLOOKUP(T17,$AT$2:$AU$41,2,FALSE)*VLOOKUP(T61,$AV$2:$AW$41,2,FALSE))/(100*100)*'Formula Data'!$AB$22</f>
        <v>1.9083872432941462</v>
      </c>
      <c r="U39" s="75">
        <f ca="1">(VLOOKUP(U17,$AT$2:$AU$41,2,FALSE)*VLOOKUP(U61,$AV$2:$AW$41,2,FALSE))/(100*100)*'Formula Data'!$AB$22</f>
        <v>1.2942461861487249</v>
      </c>
      <c r="V39" s="75">
        <f ca="1">(VLOOKUP(V17,$AT$2:$AU$41,2,FALSE)*VLOOKUP(V61,$AV$2:$AW$41,2,FALSE))/(100*100)*'Formula Data'!$AB$22</f>
        <v>1.4476435598109958</v>
      </c>
      <c r="W39" s="75">
        <f ca="1">(VLOOKUP(W17,$AT$2:$AU$41,2,FALSE)*VLOOKUP(W61,$AV$2:$AW$41,2,FALSE))/(100*100)*'Formula Data'!$AB$22</f>
        <v>2.0903706319683346</v>
      </c>
      <c r="X39" s="75">
        <f ca="1">(VLOOKUP(X17,$AT$2:$AU$41,2,FALSE)*VLOOKUP(X61,$AV$2:$AW$41,2,FALSE))/(100*100)*'Formula Data'!$AB$22</f>
        <v>1.4140114587064001</v>
      </c>
      <c r="Y39" s="75">
        <f ca="1">(VLOOKUP(Y17,$AT$2:$AU$41,2,FALSE)*VLOOKUP(Y61,$AV$2:$AW$41,2,FALSE))/(100*100)*'Formula Data'!$AB$22</f>
        <v>1.1038178852781257</v>
      </c>
      <c r="Z39" s="75">
        <f ca="1">(VLOOKUP(Z17,$AT$2:$AU$41,2,FALSE)*VLOOKUP(Z61,$AV$2:$AW$41,2,FALSE))/(100*100)*'Formula Data'!$AB$22</f>
        <v>1.664597778526143</v>
      </c>
      <c r="AA39" s="75">
        <f ca="1">(VLOOKUP(AA17,$AT$2:$AU$41,2,FALSE)*VLOOKUP(AA61,$AV$2:$AW$41,2,FALSE))/(100*100)*'Formula Data'!$AB$22</f>
        <v>1.5638632065818878</v>
      </c>
      <c r="AB39" s="76">
        <f ca="1">(VLOOKUP(AB17,$AT$2:$AU$41,2,FALSE)*VLOOKUP(AB61,$AV$2:$AW$41,2,FALSE))/(100*100)*'Formula Data'!$AB$22</f>
        <v>1.0623349570963119</v>
      </c>
      <c r="AC39" s="76">
        <f ca="1">(VLOOKUP(AC17,$AT$2:$AU$41,2,FALSE)*VLOOKUP(AC61,$AV$2:$AW$41,2,FALSE))/(100*100)*'Formula Data'!$AB$22</f>
        <v>1.2449705285147106</v>
      </c>
      <c r="AD39" s="76">
        <f ca="1">(VLOOKUP(AD17,$AT$2:$AU$41,2,FALSE)*VLOOKUP(AD61,$AV$2:$AW$41,2,FALSE))/(100*100)*'Formula Data'!$AB$22</f>
        <v>1.8453776886913269</v>
      </c>
      <c r="AE39" s="76">
        <f ca="1">(VLOOKUP(AE17,$AT$2:$AU$41,2,FALSE)*VLOOKUP(AE61,$AV$2:$AW$41,2,FALSE))/(100*100)*'Formula Data'!$AB$22</f>
        <v>1.065480865338432</v>
      </c>
      <c r="AF39" s="76">
        <f ca="1">(VLOOKUP(AF17,$AT$2:$AU$41,2,FALSE)*VLOOKUP(AF61,$AV$2:$AW$41,2,FALSE))/(100*100)*'Formula Data'!$AB$22</f>
        <v>1.1910685760039115</v>
      </c>
      <c r="AG39" s="76">
        <f ca="1">(VLOOKUP(AG17,$AT$2:$AU$41,2,FALSE)*VLOOKUP(AG61,$AV$2:$AW$41,2,FALSE))/(100*100)*'Formula Data'!$AB$22</f>
        <v>0.94717808235294465</v>
      </c>
      <c r="AH39" s="76">
        <f ca="1">(VLOOKUP(AH17,$AT$2:$AU$41,2,FALSE)*VLOOKUP(AH61,$AV$2:$AW$41,2,FALSE))/(100*100)*'Formula Data'!$AB$22</f>
        <v>2.3621262314653073</v>
      </c>
      <c r="AI39" s="76">
        <f ca="1">(VLOOKUP(AI17,$AT$2:$AU$41,2,FALSE)*VLOOKUP(AI61,$AV$2:$AW$41,2,FALSE))/(100*100)*'Formula Data'!$AB$22</f>
        <v>1.5007573586460548</v>
      </c>
      <c r="AJ39" s="76">
        <f ca="1">(VLOOKUP(AJ17,$AT$2:$AU$41,2,FALSE)*VLOOKUP(AJ61,$AV$2:$AW$41,2,FALSE))/(100*100)*'Formula Data'!$AB$22</f>
        <v>2.3801396402112864</v>
      </c>
      <c r="AK39" s="76">
        <f ca="1">(VLOOKUP(AK17,$AT$2:$AU$41,2,FALSE)*VLOOKUP(AK61,$AV$2:$AW$41,2,FALSE))/(100*100)*'Formula Data'!$AB$22</f>
        <v>1.0894546916622474</v>
      </c>
      <c r="AL39" s="71">
        <f ca="1">(VLOOKUP(AL17,$AT$2:$AU$41,2,FALSE)*VLOOKUP(AL61,$AV$2:$AW$41,2,FALSE))/(100*100)*'Formula Data'!$AB$22</f>
        <v>1.5900765224518238</v>
      </c>
      <c r="AM39" s="71">
        <f ca="1">(VLOOKUP(AM17,$AT$2:$AU$41,2,FALSE)*VLOOKUP(AM61,$AV$2:$AW$41,2,FALSE))/(100*100)*'Formula Data'!$AB$22</f>
        <v>1.7896166777319116</v>
      </c>
      <c r="AN39" s="9">
        <f ca="1">IF(OR(Fixtures!$D$6&lt;=0,Fixtures!$D$6&gt;39),AVERAGE(B39:AM39),AVERAGE(OFFSET(A39,0,Fixtures!$D$6,1,38-Fixtures!$D$6+1)))</f>
        <v>1.7896166777319116</v>
      </c>
      <c r="AO39" s="41" t="str">
        <f t="shared" si="1"/>
        <v>SOU</v>
      </c>
      <c r="AP39" s="59" t="e">
        <f ca="1">AVERAGE(OFFSET(A39,0,Fixtures!$D$6,1,9))</f>
        <v>#N/A</v>
      </c>
      <c r="AQ39" s="59" t="e">
        <f ca="1">AVERAGE(OFFSET(A39,0,Fixtures!$D$6,1,6))</f>
        <v>#N/A</v>
      </c>
      <c r="AR39" s="59">
        <f ca="1">AVERAGE(OFFSET(A39,0,Fixtures!$D$6,1,3))</f>
        <v>1.7896166777319116</v>
      </c>
      <c r="AS39" s="56"/>
      <c r="AT39" s="66" t="str">
        <f>CONCATENATE("@",Schedule!A19)</f>
        <v>@WBA</v>
      </c>
      <c r="AU39" s="3">
        <f ca="1">VLOOKUP(RIGHT(AT39,3),'Team Ratings'!$A$2:$H$21,7,FALSE)*(1+Fixtures!$D$3)</f>
        <v>74.778299219092943</v>
      </c>
      <c r="AV39" s="66" t="str">
        <f>CONCATENATE("@",Schedule!A19)</f>
        <v>@WBA</v>
      </c>
      <c r="AW39" s="3">
        <f ca="1">VLOOKUP(RIGHT(AV39,3),'Team Ratings'!$A$2:$H$21,4,FALSE)*(1-Fixtures!$D$3)</f>
        <v>129.84935816256234</v>
      </c>
      <c r="AY39" s="56"/>
      <c r="AZ39" s="56"/>
      <c r="BA39" s="60"/>
    </row>
    <row r="40" spans="1:53" x14ac:dyDescent="0.25">
      <c r="A40" s="41" t="str">
        <f t="shared" si="0"/>
        <v>TOT</v>
      </c>
      <c r="B40" s="71">
        <f ca="1">(VLOOKUP(B18,$AT$2:$AU$41,2,FALSE)*VLOOKUP(B62,$AV$2:$AW$41,2,FALSE))/(100*100)*'Formula Data'!$AB$22</f>
        <v>1.0513422977710247</v>
      </c>
      <c r="C40" s="71">
        <f ca="1">(VLOOKUP(C18,$AT$2:$AU$41,2,FALSE)*VLOOKUP(C62,$AV$2:$AW$41,2,FALSE))/(100*100)*'Formula Data'!$AB$22</f>
        <v>1.3295303917710641</v>
      </c>
      <c r="D40" s="71">
        <f ca="1">(VLOOKUP(D18,$AT$2:$AU$41,2,FALSE)*VLOOKUP(D62,$AV$2:$AW$41,2,FALSE))/(100*100)*'Formula Data'!$AB$22</f>
        <v>0.95060108186841075</v>
      </c>
      <c r="E40" s="71">
        <f ca="1">(VLOOKUP(E18,$AT$2:$AU$41,2,FALSE)*VLOOKUP(E62,$AV$2:$AW$41,2,FALSE))/(100*100)*'Formula Data'!$AB$22</f>
        <v>1.787000582069429</v>
      </c>
      <c r="F40" s="71">
        <f ca="1">(VLOOKUP(F18,$AT$2:$AU$41,2,FALSE)*VLOOKUP(F62,$AV$2:$AW$41,2,FALSE))/(100*100)*'Formula Data'!$AB$22</f>
        <v>1.2031101583420336</v>
      </c>
      <c r="G40" s="71">
        <f ca="1">(VLOOKUP(G18,$AT$2:$AU$41,2,FALSE)*VLOOKUP(G62,$AV$2:$AW$41,2,FALSE))/(100*100)*'Formula Data'!$AB$22</f>
        <v>1.1582520479668625</v>
      </c>
      <c r="H40" s="71">
        <f ca="1">(VLOOKUP(H18,$AT$2:$AU$41,2,FALSE)*VLOOKUP(H62,$AV$2:$AW$41,2,FALSE))/(100*100)*'Formula Data'!$AB$22</f>
        <v>1.0642911955858236</v>
      </c>
      <c r="I40" s="71">
        <f ca="1">(VLOOKUP(I18,$AT$2:$AU$41,2,FALSE)*VLOOKUP(I62,$AV$2:$AW$41,2,FALSE))/(100*100)*'Formula Data'!$AB$22</f>
        <v>1.018211893170071</v>
      </c>
      <c r="J40" s="71">
        <f ca="1">(VLOOKUP(J18,$AT$2:$AU$41,2,FALSE)*VLOOKUP(J62,$AV$2:$AW$41,2,FALSE))/(100*100)*'Formula Data'!$AB$22</f>
        <v>1.5879926130124162</v>
      </c>
      <c r="K40" s="71">
        <f ca="1">(VLOOKUP(K18,$AT$2:$AU$41,2,FALSE)*VLOOKUP(K62,$AV$2:$AW$41,2,FALSE))/(100*100)*'Formula Data'!$AB$22</f>
        <v>1.8095339379056712</v>
      </c>
      <c r="L40" s="71">
        <f ca="1">(VLOOKUP(L18,$AT$2:$AU$41,2,FALSE)*VLOOKUP(L62,$AV$2:$AW$41,2,FALSE))/(100*100)*'Formula Data'!$AB$22</f>
        <v>1.1064156052609262</v>
      </c>
      <c r="M40" s="71">
        <f ca="1">(VLOOKUP(M18,$AT$2:$AU$41,2,FALSE)*VLOOKUP(M62,$AV$2:$AW$41,2,FALSE))/(100*100)*'Formula Data'!$AB$22</f>
        <v>1.0296486679056009</v>
      </c>
      <c r="N40" s="71">
        <f ca="1">(VLOOKUP(N18,$AT$2:$AU$41,2,FALSE)*VLOOKUP(N62,$AV$2:$AW$41,2,FALSE))/(100*100)*'Formula Data'!$AB$22</f>
        <v>2.0347161682323711</v>
      </c>
      <c r="O40" s="71">
        <f ca="1">(VLOOKUP(O18,$AT$2:$AU$41,2,FALSE)*VLOOKUP(O62,$AV$2:$AW$41,2,FALSE))/(100*100)*'Formula Data'!$AB$22</f>
        <v>1.2829563487122815</v>
      </c>
      <c r="P40" s="71">
        <f ca="1">(VLOOKUP(P18,$AT$2:$AU$41,2,FALSE)*VLOOKUP(P62,$AV$2:$AW$41,2,FALSE))/(100*100)*'Formula Data'!$AB$22</f>
        <v>1.1999270637298085</v>
      </c>
      <c r="Q40" s="76">
        <f ca="1">(VLOOKUP(Q18,$AT$2:$AU$41,2,FALSE)*VLOOKUP(Q62,$AV$2:$AW$41,2,FALSE))/(100*100)*'Formula Data'!$AB$22</f>
        <v>0.93134496742594775</v>
      </c>
      <c r="R40" s="71">
        <f ca="1">(VLOOKUP(R18,$AT$2:$AU$41,2,FALSE)*VLOOKUP(R62,$AV$2:$AW$41,2,FALSE))/(100*100)*'Formula Data'!$AB$22</f>
        <v>1.3593128547164672</v>
      </c>
      <c r="S40" s="76">
        <f ca="1">(VLOOKUP(S18,$AT$2:$AU$41,2,FALSE)*VLOOKUP(S62,$AV$2:$AW$41,2,FALSE))/(100*100)*'Formula Data'!$AB$22</f>
        <v>1.5736895634860024</v>
      </c>
      <c r="T40" s="76">
        <f ca="1">(VLOOKUP(T18,$AT$2:$AU$41,2,FALSE)*VLOOKUP(T62,$AV$2:$AW$41,2,FALSE))/(100*100)*'Formula Data'!$AB$22</f>
        <v>0.90816104936197195</v>
      </c>
      <c r="U40" s="75">
        <f ca="1">(VLOOKUP(U18,$AT$2:$AU$41,2,FALSE)*VLOOKUP(U62,$AV$2:$AW$41,2,FALSE))/(100*100)*'Formula Data'!$AB$22</f>
        <v>1.600102533152477</v>
      </c>
      <c r="V40" s="75">
        <f ca="1">(VLOOKUP(V18,$AT$2:$AU$41,2,FALSE)*VLOOKUP(V62,$AV$2:$AW$41,2,FALSE))/(100*100)*'Formula Data'!$AB$22</f>
        <v>1.3533698363062832</v>
      </c>
      <c r="W40" s="75">
        <f ca="1">(VLOOKUP(W18,$AT$2:$AU$41,2,FALSE)*VLOOKUP(W62,$AV$2:$AW$41,2,FALSE))/(100*100)*'Formula Data'!$AB$22</f>
        <v>1.4230190348286316</v>
      </c>
      <c r="X40" s="75">
        <f ca="1">(VLOOKUP(X18,$AT$2:$AU$41,2,FALSE)*VLOOKUP(X62,$AV$2:$AW$41,2,FALSE))/(100*100)*'Formula Data'!$AB$22</f>
        <v>0.80072270274570545</v>
      </c>
      <c r="Y40" s="75">
        <f ca="1">(VLOOKUP(Y18,$AT$2:$AU$41,2,FALSE)*VLOOKUP(Y62,$AV$2:$AW$41,2,FALSE))/(100*100)*'Formula Data'!$AB$22</f>
        <v>2.0193169986201345</v>
      </c>
      <c r="Z40" s="75">
        <f ca="1">(VLOOKUP(Z18,$AT$2:$AU$41,2,FALSE)*VLOOKUP(Z62,$AV$2:$AW$41,2,FALSE))/(100*100)*'Formula Data'!$AB$22</f>
        <v>1.5298942665381499</v>
      </c>
      <c r="AA40" s="75">
        <f ca="1">(VLOOKUP(AA18,$AT$2:$AU$41,2,FALSE)*VLOOKUP(AA62,$AV$2:$AW$41,2,FALSE))/(100*100)*'Formula Data'!$AB$22</f>
        <v>0.91085040012773166</v>
      </c>
      <c r="AB40" s="76">
        <f ca="1">(VLOOKUP(AB18,$AT$2:$AU$41,2,FALSE)*VLOOKUP(AB62,$AV$2:$AW$41,2,FALSE))/(100*100)*'Formula Data'!$AB$22</f>
        <v>0.80971659216926761</v>
      </c>
      <c r="AC40" s="76">
        <f ca="1">(VLOOKUP(AC18,$AT$2:$AU$41,2,FALSE)*VLOOKUP(AC62,$AV$2:$AW$41,2,FALSE))/(100*100)*'Formula Data'!$AB$22</f>
        <v>1.4069359145214773</v>
      </c>
      <c r="AD40" s="76">
        <f ca="1">(VLOOKUP(AD18,$AT$2:$AU$41,2,FALSE)*VLOOKUP(AD62,$AV$2:$AW$41,2,FALSE))/(100*100)*'Formula Data'!$AB$22</f>
        <v>1.0455438360349878</v>
      </c>
      <c r="AE40" s="76">
        <f ca="1">(VLOOKUP(AE18,$AT$2:$AU$41,2,FALSE)*VLOOKUP(AE62,$AV$2:$AW$41,2,FALSE))/(100*100)*'Formula Data'!$AB$22</f>
        <v>1.2087996554859064</v>
      </c>
      <c r="AF40" s="76">
        <f ca="1">(VLOOKUP(AF18,$AT$2:$AU$41,2,FALSE)*VLOOKUP(AF62,$AV$2:$AW$41,2,FALSE))/(100*100)*'Formula Data'!$AB$22</f>
        <v>1.4052987845465885</v>
      </c>
      <c r="AG40" s="76">
        <f ca="1">(VLOOKUP(AG18,$AT$2:$AU$41,2,FALSE)*VLOOKUP(AG62,$AV$2:$AW$41,2,FALSE))/(100*100)*'Formula Data'!$AB$22</f>
        <v>1.3369038091619778</v>
      </c>
      <c r="AH40" s="76">
        <f ca="1">(VLOOKUP(AH18,$AT$2:$AU$41,2,FALSE)*VLOOKUP(AH62,$AV$2:$AW$41,2,FALSE))/(100*100)*'Formula Data'!$AB$22</f>
        <v>1.1843132700314569</v>
      </c>
      <c r="AI40" s="76">
        <f ca="1">(VLOOKUP(AI18,$AT$2:$AU$41,2,FALSE)*VLOOKUP(AI62,$AV$2:$AW$41,2,FALSE))/(100*100)*'Formula Data'!$AB$22</f>
        <v>0.71417862514795127</v>
      </c>
      <c r="AJ40" s="76">
        <f ca="1">(VLOOKUP(AJ18,$AT$2:$AU$41,2,FALSE)*VLOOKUP(AJ62,$AV$2:$AW$41,2,FALSE))/(100*100)*'Formula Data'!$AB$22</f>
        <v>1.728524132593281</v>
      </c>
      <c r="AK40" s="76">
        <f ca="1">(VLOOKUP(AK18,$AT$2:$AU$41,2,FALSE)*VLOOKUP(AK62,$AV$2:$AW$41,2,FALSE))/(100*100)*'Formula Data'!$AB$22</f>
        <v>0.94362366813070353</v>
      </c>
      <c r="AL40" s="71">
        <f ca="1">(VLOOKUP(AL18,$AT$2:$AU$41,2,FALSE)*VLOOKUP(AL62,$AV$2:$AW$41,2,FALSE))/(100*100)*'Formula Data'!$AB$22</f>
        <v>1.2375508172803766</v>
      </c>
      <c r="AM40" s="71">
        <f ca="1">(VLOOKUP(AM18,$AT$2:$AU$41,2,FALSE)*VLOOKUP(AM62,$AV$2:$AW$41,2,FALSE))/(100*100)*'Formula Data'!$AB$22</f>
        <v>1.6314279690053417</v>
      </c>
      <c r="AN40" s="9">
        <f ca="1">IF(OR(Fixtures!$D$6&lt;=0,Fixtures!$D$6&gt;39),AVERAGE(B40:AM40),AVERAGE(OFFSET(A40,0,Fixtures!$D$6,1,38-Fixtures!$D$6+1)))</f>
        <v>1.6314279690053417</v>
      </c>
      <c r="AO40" s="41" t="str">
        <f t="shared" si="1"/>
        <v>TOT</v>
      </c>
      <c r="AP40" s="59" t="e">
        <f ca="1">AVERAGE(OFFSET(A40,0,Fixtures!$D$6,1,9))</f>
        <v>#N/A</v>
      </c>
      <c r="AQ40" s="59" t="e">
        <f ca="1">AVERAGE(OFFSET(A40,0,Fixtures!$D$6,1,6))</f>
        <v>#N/A</v>
      </c>
      <c r="AR40" s="59">
        <f ca="1">AVERAGE(OFFSET(A40,0,Fixtures!$D$6,1,3))</f>
        <v>1.6314279690053417</v>
      </c>
      <c r="AS40" s="56"/>
      <c r="AT40" s="66" t="str">
        <f>CONCATENATE("@",Schedule!A20)</f>
        <v>@WHU</v>
      </c>
      <c r="AU40" s="3">
        <f ca="1">VLOOKUP(RIGHT(AT40,3),'Team Ratings'!$A$2:$H$21,7,FALSE)*(1+Fixtures!$D$3)</f>
        <v>112.35666368086302</v>
      </c>
      <c r="AV40" s="66" t="str">
        <f>CONCATENATE("@",Schedule!A20)</f>
        <v>@WHU</v>
      </c>
      <c r="AW40" s="3">
        <f ca="1">VLOOKUP(RIGHT(AV40,3),'Team Ratings'!$A$2:$H$21,4,FALSE)*(1-Fixtures!$D$3)</f>
        <v>89.089704629274408</v>
      </c>
      <c r="AY40" s="56"/>
      <c r="AZ40" s="56"/>
      <c r="BA40" s="60"/>
    </row>
    <row r="41" spans="1:53" x14ac:dyDescent="0.25">
      <c r="A41" s="41" t="str">
        <f t="shared" si="0"/>
        <v>WBA</v>
      </c>
      <c r="B41" s="71">
        <f ca="1">(VLOOKUP(B19,$AT$2:$AU$41,2,FALSE)*VLOOKUP(B63,$AV$2:$AW$41,2,FALSE))/(100*100)*'Formula Data'!$AB$22</f>
        <v>1.8588891015956936</v>
      </c>
      <c r="C41" s="71">
        <f ca="1">(VLOOKUP(C19,$AT$2:$AU$41,2,FALSE)*VLOOKUP(C63,$AV$2:$AW$41,2,FALSE))/(100*100)*'Formula Data'!$AB$22</f>
        <v>1.9370541509283226</v>
      </c>
      <c r="D41" s="71">
        <f ca="1">(VLOOKUP(D19,$AT$2:$AU$41,2,FALSE)*VLOOKUP(D63,$AV$2:$AW$41,2,FALSE))/(100*100)*'Formula Data'!$AB$22</f>
        <v>2.0618274174808979</v>
      </c>
      <c r="E41" s="71">
        <f ca="1">(VLOOKUP(E19,$AT$2:$AU$41,2,FALSE)*VLOOKUP(E63,$AV$2:$AW$41,2,FALSE))/(100*100)*'Formula Data'!$AB$22</f>
        <v>1.9263707280330367</v>
      </c>
      <c r="F41" s="71">
        <f ca="1">(VLOOKUP(F19,$AT$2:$AU$41,2,FALSE)*VLOOKUP(F63,$AV$2:$AW$41,2,FALSE))/(100*100)*'Formula Data'!$AB$22</f>
        <v>1.3197408342699823</v>
      </c>
      <c r="G41" s="71">
        <f ca="1">(VLOOKUP(G19,$AT$2:$AU$41,2,FALSE)*VLOOKUP(G63,$AV$2:$AW$41,2,FALSE))/(100*100)*'Formula Data'!$AB$22</f>
        <v>1.960911952821466</v>
      </c>
      <c r="H41" s="71">
        <f ca="1">(VLOOKUP(H19,$AT$2:$AU$41,2,FALSE)*VLOOKUP(H63,$AV$2:$AW$41,2,FALSE))/(100*100)*'Formula Data'!$AB$22</f>
        <v>1.7159640955409834</v>
      </c>
      <c r="I41" s="71">
        <f ca="1">(VLOOKUP(I19,$AT$2:$AU$41,2,FALSE)*VLOOKUP(I63,$AV$2:$AW$41,2,FALSE))/(100*100)*'Formula Data'!$AB$22</f>
        <v>1.797513835774172</v>
      </c>
      <c r="J41" s="71">
        <f ca="1">(VLOOKUP(J19,$AT$2:$AU$41,2,FALSE)*VLOOKUP(J63,$AV$2:$AW$41,2,FALSE))/(100*100)*'Formula Data'!$AB$22</f>
        <v>2.5892041532731715</v>
      </c>
      <c r="K41" s="71">
        <f ca="1">(VLOOKUP(K19,$AT$2:$AU$41,2,FALSE)*VLOOKUP(K63,$AV$2:$AW$41,2,FALSE))/(100*100)*'Formula Data'!$AB$22</f>
        <v>1.0347810073293837</v>
      </c>
      <c r="L41" s="71">
        <f ca="1">(VLOOKUP(L19,$AT$2:$AU$41,2,FALSE)*VLOOKUP(L63,$AV$2:$AW$41,2,FALSE))/(100*100)*'Formula Data'!$AB$22</f>
        <v>1.1732069840688006</v>
      </c>
      <c r="M41" s="71">
        <f ca="1">(VLOOKUP(M19,$AT$2:$AU$41,2,FALSE)*VLOOKUP(M63,$AV$2:$AW$41,2,FALSE))/(100*100)*'Formula Data'!$AB$22</f>
        <v>1.7514426799093712</v>
      </c>
      <c r="N41" s="71">
        <f ca="1">(VLOOKUP(N19,$AT$2:$AU$41,2,FALSE)*VLOOKUP(N63,$AV$2:$AW$41,2,FALSE))/(100*100)*'Formula Data'!$AB$22</f>
        <v>2.9258098805696027</v>
      </c>
      <c r="O41" s="71">
        <f ca="1">(VLOOKUP(O19,$AT$2:$AU$41,2,FALSE)*VLOOKUP(O63,$AV$2:$AW$41,2,FALSE))/(100*100)*'Formula Data'!$AB$22</f>
        <v>1.7931005440850303</v>
      </c>
      <c r="P41" s="71">
        <f ca="1">(VLOOKUP(P19,$AT$2:$AU$41,2,FALSE)*VLOOKUP(P63,$AV$2:$AW$41,2,FALSE))/(100*100)*'Formula Data'!$AB$22</f>
        <v>2.9481219012354209</v>
      </c>
      <c r="Q41" s="71">
        <f ca="1">(VLOOKUP(Q19,$AT$2:$AU$41,2,FALSE)*VLOOKUP(Q63,$AV$2:$AW$41,2,FALSE))/(100*100)*'Formula Data'!$AB$22</f>
        <v>1.9695228554171482</v>
      </c>
      <c r="R41" s="71">
        <f ca="1">(VLOOKUP(R19,$AT$2:$AU$41,2,FALSE)*VLOOKUP(R63,$AV$2:$AW$41,2,FALSE))/(100*100)*'Formula Data'!$AB$22</f>
        <v>1.6030973403882967</v>
      </c>
      <c r="S41" s="76">
        <f ca="1">(VLOOKUP(S19,$AT$2:$AU$41,2,FALSE)*VLOOKUP(S63,$AV$2:$AW$41,2,FALSE))/(100*100)*'Formula Data'!$AB$22</f>
        <v>2.2166800776316071</v>
      </c>
      <c r="T41" s="76">
        <f ca="1">(VLOOKUP(T19,$AT$2:$AU$41,2,FALSE)*VLOOKUP(T63,$AV$2:$AW$41,2,FALSE))/(100*100)*'Formula Data'!$AB$22</f>
        <v>1.7385870873283202</v>
      </c>
      <c r="U41" s="75">
        <f ca="1">(VLOOKUP(U19,$AT$2:$AU$41,2,FALSE)*VLOOKUP(U63,$AV$2:$AW$41,2,FALSE))/(100*100)*'Formula Data'!$AB$22</f>
        <v>2.3008593898818979</v>
      </c>
      <c r="V41" s="75">
        <f ca="1">(VLOOKUP(V19,$AT$2:$AU$41,2,FALSE)*VLOOKUP(V63,$AV$2:$AW$41,2,FALSE))/(100*100)*'Formula Data'!$AB$22</f>
        <v>1.3494356308472877</v>
      </c>
      <c r="W41" s="75">
        <f ca="1">(VLOOKUP(W19,$AT$2:$AU$41,2,FALSE)*VLOOKUP(W63,$AV$2:$AW$41,2,FALSE))/(100*100)*'Formula Data'!$AB$22</f>
        <v>1.3158442053364598</v>
      </c>
      <c r="X41" s="75">
        <f ca="1">(VLOOKUP(X19,$AT$2:$AU$41,2,FALSE)*VLOOKUP(X63,$AV$2:$AW$41,2,FALSE))/(100*100)*'Formula Data'!$AB$22</f>
        <v>2.2857475621048664</v>
      </c>
      <c r="Y41" s="75">
        <f ca="1">(VLOOKUP(Y19,$AT$2:$AU$41,2,FALSE)*VLOOKUP(Y63,$AV$2:$AW$41,2,FALSE))/(100*100)*'Formula Data'!$AB$22</f>
        <v>2.0361523583412007</v>
      </c>
      <c r="Z41" s="75">
        <f ca="1">(VLOOKUP(Z19,$AT$2:$AU$41,2,FALSE)*VLOOKUP(Z63,$AV$2:$AW$41,2,FALSE))/(100*100)*'Formula Data'!$AB$22</f>
        <v>1.6782037136552206</v>
      </c>
      <c r="AA41" s="75">
        <f ca="1">(VLOOKUP(AA19,$AT$2:$AU$41,2,FALSE)*VLOOKUP(AA63,$AV$2:$AW$41,2,FALSE))/(100*100)*'Formula Data'!$AB$22</f>
        <v>1.5420628350952714</v>
      </c>
      <c r="AB41" s="76">
        <f ca="1">(VLOOKUP(AB19,$AT$2:$AU$41,2,FALSE)*VLOOKUP(AB63,$AV$2:$AW$41,2,FALSE))/(100*100)*'Formula Data'!$AB$22</f>
        <v>1.377336019907369</v>
      </c>
      <c r="AC41" s="76">
        <f ca="1">(VLOOKUP(AC19,$AT$2:$AU$41,2,FALSE)*VLOOKUP(AC63,$AV$2:$AW$41,2,FALSE))/(100*100)*'Formula Data'!$AB$22</f>
        <v>1.491868908216053</v>
      </c>
      <c r="AD41" s="76">
        <f ca="1">(VLOOKUP(AD19,$AT$2:$AU$41,2,FALSE)*VLOOKUP(AD63,$AV$2:$AW$41,2,FALSE))/(100*100)*'Formula Data'!$AB$22</f>
        <v>1.5233010393024788</v>
      </c>
      <c r="AE41" s="76">
        <f ca="1">(VLOOKUP(AE19,$AT$2:$AU$41,2,FALSE)*VLOOKUP(AE63,$AV$2:$AW$41,2,FALSE))/(100*100)*'Formula Data'!$AB$22</f>
        <v>2.6218529722516273</v>
      </c>
      <c r="AF41" s="76">
        <f ca="1">(VLOOKUP(AF19,$AT$2:$AU$41,2,FALSE)*VLOOKUP(AF63,$AV$2:$AW$41,2,FALSE))/(100*100)*'Formula Data'!$AB$22</f>
        <v>1.5148995864097463</v>
      </c>
      <c r="AG41" s="76">
        <f ca="1">(VLOOKUP(AG19,$AT$2:$AU$41,2,FALSE)*VLOOKUP(AG63,$AV$2:$AW$41,2,FALSE))/(100*100)*'Formula Data'!$AB$22</f>
        <v>2.3637933392405182</v>
      </c>
      <c r="AH41" s="76">
        <f ca="1">(VLOOKUP(AH19,$AT$2:$AU$41,2,FALSE)*VLOOKUP(AH63,$AV$2:$AW$41,2,FALSE))/(100*100)*'Formula Data'!$AB$22</f>
        <v>2.2801355492688331</v>
      </c>
      <c r="AI41" s="76">
        <f ca="1">(VLOOKUP(AI19,$AT$2:$AU$41,2,FALSE)*VLOOKUP(AI63,$AV$2:$AW$41,2,FALSE))/(100*100)*'Formula Data'!$AB$22</f>
        <v>1.3672263709178558</v>
      </c>
      <c r="AJ41" s="76">
        <f ca="1">(VLOOKUP(AJ19,$AT$2:$AU$41,2,FALSE)*VLOOKUP(AJ63,$AV$2:$AW$41,2,FALSE))/(100*100)*'Formula Data'!$AB$22</f>
        <v>2.0385244133774227</v>
      </c>
      <c r="AK41" s="76">
        <f ca="1">(VLOOKUP(AK19,$AT$2:$AU$41,2,FALSE)*VLOOKUP(AK63,$AV$2:$AW$41,2,FALSE))/(100*100)*'Formula Data'!$AB$22</f>
        <v>2.3184055819968115</v>
      </c>
      <c r="AL41" s="71">
        <f ca="1">(VLOOKUP(AL19,$AT$2:$AU$41,2,FALSE)*VLOOKUP(AL63,$AV$2:$AW$41,2,FALSE))/(100*100)*'Formula Data'!$AB$22</f>
        <v>1.7431991069733783</v>
      </c>
      <c r="AM41" s="71">
        <f ca="1">(VLOOKUP(AM19,$AT$2:$AU$41,2,FALSE)*VLOOKUP(AM63,$AV$2:$AW$41,2,FALSE))/(100*100)*'Formula Data'!$AB$22</f>
        <v>2.5044770035612367</v>
      </c>
      <c r="AN41" s="9">
        <f ca="1">IF(OR(Fixtures!$D$6&lt;=0,Fixtures!$D$6&gt;39),AVERAGE(B41:AM41),AVERAGE(OFFSET(A41,0,Fixtures!$D$6,1,38-Fixtures!$D$6+1)))</f>
        <v>2.5044770035612367</v>
      </c>
      <c r="AO41" s="41" t="str">
        <f t="shared" si="1"/>
        <v>WBA</v>
      </c>
      <c r="AP41" s="59" t="e">
        <f ca="1">AVERAGE(OFFSET(A41,0,Fixtures!$D$6,1,9))</f>
        <v>#N/A</v>
      </c>
      <c r="AQ41" s="59" t="e">
        <f ca="1">AVERAGE(OFFSET(A41,0,Fixtures!$D$6,1,6))</f>
        <v>#N/A</v>
      </c>
      <c r="AR41" s="59">
        <f ca="1">AVERAGE(OFFSET(A41,0,Fixtures!$D$6,1,3))</f>
        <v>2.5044770035612367</v>
      </c>
      <c r="AS41" s="56"/>
      <c r="AT41" s="66" t="str">
        <f>CONCATENATE("@",Schedule!A21)</f>
        <v>@WOL</v>
      </c>
      <c r="AU41" s="3">
        <f ca="1">VLOOKUP(RIGHT(AT41,3),'Team Ratings'!$A$2:$H$21,7,FALSE)*(1+Fixtures!$D$3)</f>
        <v>88.123607290931488</v>
      </c>
      <c r="AV41" s="66" t="str">
        <f>CONCATENATE("@",Schedule!A21)</f>
        <v>@WOL</v>
      </c>
      <c r="AW41" s="3">
        <f ca="1">VLOOKUP(RIGHT(AV41,3),'Team Ratings'!$A$2:$H$21,4,FALSE)*(1-Fixtures!$D$3)</f>
        <v>88.751253774331445</v>
      </c>
      <c r="AY41" s="56"/>
      <c r="AZ41" s="56"/>
      <c r="BA41" s="60"/>
    </row>
    <row r="42" spans="1:53" x14ac:dyDescent="0.3">
      <c r="A42" s="41" t="str">
        <f t="shared" si="0"/>
        <v>WHU</v>
      </c>
      <c r="B42" s="71">
        <f ca="1">(VLOOKUP(B20,$AT$2:$AU$41,2,FALSE)*VLOOKUP(B64,$AV$2:$AW$41,2,FALSE))/(100*100)*'Formula Data'!$AB$22</f>
        <v>0.94499087962520367</v>
      </c>
      <c r="C42" s="71">
        <f ca="1">(VLOOKUP(C20,$AT$2:$AU$41,2,FALSE)*VLOOKUP(C64,$AV$2:$AW$41,2,FALSE))/(100*100)*'Formula Data'!$AB$22</f>
        <v>1.3986325418720553</v>
      </c>
      <c r="D42" s="71">
        <f ca="1">(VLOOKUP(D20,$AT$2:$AU$41,2,FALSE)*VLOOKUP(D64,$AV$2:$AW$41,2,FALSE))/(100*100)*'Formula Data'!$AB$22</f>
        <v>0.93805464478256573</v>
      </c>
      <c r="E42" s="71">
        <f ca="1">(VLOOKUP(E20,$AT$2:$AU$41,2,FALSE)*VLOOKUP(E64,$AV$2:$AW$41,2,FALSE))/(100*100)*'Formula Data'!$AB$22</f>
        <v>1.6217997021898285</v>
      </c>
      <c r="F42" s="71">
        <f ca="1">(VLOOKUP(F20,$AT$2:$AU$41,2,FALSE)*VLOOKUP(F64,$AV$2:$AW$41,2,FALSE))/(100*100)*'Formula Data'!$AB$22</f>
        <v>1.5682524584377828</v>
      </c>
      <c r="G42" s="71">
        <f ca="1">(VLOOKUP(G20,$AT$2:$AU$41,2,FALSE)*VLOOKUP(G64,$AV$2:$AW$41,2,FALSE))/(100*100)*'Formula Data'!$AB$22</f>
        <v>1.5786206904576807</v>
      </c>
      <c r="H42" s="71">
        <f ca="1">(VLOOKUP(H20,$AT$2:$AU$41,2,FALSE)*VLOOKUP(H64,$AV$2:$AW$41,2,FALSE))/(100*100)*'Formula Data'!$AB$22</f>
        <v>2.0227077985502429</v>
      </c>
      <c r="I42" s="71">
        <f ca="1">(VLOOKUP(I20,$AT$2:$AU$41,2,FALSE)*VLOOKUP(I64,$AV$2:$AW$41,2,FALSE))/(100*100)*'Formula Data'!$AB$22</f>
        <v>0.92584840980034222</v>
      </c>
      <c r="J42" s="71">
        <f ca="1">(VLOOKUP(J20,$AT$2:$AU$41,2,FALSE)*VLOOKUP(J64,$AV$2:$AW$41,2,FALSE))/(100*100)*'Formula Data'!$AB$22</f>
        <v>0.90280131723720991</v>
      </c>
      <c r="K42" s="71">
        <f ca="1">(VLOOKUP(K20,$AT$2:$AU$41,2,FALSE)*VLOOKUP(K64,$AV$2:$AW$41,2,FALSE))/(100*100)*'Formula Data'!$AB$22</f>
        <v>1.2302471117580323</v>
      </c>
      <c r="L42" s="71">
        <f ca="1">(VLOOKUP(L20,$AT$2:$AU$41,2,FALSE)*VLOOKUP(L64,$AV$2:$AW$41,2,FALSE))/(100*100)*'Formula Data'!$AB$22</f>
        <v>1.3970050738157496</v>
      </c>
      <c r="M42" s="71">
        <f ca="1">(VLOOKUP(M20,$AT$2:$AU$41,2,FALSE)*VLOOKUP(M64,$AV$2:$AW$41,2,FALSE))/(100*100)*'Formula Data'!$AB$22</f>
        <v>1.7183228292799584</v>
      </c>
      <c r="N42" s="71">
        <f ca="1">(VLOOKUP(N20,$AT$2:$AU$41,2,FALSE)*VLOOKUP(N64,$AV$2:$AW$41,2,FALSE))/(100*100)*'Formula Data'!$AB$22</f>
        <v>0.80493785382318717</v>
      </c>
      <c r="O42" s="71">
        <f ca="1">(VLOOKUP(O20,$AT$2:$AU$41,2,FALSE)*VLOOKUP(O64,$AV$2:$AW$41,2,FALSE))/(100*100)*'Formula Data'!$AB$22</f>
        <v>1.7988545356293302</v>
      </c>
      <c r="P42" s="71">
        <f ca="1">(VLOOKUP(P20,$AT$2:$AU$41,2,FALSE)*VLOOKUP(P64,$AV$2:$AW$41,2,FALSE))/(100*100)*'Formula Data'!$AB$22</f>
        <v>1.058010023633899</v>
      </c>
      <c r="Q42" s="71">
        <f ca="1">(VLOOKUP(Q20,$AT$2:$AU$41,2,FALSE)*VLOOKUP(Q64,$AV$2:$AW$41,2,FALSE))/(100*100)*'Formula Data'!$AB$22</f>
        <v>1.3216838465392142</v>
      </c>
      <c r="R42" s="71">
        <f ca="1">(VLOOKUP(R20,$AT$2:$AU$41,2,FALSE)*VLOOKUP(R64,$AV$2:$AW$41,2,FALSE))/(100*100)*'Formula Data'!$AB$22</f>
        <v>1.3290137479237023</v>
      </c>
      <c r="S42" s="76">
        <f ca="1">(VLOOKUP(S20,$AT$2:$AU$41,2,FALSE)*VLOOKUP(S64,$AV$2:$AW$41,2,FALSE))/(100*100)*'Formula Data'!$AB$22</f>
        <v>0.79599704401375715</v>
      </c>
      <c r="T42" s="76">
        <f ca="1">(VLOOKUP(T20,$AT$2:$AU$41,2,FALSE)*VLOOKUP(T64,$AV$2:$AW$41,2,FALSE))/(100*100)*'Formula Data'!$AB$22</f>
        <v>0.90547479614884829</v>
      </c>
      <c r="U42" s="75">
        <f ca="1">(VLOOKUP(U20,$AT$2:$AU$41,2,FALSE)*VLOOKUP(U64,$AV$2:$AW$41,2,FALSE))/(100*100)*'Formula Data'!$AB$22</f>
        <v>1.023571947211106</v>
      </c>
      <c r="V42" s="75">
        <f ca="1">(VLOOKUP(V20,$AT$2:$AU$41,2,FALSE)*VLOOKUP(V64,$AV$2:$AW$41,2,FALSE))/(100*100)*'Formula Data'!$AB$22</f>
        <v>1.5906591409745412</v>
      </c>
      <c r="W42" s="75">
        <f ca="1">(VLOOKUP(W20,$AT$2:$AU$41,2,FALSE)*VLOOKUP(W64,$AV$2:$AW$41,2,FALSE))/(100*100)*'Formula Data'!$AB$22</f>
        <v>1.5644020538380774</v>
      </c>
      <c r="X42" s="75">
        <f ca="1">(VLOOKUP(X20,$AT$2:$AU$41,2,FALSE)*VLOOKUP(X64,$AV$2:$AW$41,2,FALSE))/(100*100)*'Formula Data'!$AB$22</f>
        <v>1.1773237587728211</v>
      </c>
      <c r="Y42" s="75">
        <f ca="1">(VLOOKUP(Y20,$AT$2:$AU$41,2,FALSE)*VLOOKUP(Y64,$AV$2:$AW$41,2,FALSE))/(100*100)*'Formula Data'!$AB$22</f>
        <v>0.70996372722570156</v>
      </c>
      <c r="Z42" s="75">
        <f ca="1">(VLOOKUP(Z20,$AT$2:$AU$41,2,FALSE)*VLOOKUP(Z64,$AV$2:$AW$41,2,FALSE))/(100*100)*'Formula Data'!$AB$22</f>
        <v>1.2332750732250131</v>
      </c>
      <c r="AA42" s="75">
        <f ca="1">(VLOOKUP(AA20,$AT$2:$AU$41,2,FALSE)*VLOOKUP(AA64,$AV$2:$AW$41,2,FALSE))/(100*100)*'Formula Data'!$AB$22</f>
        <v>2.0073995108626641</v>
      </c>
      <c r="AB42" s="76">
        <f ca="1">(VLOOKUP(AB20,$AT$2:$AU$41,2,FALSE)*VLOOKUP(AB64,$AV$2:$AW$41,2,FALSE))/(100*100)*'Formula Data'!$AB$22</f>
        <v>1.3512905410749116</v>
      </c>
      <c r="AC42" s="76">
        <f ca="1">(VLOOKUP(AC20,$AT$2:$AU$41,2,FALSE)*VLOOKUP(AC64,$AV$2:$AW$41,2,FALSE))/(100*100)*'Formula Data'!$AB$22</f>
        <v>1.776454165843568</v>
      </c>
      <c r="AD42" s="76">
        <f ca="1">(VLOOKUP(AD20,$AT$2:$AU$41,2,FALSE)*VLOOKUP(AD64,$AV$2:$AW$41,2,FALSE))/(100*100)*'Formula Data'!$AB$22</f>
        <v>1.0998858259150479</v>
      </c>
      <c r="AE42" s="76">
        <f ca="1">(VLOOKUP(AE20,$AT$2:$AU$41,2,FALSE)*VLOOKUP(AE64,$AV$2:$AW$41,2,FALSE))/(100*100)*'Formula Data'!$AB$22</f>
        <v>1.1928454038905514</v>
      </c>
      <c r="AF42" s="76">
        <f ca="1">(VLOOKUP(AF20,$AT$2:$AU$41,2,FALSE)*VLOOKUP(AF64,$AV$2:$AW$41,2,FALSE))/(100*100)*'Formula Data'!$AB$22</f>
        <v>1.2753846714622039</v>
      </c>
      <c r="AG42" s="76">
        <f ca="1">(VLOOKUP(AG20,$AT$2:$AU$41,2,FALSE)*VLOOKUP(AG64,$AV$2:$AW$41,2,FALSE))/(100*100)*'Formula Data'!$AB$22</f>
        <v>1.2016656319000445</v>
      </c>
      <c r="AH42" s="76">
        <f ca="1">(VLOOKUP(AH20,$AT$2:$AU$41,2,FALSE)*VLOOKUP(AH64,$AV$2:$AW$41,2,FALSE))/(100*100)*'Formula Data'!$AB$22</f>
        <v>1.4146207437540723</v>
      </c>
      <c r="AI42" s="76">
        <f ca="1">(VLOOKUP(AI20,$AT$2:$AU$41,2,FALSE)*VLOOKUP(AI64,$AV$2:$AW$41,2,FALSE))/(100*100)*'Formula Data'!$AB$22</f>
        <v>1.1514163433146742</v>
      </c>
      <c r="AJ42" s="76">
        <f ca="1">(VLOOKUP(AJ20,$AT$2:$AU$41,2,FALSE)*VLOOKUP(AJ64,$AV$2:$AW$41,2,FALSE))/(100*100)*'Formula Data'!$AB$22</f>
        <v>1.0451375468720034</v>
      </c>
      <c r="AK42" s="76">
        <f ca="1">(VLOOKUP(AK20,$AT$2:$AU$41,2,FALSE)*VLOOKUP(AK64,$AV$2:$AW$41,2,FALSE))/(100*100)*'Formula Data'!$AB$22</f>
        <v>1.3453825968255422</v>
      </c>
      <c r="AL42" s="71">
        <f ca="1">(VLOOKUP(AL20,$AT$2:$AU$41,2,FALSE)*VLOOKUP(AL64,$AV$2:$AW$41,2,FALSE))/(100*100)*'Formula Data'!$AB$22</f>
        <v>1.0122026693683317</v>
      </c>
      <c r="AM42" s="71">
        <f ca="1">(VLOOKUP(AM20,$AT$2:$AU$41,2,FALSE)*VLOOKUP(AM64,$AV$2:$AW$41,2,FALSE))/(100*100)*'Formula Data'!$AB$22</f>
        <v>1.0393733061605996</v>
      </c>
      <c r="AN42" s="9">
        <f ca="1">IF(OR(Fixtures!$D$6&lt;=0,Fixtures!$D$6&gt;39),AVERAGE(B42:AM42),AVERAGE(OFFSET(A42,0,Fixtures!$D$6,1,38-Fixtures!$D$6+1)))</f>
        <v>1.0393733061605996</v>
      </c>
      <c r="AO42" s="41" t="str">
        <f t="shared" si="1"/>
        <v>WHU</v>
      </c>
      <c r="AP42" s="59" t="e">
        <f ca="1">AVERAGE(OFFSET(A42,0,Fixtures!$D$6,1,9))</f>
        <v>#N/A</v>
      </c>
      <c r="AQ42" s="59" t="e">
        <f ca="1">AVERAGE(OFFSET(A42,0,Fixtures!$D$6,1,6))</f>
        <v>#N/A</v>
      </c>
      <c r="AR42" s="59">
        <f ca="1">AVERAGE(OFFSET(A42,0,Fixtures!$D$6,1,3))</f>
        <v>1.0393733061605996</v>
      </c>
      <c r="AS42" s="56"/>
      <c r="AY42" s="56"/>
      <c r="AZ42" s="56"/>
      <c r="BA42" s="60"/>
    </row>
    <row r="43" spans="1:53" x14ac:dyDescent="0.3">
      <c r="A43" s="41" t="str">
        <f t="shared" si="0"/>
        <v>WOL</v>
      </c>
      <c r="B43" s="9">
        <f ca="1">(VLOOKUP(B21,$AT$2:$AU$41,2,FALSE)*VLOOKUP(B65,$AV$2:$AW$41,2,FALSE))/(100*100)*'Formula Data'!$AB$22</f>
        <v>0.89937158448712295</v>
      </c>
      <c r="C43" s="9">
        <f ca="1">(VLOOKUP(C21,$AT$2:$AU$41,2,FALSE)*VLOOKUP(C65,$AV$2:$AW$41,2,FALSE))/(100*100)*'Formula Data'!$AB$22</f>
        <v>1.5726235269858815</v>
      </c>
      <c r="D43" s="9">
        <f ca="1">(VLOOKUP(D21,$AT$2:$AU$41,2,FALSE)*VLOOKUP(D65,$AV$2:$AW$41,2,FALSE))/(100*100)*'Formula Data'!$AB$22</f>
        <v>1.5150874743646505</v>
      </c>
      <c r="E43" s="9">
        <f ca="1">(VLOOKUP(E21,$AT$2:$AU$41,2,FALSE)*VLOOKUP(E65,$AV$2:$AW$41,2,FALSE))/(100*100)*'Formula Data'!$AB$22</f>
        <v>0.9223311213869565</v>
      </c>
      <c r="F43" s="9">
        <f ca="1">(VLOOKUP(F21,$AT$2:$AU$41,2,FALSE)*VLOOKUP(F65,$AV$2:$AW$41,2,FALSE))/(100*100)*'Formula Data'!$AB$22</f>
        <v>1.7117949388457283</v>
      </c>
      <c r="G43" s="9">
        <f ca="1">(VLOOKUP(G21,$AT$2:$AU$41,2,FALSE)*VLOOKUP(G65,$AV$2:$AW$41,2,FALSE))/(100*100)*'Formula Data'!$AB$22</f>
        <v>0.94140086916941235</v>
      </c>
      <c r="H43" s="9">
        <f ca="1">(VLOOKUP(H21,$AT$2:$AU$41,2,FALSE)*VLOOKUP(H65,$AV$2:$AW$41,2,FALSE))/(100*100)*'Formula Data'!$AB$22</f>
        <v>0.80187990334578829</v>
      </c>
      <c r="I43" s="9">
        <f ca="1">(VLOOKUP(I21,$AT$2:$AU$41,2,FALSE)*VLOOKUP(I65,$AV$2:$AW$41,2,FALSE))/(100*100)*'Formula Data'!$AB$22</f>
        <v>1.6156385021046276</v>
      </c>
      <c r="J43" s="9">
        <f ca="1">(VLOOKUP(J21,$AT$2:$AU$41,2,FALSE)*VLOOKUP(J65,$AV$2:$AW$41,2,FALSE))/(100*100)*'Formula Data'!$AB$22</f>
        <v>1.0354247378547692</v>
      </c>
      <c r="K43" s="9">
        <f ca="1">(VLOOKUP(K21,$AT$2:$AU$41,2,FALSE)*VLOOKUP(K65,$AV$2:$AW$41,2,FALSE))/(100*100)*'Formula Data'!$AB$22</f>
        <v>1.3933191514919043</v>
      </c>
      <c r="L43" s="9">
        <f ca="1">(VLOOKUP(L21,$AT$2:$AU$41,2,FALSE)*VLOOKUP(L65,$AV$2:$AW$41,2,FALSE))/(100*100)*'Formula Data'!$AB$22</f>
        <v>2.0150235528052618</v>
      </c>
      <c r="M43" s="9">
        <f ca="1">(VLOOKUP(M21,$AT$2:$AU$41,2,FALSE)*VLOOKUP(M65,$AV$2:$AW$41,2,FALSE))/(100*100)*'Formula Data'!$AB$22</f>
        <v>1.2255734158635594</v>
      </c>
      <c r="N43" s="9">
        <f ca="1">(VLOOKUP(N21,$AT$2:$AU$41,2,FALSE)*VLOOKUP(N65,$AV$2:$AW$41,2,FALSE))/(100*100)*'Formula Data'!$AB$22</f>
        <v>1.4092466143623996</v>
      </c>
      <c r="O43" s="9">
        <f ca="1">(VLOOKUP(O21,$AT$2:$AU$41,2,FALSE)*VLOOKUP(O65,$AV$2:$AW$41,2,FALSE))/(100*100)*'Formula Data'!$AB$22</f>
        <v>1.1470421246840055</v>
      </c>
      <c r="P43" s="9">
        <f ca="1">(VLOOKUP(P21,$AT$2:$AU$41,2,FALSE)*VLOOKUP(P65,$AV$2:$AW$41,2,FALSE))/(100*100)*'Formula Data'!$AB$22</f>
        <v>1.2285898741366361</v>
      </c>
      <c r="Q43" s="9">
        <f ca="1">(VLOOKUP(Q21,$AT$2:$AU$41,2,FALSE)*VLOOKUP(Q65,$AV$2:$AW$41,2,FALSE))/(100*100)*'Formula Data'!$AB$22</f>
        <v>1.7697054350704813</v>
      </c>
      <c r="R43" s="9">
        <f ca="1">(VLOOKUP(R21,$AT$2:$AU$41,2,FALSE)*VLOOKUP(R65,$AV$2:$AW$41,2,FALSE))/(100*100)*'Formula Data'!$AB$22</f>
        <v>1.3402715024289922</v>
      </c>
      <c r="S43" s="9">
        <f ca="1">(VLOOKUP(S21,$AT$2:$AU$41,2,FALSE)*VLOOKUP(S65,$AV$2:$AW$41,2,FALSE))/(100*100)*'Formula Data'!$AB$22</f>
        <v>1.0411670802760733</v>
      </c>
      <c r="T43" s="75">
        <f ca="1">(VLOOKUP(T21,$AT$2:$AU$41,2,FALSE)*VLOOKUP(T65,$AV$2:$AW$41,2,FALSE))/(100*100)*'Formula Data'!$AB$22</f>
        <v>0.79297305957919673</v>
      </c>
      <c r="U43" s="75">
        <f ca="1">(VLOOKUP(U21,$AT$2:$AU$41,2,FALSE)*VLOOKUP(U65,$AV$2:$AW$41,2,FALSE))/(100*100)*'Formula Data'!$AB$22</f>
        <v>1.7920207060860034</v>
      </c>
      <c r="V43" s="75">
        <f ca="1">(VLOOKUP(V21,$AT$2:$AU$41,2,FALSE)*VLOOKUP(V65,$AV$2:$AW$41,2,FALSE))/(100*100)*'Formula Data'!$AB$22</f>
        <v>1.0196834081024533</v>
      </c>
      <c r="W43" s="75">
        <f ca="1">(VLOOKUP(W21,$AT$2:$AU$41,2,FALSE)*VLOOKUP(W65,$AV$2:$AW$41,2,FALSE))/(100*100)*'Formula Data'!$AB$22</f>
        <v>1.0957073711803549</v>
      </c>
      <c r="X43" s="75">
        <f ca="1">(VLOOKUP(X21,$AT$2:$AU$41,2,FALSE)*VLOOKUP(X65,$AV$2:$AW$41,2,FALSE))/(100*100)*'Formula Data'!$AB$22</f>
        <v>1.2705394984510938</v>
      </c>
      <c r="Y43" s="75">
        <f ca="1">(VLOOKUP(Y21,$AT$2:$AU$41,2,FALSE)*VLOOKUP(Y65,$AV$2:$AW$41,2,FALSE))/(100*100)*'Formula Data'!$AB$22</f>
        <v>1.3166627834468296</v>
      </c>
      <c r="Z43" s="75">
        <f ca="1">(VLOOKUP(Z21,$AT$2:$AU$41,2,FALSE)*VLOOKUP(Z65,$AV$2:$AW$41,2,FALSE))/(100*100)*'Formula Data'!$AB$22</f>
        <v>1.346157002460026</v>
      </c>
      <c r="AA43" s="75">
        <f ca="1">(VLOOKUP(AA21,$AT$2:$AU$41,2,FALSE)*VLOOKUP(AA65,$AV$2:$AW$41,2,FALSE))/(100*100)*'Formula Data'!$AB$22</f>
        <v>1.197100516748248</v>
      </c>
      <c r="AB43" s="76">
        <f ca="1">(VLOOKUP(AB21,$AT$2:$AU$41,2,FALSE)*VLOOKUP(AB65,$AV$2:$AW$41,2,FALSE))/(100*100)*'Formula Data'!$AB$22</f>
        <v>1.5584589068178993</v>
      </c>
      <c r="AC43" s="76">
        <f ca="1">(VLOOKUP(AC21,$AT$2:$AU$41,2,FALSE)*VLOOKUP(AC65,$AV$2:$AW$41,2,FALSE))/(100*100)*'Formula Data'!$AB$22</f>
        <v>1.5846162435552948</v>
      </c>
      <c r="AD43" s="76">
        <f ca="1">(VLOOKUP(AD21,$AT$2:$AU$41,2,FALSE)*VLOOKUP(AD65,$AV$2:$AW$41,2,FALSE))/(100*100)*'Formula Data'!$AB$22</f>
        <v>1.9997734211423002</v>
      </c>
      <c r="AE43" s="76">
        <f ca="1">(VLOOKUP(AE21,$AT$2:$AU$41,2,FALSE)*VLOOKUP(AE65,$AV$2:$AW$41,2,FALSE))/(100*100)*'Formula Data'!$AB$22</f>
        <v>1.191466084325921</v>
      </c>
      <c r="AF43" s="76">
        <f ca="1">(VLOOKUP(AF21,$AT$2:$AU$41,2,FALSE)*VLOOKUP(AF65,$AV$2:$AW$41,2,FALSE))/(100*100)*'Formula Data'!$AB$22</f>
        <v>1.1728511181421282</v>
      </c>
      <c r="AG43" s="76">
        <f ca="1">(VLOOKUP(AG21,$AT$2:$AU$41,2,FALSE)*VLOOKUP(AG65,$AV$2:$AW$41,2,FALSE))/(100*100)*'Formula Data'!$AB$22</f>
        <v>0.70726658246068153</v>
      </c>
      <c r="AH43" s="76">
        <f ca="1">(VLOOKUP(AH21,$AT$2:$AU$41,2,FALSE)*VLOOKUP(AH65,$AV$2:$AW$41,2,FALSE))/(100*100)*'Formula Data'!$AB$22</f>
        <v>0.90203490688037302</v>
      </c>
      <c r="AI43" s="76">
        <f ca="1">(VLOOKUP(AI21,$AT$2:$AU$41,2,FALSE)*VLOOKUP(AI65,$AV$2:$AW$41,2,FALSE))/(100*100)*'Formula Data'!$AB$22</f>
        <v>1.0083573220271451</v>
      </c>
      <c r="AJ43" s="76">
        <f ca="1">(VLOOKUP(AJ21,$AT$2:$AU$41,2,FALSE)*VLOOKUP(AJ65,$AV$2:$AW$41,2,FALSE))/(100*100)*'Formula Data'!$AB$22</f>
        <v>1.0539906546335505</v>
      </c>
      <c r="AK43" s="76">
        <f ca="1">(VLOOKUP(AK21,$AT$2:$AU$41,2,FALSE)*VLOOKUP(AK65,$AV$2:$AW$41,2,FALSE))/(100*100)*'Formula Data'!$AB$22</f>
        <v>1.5622946837708516</v>
      </c>
      <c r="AL43" s="71">
        <f ca="1">(VLOOKUP(AL21,$AT$2:$AU$41,2,FALSE)*VLOOKUP(AL65,$AV$2:$AW$41,2,FALSE))/(100*100)*'Formula Data'!$AB$22</f>
        <v>1.3239648386127163</v>
      </c>
      <c r="AM43" s="71">
        <f ca="1">(VLOOKUP(AM21,$AT$2:$AU$41,2,FALSE)*VLOOKUP(AM65,$AV$2:$AW$41,2,FALSE))/(100*100)*'Formula Data'!$AB$22</f>
        <v>1.3916978661697019</v>
      </c>
      <c r="AN43" s="9">
        <f ca="1">IF(OR(Fixtures!$D$6&lt;=0,Fixtures!$D$6&gt;39),AVERAGE(B43:AM43),AVERAGE(OFFSET(A43,0,Fixtures!$D$6,1,38-Fixtures!$D$6+1)))</f>
        <v>1.3916978661697019</v>
      </c>
      <c r="AO43" s="41" t="str">
        <f t="shared" si="1"/>
        <v>WOL</v>
      </c>
      <c r="AP43" s="59">
        <f ca="1">AVERAGE(OFFSET(A43,0,Fixtures!$D$6,1,9))</f>
        <v>1.1132810940963744</v>
      </c>
      <c r="AQ43" s="59">
        <f ca="1">AVERAGE(OFFSET(A43,0,Fixtures!$D$6,1,6))</f>
        <v>1.314674240756837</v>
      </c>
      <c r="AR43" s="59">
        <f ca="1">AVERAGE(OFFSET(A43,0,Fixtures!$D$6,1,3))</f>
        <v>1.3916978661697019</v>
      </c>
      <c r="AS43" s="56"/>
      <c r="AY43" s="56"/>
      <c r="AZ43" s="56"/>
      <c r="BA43" s="60"/>
    </row>
    <row r="44" spans="1:53" x14ac:dyDescent="0.3">
      <c r="X44" s="56"/>
      <c r="Y44" s="56"/>
      <c r="Z44" s="56"/>
      <c r="AG44" s="34"/>
      <c r="AH44" s="34"/>
      <c r="AI44" s="34"/>
      <c r="AJ44" s="34"/>
      <c r="AK44" s="34"/>
      <c r="AL44" s="34"/>
      <c r="AM44" s="34"/>
      <c r="AY44" s="56"/>
    </row>
    <row r="45" spans="1:53" x14ac:dyDescent="0.3">
      <c r="A45" s="53" t="s">
        <v>0</v>
      </c>
      <c r="B45" s="53">
        <v>1</v>
      </c>
      <c r="C45" s="53">
        <v>2</v>
      </c>
      <c r="D45" s="53">
        <v>3</v>
      </c>
      <c r="E45" s="53">
        <v>4</v>
      </c>
      <c r="F45" s="53">
        <v>5</v>
      </c>
      <c r="G45" s="53">
        <v>6</v>
      </c>
      <c r="H45" s="53">
        <v>7</v>
      </c>
      <c r="I45" s="53">
        <v>8</v>
      </c>
      <c r="J45" s="53">
        <v>9</v>
      </c>
      <c r="K45" s="53">
        <v>10</v>
      </c>
      <c r="L45" s="53">
        <v>11</v>
      </c>
      <c r="M45" s="53">
        <v>12</v>
      </c>
      <c r="N45" s="53">
        <v>13</v>
      </c>
      <c r="O45" s="53">
        <v>14</v>
      </c>
      <c r="P45" s="53">
        <v>15</v>
      </c>
      <c r="Q45" s="53">
        <v>16</v>
      </c>
      <c r="R45" s="53">
        <v>17</v>
      </c>
      <c r="S45" s="53">
        <v>18</v>
      </c>
      <c r="T45" s="53">
        <v>19</v>
      </c>
      <c r="U45" s="53">
        <v>20</v>
      </c>
      <c r="V45" s="53">
        <v>21</v>
      </c>
      <c r="W45" s="53">
        <v>22</v>
      </c>
      <c r="X45" s="53">
        <v>23</v>
      </c>
      <c r="Y45" s="53">
        <v>24</v>
      </c>
      <c r="Z45" s="53">
        <v>25</v>
      </c>
      <c r="AA45" s="53">
        <v>26</v>
      </c>
      <c r="AB45" s="53">
        <v>27</v>
      </c>
      <c r="AC45" s="53">
        <v>28</v>
      </c>
      <c r="AD45" s="53">
        <v>29</v>
      </c>
      <c r="AE45" s="53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0"/>
    </row>
    <row r="46" spans="1:53" x14ac:dyDescent="0.3">
      <c r="A46" s="41" t="str">
        <f>$A24</f>
        <v>ARS</v>
      </c>
      <c r="B46" s="67" t="str">
        <f t="shared" ref="B46:AM52" si="2">IF(IFERROR(FIND("@",B2),0), $A46, CONCATENATE("@", $A46))</f>
        <v>ARS</v>
      </c>
      <c r="C46" s="67" t="str">
        <f t="shared" si="2"/>
        <v>@ARS</v>
      </c>
      <c r="D46" s="67" t="str">
        <f t="shared" si="2"/>
        <v>ARS</v>
      </c>
      <c r="E46" s="67" t="str">
        <f t="shared" si="2"/>
        <v>@ARS</v>
      </c>
      <c r="F46" s="67" t="str">
        <f t="shared" si="2"/>
        <v>ARS</v>
      </c>
      <c r="G46" s="67" t="str">
        <f t="shared" si="2"/>
        <v>@ARS</v>
      </c>
      <c r="H46" s="67" t="str">
        <f t="shared" si="2"/>
        <v>ARS</v>
      </c>
      <c r="I46" s="67" t="str">
        <f t="shared" si="2"/>
        <v>@ARS</v>
      </c>
      <c r="J46" s="67" t="str">
        <f t="shared" si="2"/>
        <v>ARS</v>
      </c>
      <c r="K46" s="67" t="str">
        <f t="shared" si="2"/>
        <v>@ARS</v>
      </c>
      <c r="L46" s="67" t="str">
        <f t="shared" si="2"/>
        <v>ARS</v>
      </c>
      <c r="M46" s="67" t="str">
        <f t="shared" si="2"/>
        <v>@ARS</v>
      </c>
      <c r="N46" s="67" t="str">
        <f t="shared" si="2"/>
        <v>@ARS</v>
      </c>
      <c r="O46" s="67" t="str">
        <f t="shared" si="2"/>
        <v>ARS</v>
      </c>
      <c r="P46" s="67" t="str">
        <f t="shared" si="2"/>
        <v>@ARS</v>
      </c>
      <c r="Q46" s="67" t="str">
        <f t="shared" si="2"/>
        <v>ARS</v>
      </c>
      <c r="R46" s="67" t="str">
        <f t="shared" si="2"/>
        <v>ARS</v>
      </c>
      <c r="S46" s="67" t="str">
        <f t="shared" si="2"/>
        <v>@ARS</v>
      </c>
      <c r="T46" s="67" t="str">
        <f t="shared" si="2"/>
        <v>@ARS</v>
      </c>
      <c r="U46" s="67" t="str">
        <f t="shared" si="2"/>
        <v>ARS</v>
      </c>
      <c r="V46" s="67" t="str">
        <f t="shared" si="2"/>
        <v>@ARS</v>
      </c>
      <c r="W46" s="67" t="str">
        <f t="shared" si="2"/>
        <v>ARS</v>
      </c>
      <c r="X46" s="67" t="str">
        <f t="shared" si="2"/>
        <v>ARS</v>
      </c>
      <c r="Y46" s="67" t="str">
        <f t="shared" si="2"/>
        <v>@ARS</v>
      </c>
      <c r="Z46" s="67" t="str">
        <f t="shared" si="2"/>
        <v>@ARS</v>
      </c>
      <c r="AA46" s="67" t="str">
        <f t="shared" si="2"/>
        <v>ARS</v>
      </c>
      <c r="AB46" s="67" t="str">
        <f t="shared" si="2"/>
        <v>ARS</v>
      </c>
      <c r="AC46" s="67" t="str">
        <f t="shared" si="2"/>
        <v>@ARS</v>
      </c>
      <c r="AD46" s="67" t="str">
        <f t="shared" si="2"/>
        <v>ARS</v>
      </c>
      <c r="AE46" s="67" t="str">
        <f t="shared" si="2"/>
        <v>@ARS</v>
      </c>
      <c r="AF46" s="67" t="str">
        <f t="shared" si="2"/>
        <v>ARS</v>
      </c>
      <c r="AG46" s="67" t="str">
        <f t="shared" si="2"/>
        <v>@ARS</v>
      </c>
      <c r="AH46" s="67" t="str">
        <f t="shared" si="2"/>
        <v>@ARS</v>
      </c>
      <c r="AI46" s="67" t="str">
        <f t="shared" si="2"/>
        <v>ARS</v>
      </c>
      <c r="AJ46" s="67" t="str">
        <f t="shared" si="2"/>
        <v>@ARS</v>
      </c>
      <c r="AK46" s="67" t="str">
        <f t="shared" si="2"/>
        <v>ARS</v>
      </c>
      <c r="AL46" s="67" t="str">
        <f t="shared" si="2"/>
        <v>ARS</v>
      </c>
      <c r="AM46" s="67" t="str">
        <f t="shared" si="2"/>
        <v>@ARS</v>
      </c>
      <c r="AP46" s="60"/>
    </row>
    <row r="47" spans="1:53" x14ac:dyDescent="0.3">
      <c r="A47" s="41" t="str">
        <f t="shared" ref="A47:A65" si="3">$A25</f>
        <v>AVL</v>
      </c>
      <c r="B47" s="67" t="str">
        <f t="shared" si="2"/>
        <v>AVL</v>
      </c>
      <c r="C47" s="67" t="str">
        <f t="shared" si="2"/>
        <v>@AVL</v>
      </c>
      <c r="D47" s="67" t="str">
        <f t="shared" si="2"/>
        <v>AVL</v>
      </c>
      <c r="E47" s="67" t="str">
        <f t="shared" si="2"/>
        <v>@AVL</v>
      </c>
      <c r="F47" s="67" t="str">
        <f t="shared" si="2"/>
        <v>AVL</v>
      </c>
      <c r="G47" s="67" t="str">
        <f t="shared" si="2"/>
        <v>@AVL</v>
      </c>
      <c r="H47" s="67" t="str">
        <f t="shared" si="2"/>
        <v>@AVL</v>
      </c>
      <c r="I47" s="67" t="str">
        <f t="shared" si="2"/>
        <v>AVL</v>
      </c>
      <c r="J47" s="67" t="str">
        <f t="shared" si="2"/>
        <v>@AVL</v>
      </c>
      <c r="K47" s="67" t="str">
        <f t="shared" si="2"/>
        <v>AVL</v>
      </c>
      <c r="L47" s="67" t="str">
        <f t="shared" si="2"/>
        <v>@AVL</v>
      </c>
      <c r="M47" s="67" t="str">
        <f t="shared" si="2"/>
        <v>AVL</v>
      </c>
      <c r="N47" s="67" t="str">
        <f t="shared" si="2"/>
        <v>@AVL</v>
      </c>
      <c r="O47" s="67" t="str">
        <f t="shared" si="2"/>
        <v>AVL</v>
      </c>
      <c r="P47" s="67" t="str">
        <f t="shared" si="2"/>
        <v>@AVL</v>
      </c>
      <c r="Q47" s="67" t="str">
        <f t="shared" si="2"/>
        <v>AVL</v>
      </c>
      <c r="R47" s="67" t="str">
        <f t="shared" si="2"/>
        <v>AVL</v>
      </c>
      <c r="S47" s="67" t="str">
        <f t="shared" si="2"/>
        <v>@AVL</v>
      </c>
      <c r="T47" s="67" t="str">
        <f t="shared" si="2"/>
        <v>@AVL</v>
      </c>
      <c r="U47" s="67" t="str">
        <f t="shared" si="2"/>
        <v>AVL</v>
      </c>
      <c r="V47" s="67" t="str">
        <f t="shared" si="2"/>
        <v>AVL</v>
      </c>
      <c r="W47" s="67" t="str">
        <f t="shared" si="2"/>
        <v>@AVL</v>
      </c>
      <c r="X47" s="67" t="str">
        <f t="shared" si="2"/>
        <v>@AVL</v>
      </c>
      <c r="Y47" s="67" t="str">
        <f t="shared" si="2"/>
        <v>AVL</v>
      </c>
      <c r="Z47" s="67" t="str">
        <f t="shared" si="2"/>
        <v>@AVL</v>
      </c>
      <c r="AA47" s="67" t="str">
        <f t="shared" si="2"/>
        <v>AVL</v>
      </c>
      <c r="AB47" s="67" t="str">
        <f t="shared" si="2"/>
        <v>@AVL</v>
      </c>
      <c r="AC47" s="67" t="str">
        <f t="shared" si="2"/>
        <v>AVL</v>
      </c>
      <c r="AD47" s="67" t="str">
        <f t="shared" si="2"/>
        <v>AVL</v>
      </c>
      <c r="AE47" s="67" t="str">
        <f t="shared" si="2"/>
        <v>@AVL</v>
      </c>
      <c r="AF47" s="67" t="str">
        <f t="shared" si="2"/>
        <v>AVL</v>
      </c>
      <c r="AG47" s="67" t="str">
        <f t="shared" si="2"/>
        <v>@AVL</v>
      </c>
      <c r="AH47" s="67" t="str">
        <f t="shared" si="2"/>
        <v>@AVL</v>
      </c>
      <c r="AI47" s="67" t="str">
        <f t="shared" si="2"/>
        <v>AVL</v>
      </c>
      <c r="AJ47" s="67" t="str">
        <f t="shared" si="2"/>
        <v>@AVL</v>
      </c>
      <c r="AK47" s="67" t="str">
        <f t="shared" si="2"/>
        <v>AVL</v>
      </c>
      <c r="AL47" s="67" t="str">
        <f t="shared" si="2"/>
        <v>AVL</v>
      </c>
      <c r="AM47" s="67" t="str">
        <f t="shared" si="2"/>
        <v>@AVL</v>
      </c>
      <c r="AP47" s="60"/>
    </row>
    <row r="48" spans="1:53" x14ac:dyDescent="0.3">
      <c r="A48" s="41" t="str">
        <f t="shared" si="3"/>
        <v>BHA</v>
      </c>
      <c r="B48" s="67" t="str">
        <f t="shared" si="2"/>
        <v>@BHA</v>
      </c>
      <c r="C48" s="67" t="str">
        <f t="shared" si="2"/>
        <v>BHA</v>
      </c>
      <c r="D48" s="67" t="str">
        <f t="shared" si="2"/>
        <v>@BHA</v>
      </c>
      <c r="E48" s="67" t="str">
        <f t="shared" si="2"/>
        <v>BHA</v>
      </c>
      <c r="F48" s="67" t="str">
        <f t="shared" si="2"/>
        <v>BHA</v>
      </c>
      <c r="G48" s="67" t="str">
        <f t="shared" si="2"/>
        <v>@BHA</v>
      </c>
      <c r="H48" s="67" t="str">
        <f t="shared" si="2"/>
        <v>BHA</v>
      </c>
      <c r="I48" s="67" t="str">
        <f t="shared" si="2"/>
        <v>@BHA</v>
      </c>
      <c r="J48" s="67" t="str">
        <f t="shared" si="2"/>
        <v>BHA</v>
      </c>
      <c r="K48" s="67" t="str">
        <f t="shared" si="2"/>
        <v>@BHA</v>
      </c>
      <c r="L48" s="67" t="str">
        <f t="shared" si="2"/>
        <v>@BHA</v>
      </c>
      <c r="M48" s="67" t="str">
        <f t="shared" si="2"/>
        <v>BHA</v>
      </c>
      <c r="N48" s="67" t="str">
        <f t="shared" si="2"/>
        <v>BHA</v>
      </c>
      <c r="O48" s="67" t="str">
        <f t="shared" si="2"/>
        <v>@BHA</v>
      </c>
      <c r="P48" s="67" t="str">
        <f t="shared" si="2"/>
        <v>BHA</v>
      </c>
      <c r="Q48" s="67" t="str">
        <f t="shared" si="2"/>
        <v>@BHA</v>
      </c>
      <c r="R48" s="67" t="str">
        <f t="shared" si="2"/>
        <v>@BHA</v>
      </c>
      <c r="S48" s="67" t="str">
        <f t="shared" si="2"/>
        <v>BHA</v>
      </c>
      <c r="T48" s="67" t="str">
        <f t="shared" si="2"/>
        <v>BHA</v>
      </c>
      <c r="U48" s="67" t="str">
        <f t="shared" si="2"/>
        <v>@BHA</v>
      </c>
      <c r="V48" s="67" t="str">
        <f t="shared" si="2"/>
        <v>@BHA</v>
      </c>
      <c r="W48" s="67" t="str">
        <f t="shared" si="2"/>
        <v>BHA</v>
      </c>
      <c r="X48" s="67" t="str">
        <f t="shared" si="2"/>
        <v>BHA</v>
      </c>
      <c r="Y48" s="67" t="str">
        <f t="shared" si="2"/>
        <v>@BHA</v>
      </c>
      <c r="Z48" s="67" t="str">
        <f t="shared" si="2"/>
        <v>@BHA</v>
      </c>
      <c r="AA48" s="67" t="str">
        <f t="shared" si="2"/>
        <v>BHA</v>
      </c>
      <c r="AB48" s="67" t="str">
        <f t="shared" si="2"/>
        <v>@BHA</v>
      </c>
      <c r="AC48" s="67" t="str">
        <f t="shared" si="2"/>
        <v>BHA</v>
      </c>
      <c r="AD48" s="67" t="str">
        <f t="shared" si="2"/>
        <v>@BHA</v>
      </c>
      <c r="AE48" s="67" t="str">
        <f t="shared" si="2"/>
        <v>BHA</v>
      </c>
      <c r="AF48" s="67" t="str">
        <f t="shared" si="2"/>
        <v>@BHA</v>
      </c>
      <c r="AG48" s="67" t="str">
        <f t="shared" si="2"/>
        <v>BHA</v>
      </c>
      <c r="AH48" s="67" t="str">
        <f t="shared" si="2"/>
        <v>BHA</v>
      </c>
      <c r="AI48" s="67" t="str">
        <f t="shared" si="2"/>
        <v>@BHA</v>
      </c>
      <c r="AJ48" s="67" t="str">
        <f t="shared" si="2"/>
        <v>BHA</v>
      </c>
      <c r="AK48" s="67" t="str">
        <f t="shared" si="2"/>
        <v>@BHA</v>
      </c>
      <c r="AL48" s="67" t="str">
        <f t="shared" si="2"/>
        <v>@BHA</v>
      </c>
      <c r="AM48" s="67" t="str">
        <f t="shared" si="2"/>
        <v>BHA</v>
      </c>
      <c r="AP48" s="60"/>
    </row>
    <row r="49" spans="1:42" x14ac:dyDescent="0.3">
      <c r="A49" s="41" t="str">
        <f t="shared" si="3"/>
        <v>BUR</v>
      </c>
      <c r="B49" s="67" t="str">
        <f t="shared" si="2"/>
        <v>@BUR</v>
      </c>
      <c r="C49" s="67" t="str">
        <f t="shared" si="2"/>
        <v>BUR</v>
      </c>
      <c r="D49" s="67" t="str">
        <f t="shared" si="2"/>
        <v>@BUR</v>
      </c>
      <c r="E49" s="67" t="str">
        <f t="shared" si="2"/>
        <v>BUR</v>
      </c>
      <c r="F49" s="67" t="str">
        <f t="shared" si="2"/>
        <v>BUR</v>
      </c>
      <c r="G49" s="67" t="str">
        <f t="shared" si="2"/>
        <v>@BUR</v>
      </c>
      <c r="H49" s="67" t="str">
        <f t="shared" si="2"/>
        <v>@BUR</v>
      </c>
      <c r="I49" s="67" t="str">
        <f t="shared" si="2"/>
        <v>BUR</v>
      </c>
      <c r="J49" s="67" t="str">
        <f t="shared" si="2"/>
        <v>@BUR</v>
      </c>
      <c r="K49" s="67" t="str">
        <f t="shared" si="2"/>
        <v>BUR</v>
      </c>
      <c r="L49" s="67" t="str">
        <f t="shared" si="2"/>
        <v>@BUR</v>
      </c>
      <c r="M49" s="67" t="str">
        <f t="shared" si="2"/>
        <v>BUR</v>
      </c>
      <c r="N49" s="67" t="str">
        <f t="shared" si="2"/>
        <v>BUR</v>
      </c>
      <c r="O49" s="67" t="str">
        <f t="shared" si="2"/>
        <v>@BUR</v>
      </c>
      <c r="P49" s="67" t="str">
        <f t="shared" si="2"/>
        <v>BUR</v>
      </c>
      <c r="Q49" s="67" t="str">
        <f t="shared" si="2"/>
        <v>@BUR</v>
      </c>
      <c r="R49" s="67" t="str">
        <f t="shared" si="2"/>
        <v>@BUR</v>
      </c>
      <c r="S49" s="67" t="str">
        <f t="shared" si="2"/>
        <v>BUR</v>
      </c>
      <c r="T49" s="67" t="str">
        <f t="shared" si="2"/>
        <v>BUR</v>
      </c>
      <c r="U49" s="67" t="str">
        <f t="shared" si="2"/>
        <v>@BUR</v>
      </c>
      <c r="V49" s="67" t="str">
        <f t="shared" si="2"/>
        <v>BUR</v>
      </c>
      <c r="W49" s="67" t="str">
        <f t="shared" si="2"/>
        <v>@BUR</v>
      </c>
      <c r="X49" s="67" t="str">
        <f t="shared" si="2"/>
        <v>@BUR</v>
      </c>
      <c r="Y49" s="67" t="str">
        <f t="shared" si="2"/>
        <v>BUR</v>
      </c>
      <c r="Z49" s="67" t="str">
        <f t="shared" si="2"/>
        <v>@BUR</v>
      </c>
      <c r="AA49" s="67" t="str">
        <f t="shared" si="2"/>
        <v>BUR</v>
      </c>
      <c r="AB49" s="67" t="str">
        <f t="shared" si="2"/>
        <v>@BUR</v>
      </c>
      <c r="AC49" s="67" t="str">
        <f t="shared" si="2"/>
        <v>BUR</v>
      </c>
      <c r="AD49" s="67" t="str">
        <f t="shared" si="2"/>
        <v>@BUR</v>
      </c>
      <c r="AE49" s="67" t="str">
        <f t="shared" si="2"/>
        <v>BUR</v>
      </c>
      <c r="AF49" s="67" t="str">
        <f t="shared" si="2"/>
        <v>@BUR</v>
      </c>
      <c r="AG49" s="67" t="str">
        <f t="shared" si="2"/>
        <v>BUR</v>
      </c>
      <c r="AH49" s="67" t="str">
        <f t="shared" si="2"/>
        <v>BUR</v>
      </c>
      <c r="AI49" s="67" t="str">
        <f t="shared" si="2"/>
        <v>@BUR</v>
      </c>
      <c r="AJ49" s="67" t="str">
        <f t="shared" si="2"/>
        <v>BUR</v>
      </c>
      <c r="AK49" s="67" t="str">
        <f t="shared" si="2"/>
        <v>@BUR</v>
      </c>
      <c r="AL49" s="67" t="str">
        <f t="shared" si="2"/>
        <v>@BUR</v>
      </c>
      <c r="AM49" s="67" t="str">
        <f t="shared" si="2"/>
        <v>BUR</v>
      </c>
      <c r="AP49" s="60"/>
    </row>
    <row r="50" spans="1:42" x14ac:dyDescent="0.3">
      <c r="A50" s="41" t="str">
        <f t="shared" si="3"/>
        <v>CHE</v>
      </c>
      <c r="B50" s="67" t="str">
        <f t="shared" si="2"/>
        <v>CHE</v>
      </c>
      <c r="C50" s="67" t="str">
        <f t="shared" si="2"/>
        <v>@CHE</v>
      </c>
      <c r="D50" s="67" t="str">
        <f t="shared" si="2"/>
        <v>CHE</v>
      </c>
      <c r="E50" s="67" t="str">
        <f t="shared" si="2"/>
        <v>@CHE</v>
      </c>
      <c r="F50" s="67" t="str">
        <f t="shared" si="2"/>
        <v>@CHE</v>
      </c>
      <c r="G50" s="67" t="str">
        <f t="shared" si="2"/>
        <v>CHE</v>
      </c>
      <c r="H50" s="67" t="str">
        <f t="shared" si="2"/>
        <v>CHE</v>
      </c>
      <c r="I50" s="67" t="str">
        <f t="shared" si="2"/>
        <v>@CHE</v>
      </c>
      <c r="J50" s="67" t="str">
        <f t="shared" si="2"/>
        <v>CHE</v>
      </c>
      <c r="K50" s="67" t="str">
        <f t="shared" si="2"/>
        <v>@CHE</v>
      </c>
      <c r="L50" s="67" t="str">
        <f t="shared" si="2"/>
        <v>@CHE</v>
      </c>
      <c r="M50" s="67" t="str">
        <f t="shared" si="2"/>
        <v>CHE</v>
      </c>
      <c r="N50" s="67" t="str">
        <f t="shared" si="2"/>
        <v>CHE</v>
      </c>
      <c r="O50" s="67" t="str">
        <f t="shared" si="2"/>
        <v>@CHE</v>
      </c>
      <c r="P50" s="67" t="str">
        <f t="shared" si="2"/>
        <v>CHE</v>
      </c>
      <c r="Q50" s="67" t="str">
        <f t="shared" si="2"/>
        <v>@CHE</v>
      </c>
      <c r="R50" s="67" t="str">
        <f t="shared" si="2"/>
        <v>@CHE</v>
      </c>
      <c r="S50" s="67" t="str">
        <f t="shared" si="2"/>
        <v>CHE</v>
      </c>
      <c r="T50" s="67" t="str">
        <f t="shared" si="2"/>
        <v>CHE</v>
      </c>
      <c r="U50" s="67" t="str">
        <f t="shared" si="2"/>
        <v>@CHE</v>
      </c>
      <c r="V50" s="67" t="str">
        <f t="shared" si="2"/>
        <v>@CHE</v>
      </c>
      <c r="W50" s="67" t="str">
        <f t="shared" si="2"/>
        <v>CHE</v>
      </c>
      <c r="X50" s="67" t="str">
        <f t="shared" si="2"/>
        <v>CHE</v>
      </c>
      <c r="Y50" s="67" t="str">
        <f t="shared" si="2"/>
        <v>@CHE</v>
      </c>
      <c r="Z50" s="67" t="str">
        <f t="shared" si="2"/>
        <v>CHE</v>
      </c>
      <c r="AA50" s="67" t="str">
        <f t="shared" si="2"/>
        <v>@CHE</v>
      </c>
      <c r="AB50" s="67" t="str">
        <f t="shared" si="2"/>
        <v>@CHE</v>
      </c>
      <c r="AC50" s="67" t="str">
        <f t="shared" si="2"/>
        <v>CHE</v>
      </c>
      <c r="AD50" s="67" t="str">
        <f t="shared" si="2"/>
        <v>CHE</v>
      </c>
      <c r="AE50" s="67" t="str">
        <f t="shared" si="2"/>
        <v>@CHE</v>
      </c>
      <c r="AF50" s="67" t="str">
        <f t="shared" si="2"/>
        <v>CHE</v>
      </c>
      <c r="AG50" s="67" t="str">
        <f t="shared" si="2"/>
        <v>@CHE</v>
      </c>
      <c r="AH50" s="67" t="str">
        <f t="shared" si="2"/>
        <v>CHE</v>
      </c>
      <c r="AI50" s="67" t="str">
        <f t="shared" si="2"/>
        <v>@CHE</v>
      </c>
      <c r="AJ50" s="67" t="str">
        <f t="shared" si="2"/>
        <v>CHE</v>
      </c>
      <c r="AK50" s="67" t="str">
        <f t="shared" si="2"/>
        <v>@CHE</v>
      </c>
      <c r="AL50" s="67" t="str">
        <f t="shared" si="2"/>
        <v>@CHE</v>
      </c>
      <c r="AM50" s="67" t="str">
        <f t="shared" si="2"/>
        <v>CHE</v>
      </c>
      <c r="AP50" s="60"/>
    </row>
    <row r="51" spans="1:42" x14ac:dyDescent="0.3">
      <c r="A51" s="41" t="str">
        <f t="shared" si="3"/>
        <v>CRY</v>
      </c>
      <c r="B51" s="67" t="str">
        <f t="shared" si="2"/>
        <v>@CRY</v>
      </c>
      <c r="C51" s="67" t="str">
        <f t="shared" si="2"/>
        <v>CRY</v>
      </c>
      <c r="D51" s="67" t="str">
        <f t="shared" si="2"/>
        <v>@CRY</v>
      </c>
      <c r="E51" s="67" t="str">
        <f t="shared" si="2"/>
        <v>CRY</v>
      </c>
      <c r="F51" s="67" t="str">
        <f t="shared" si="2"/>
        <v>@CRY</v>
      </c>
      <c r="G51" s="67" t="str">
        <f t="shared" si="2"/>
        <v>CRY</v>
      </c>
      <c r="H51" s="67" t="str">
        <f t="shared" si="2"/>
        <v>CRY</v>
      </c>
      <c r="I51" s="67" t="str">
        <f t="shared" si="2"/>
        <v>@CRY</v>
      </c>
      <c r="J51" s="67" t="str">
        <f t="shared" si="2"/>
        <v>CRY</v>
      </c>
      <c r="K51" s="67" t="str">
        <f t="shared" si="2"/>
        <v>@CRY</v>
      </c>
      <c r="L51" s="67" t="str">
        <f t="shared" si="2"/>
        <v>CRY</v>
      </c>
      <c r="M51" s="67" t="str">
        <f t="shared" si="2"/>
        <v>@CRY</v>
      </c>
      <c r="N51" s="67" t="str">
        <f t="shared" si="2"/>
        <v>CRY</v>
      </c>
      <c r="O51" s="67" t="str">
        <f t="shared" si="2"/>
        <v>@CRY</v>
      </c>
      <c r="P51" s="67" t="str">
        <f t="shared" si="2"/>
        <v>CRY</v>
      </c>
      <c r="Q51" s="67" t="str">
        <f t="shared" si="2"/>
        <v>@CRY</v>
      </c>
      <c r="R51" s="67" t="str">
        <f t="shared" si="2"/>
        <v>@CRY</v>
      </c>
      <c r="S51" s="67" t="str">
        <f t="shared" si="2"/>
        <v>CRY</v>
      </c>
      <c r="T51" s="67" t="str">
        <f t="shared" si="2"/>
        <v>CRY</v>
      </c>
      <c r="U51" s="67" t="str">
        <f t="shared" si="2"/>
        <v>@CRY</v>
      </c>
      <c r="V51" s="67" t="str">
        <f t="shared" si="2"/>
        <v>@CRY</v>
      </c>
      <c r="W51" s="67" t="str">
        <f t="shared" si="2"/>
        <v>CRY</v>
      </c>
      <c r="X51" s="67" t="str">
        <f t="shared" si="2"/>
        <v>CRY</v>
      </c>
      <c r="Y51" s="67" t="str">
        <f t="shared" si="2"/>
        <v>@CRY</v>
      </c>
      <c r="Z51" s="67" t="str">
        <f t="shared" si="2"/>
        <v>CRY</v>
      </c>
      <c r="AA51" s="67" t="str">
        <f t="shared" si="2"/>
        <v>@CRY</v>
      </c>
      <c r="AB51" s="67" t="str">
        <f t="shared" si="2"/>
        <v>CRY</v>
      </c>
      <c r="AC51" s="67" t="str">
        <f t="shared" si="2"/>
        <v>@CRY</v>
      </c>
      <c r="AD51" s="67" t="str">
        <f t="shared" si="2"/>
        <v>@CRY</v>
      </c>
      <c r="AE51" s="67" t="str">
        <f t="shared" si="2"/>
        <v>CRY</v>
      </c>
      <c r="AF51" s="67" t="str">
        <f t="shared" si="2"/>
        <v>@CRY</v>
      </c>
      <c r="AG51" s="67" t="str">
        <f t="shared" si="2"/>
        <v>CRY</v>
      </c>
      <c r="AH51" s="67" t="str">
        <f t="shared" si="2"/>
        <v>CRY</v>
      </c>
      <c r="AI51" s="67" t="str">
        <f t="shared" si="2"/>
        <v>@CRY</v>
      </c>
      <c r="AJ51" s="67" t="str">
        <f t="shared" si="2"/>
        <v>CRY</v>
      </c>
      <c r="AK51" s="67" t="str">
        <f t="shared" si="2"/>
        <v>@CRY</v>
      </c>
      <c r="AL51" s="67" t="str">
        <f t="shared" si="2"/>
        <v>@CRY</v>
      </c>
      <c r="AM51" s="67" t="str">
        <f t="shared" si="2"/>
        <v>CRY</v>
      </c>
      <c r="AP51" s="60"/>
    </row>
    <row r="52" spans="1:42" x14ac:dyDescent="0.3">
      <c r="A52" s="41" t="str">
        <f t="shared" si="3"/>
        <v>EVE</v>
      </c>
      <c r="B52" s="67" t="str">
        <f t="shared" si="2"/>
        <v>EVE</v>
      </c>
      <c r="C52" s="67" t="str">
        <f t="shared" si="2"/>
        <v>@EVE</v>
      </c>
      <c r="D52" s="67" t="str">
        <f t="shared" si="2"/>
        <v>EVE</v>
      </c>
      <c r="E52" s="67" t="str">
        <f t="shared" si="2"/>
        <v>@EVE</v>
      </c>
      <c r="F52" s="67" t="str">
        <f t="shared" si="2"/>
        <v>@EVE</v>
      </c>
      <c r="G52" s="67" t="str">
        <f t="shared" si="2"/>
        <v>EVE</v>
      </c>
      <c r="H52" s="67" t="str">
        <f t="shared" si="2"/>
        <v>EVE</v>
      </c>
      <c r="I52" s="67" t="str">
        <f t="shared" si="2"/>
        <v>@EVE</v>
      </c>
      <c r="J52" s="67" t="str">
        <f t="shared" si="2"/>
        <v>EVE</v>
      </c>
      <c r="K52" s="67" t="str">
        <f t="shared" si="2"/>
        <v>@EVE</v>
      </c>
      <c r="L52" s="67" t="str">
        <f t="shared" si="2"/>
        <v>EVE</v>
      </c>
      <c r="M52" s="67" t="str">
        <f t="shared" si="2"/>
        <v>@EVE</v>
      </c>
      <c r="N52" s="67" t="str">
        <f t="shared" si="2"/>
        <v>EVE</v>
      </c>
      <c r="O52" s="67" t="str">
        <f t="shared" si="2"/>
        <v>@EVE</v>
      </c>
      <c r="P52" s="67" t="str">
        <f t="shared" si="2"/>
        <v>EVE</v>
      </c>
      <c r="Q52" s="67" t="str">
        <f t="shared" si="2"/>
        <v>@EVE</v>
      </c>
      <c r="R52" s="67" t="str">
        <f t="shared" si="2"/>
        <v>@EVE</v>
      </c>
      <c r="S52" s="67" t="str">
        <f t="shared" si="2"/>
        <v>EVE</v>
      </c>
      <c r="T52" s="67" t="str">
        <f t="shared" si="2"/>
        <v>EVE</v>
      </c>
      <c r="U52" s="67" t="str">
        <f t="shared" si="2"/>
        <v>@EVE</v>
      </c>
      <c r="V52" s="67" t="str">
        <f t="shared" si="2"/>
        <v>@EVE</v>
      </c>
      <c r="W52" s="67" t="str">
        <f t="shared" si="2"/>
        <v>EVE</v>
      </c>
      <c r="X52" s="67" t="str">
        <f t="shared" si="2"/>
        <v>EVE</v>
      </c>
      <c r="Y52" s="67" t="str">
        <f t="shared" si="2"/>
        <v>@EVE</v>
      </c>
      <c r="Z52" s="67" t="str">
        <f t="shared" si="2"/>
        <v>EVE</v>
      </c>
      <c r="AA52" s="67" t="str">
        <f t="shared" si="2"/>
        <v>@EVE</v>
      </c>
      <c r="AB52" s="67" t="str">
        <f t="shared" si="2"/>
        <v>EVE</v>
      </c>
      <c r="AC52" s="67" t="str">
        <f t="shared" ref="C52:AM59" si="4">IF(IFERROR(FIND("@",AC8),0), $A52, CONCATENATE("@", $A52))</f>
        <v>@EVE</v>
      </c>
      <c r="AD52" s="67" t="str">
        <f t="shared" si="4"/>
        <v>EVE</v>
      </c>
      <c r="AE52" s="67" t="str">
        <f t="shared" si="4"/>
        <v>@EVE</v>
      </c>
      <c r="AF52" s="67" t="str">
        <f t="shared" si="4"/>
        <v>EVE</v>
      </c>
      <c r="AG52" s="67" t="str">
        <f t="shared" si="4"/>
        <v>@EVE</v>
      </c>
      <c r="AH52" s="67" t="str">
        <f t="shared" si="4"/>
        <v>EVE</v>
      </c>
      <c r="AI52" s="67" t="str">
        <f t="shared" si="4"/>
        <v>@EVE</v>
      </c>
      <c r="AJ52" s="67" t="str">
        <f t="shared" si="4"/>
        <v>EVE</v>
      </c>
      <c r="AK52" s="67" t="str">
        <f t="shared" si="4"/>
        <v>@EVE</v>
      </c>
      <c r="AL52" s="67" t="str">
        <f t="shared" si="4"/>
        <v>@EVE</v>
      </c>
      <c r="AM52" s="67" t="str">
        <f t="shared" si="4"/>
        <v>EVE</v>
      </c>
      <c r="AP52" s="60"/>
    </row>
    <row r="53" spans="1:42" x14ac:dyDescent="0.3">
      <c r="A53" s="41" t="str">
        <f t="shared" si="3"/>
        <v>FUL</v>
      </c>
      <c r="B53" s="67" t="str">
        <f t="shared" ref="B53:B65" si="5">IF(IFERROR(FIND("@",B9),0), $A53, CONCATENATE("@", $A53))</f>
        <v>@FUL</v>
      </c>
      <c r="C53" s="67" t="str">
        <f t="shared" si="4"/>
        <v>FUL</v>
      </c>
      <c r="D53" s="67" t="str">
        <f t="shared" si="4"/>
        <v>@FUL</v>
      </c>
      <c r="E53" s="67" t="str">
        <f t="shared" si="4"/>
        <v>FUL</v>
      </c>
      <c r="F53" s="67" t="str">
        <f t="shared" si="4"/>
        <v>FUL</v>
      </c>
      <c r="G53" s="67" t="str">
        <f t="shared" si="4"/>
        <v>@FUL</v>
      </c>
      <c r="H53" s="67" t="str">
        <f t="shared" si="4"/>
        <v>@FUL</v>
      </c>
      <c r="I53" s="67" t="str">
        <f t="shared" si="4"/>
        <v>FUL</v>
      </c>
      <c r="J53" s="67" t="str">
        <f t="shared" si="4"/>
        <v>@FUL</v>
      </c>
      <c r="K53" s="67" t="str">
        <f t="shared" si="4"/>
        <v>FUL</v>
      </c>
      <c r="L53" s="67" t="str">
        <f t="shared" si="4"/>
        <v>FUL</v>
      </c>
      <c r="M53" s="67" t="str">
        <f t="shared" si="4"/>
        <v>@FUL</v>
      </c>
      <c r="N53" s="67" t="str">
        <f t="shared" si="4"/>
        <v>@FUL</v>
      </c>
      <c r="O53" s="67" t="str">
        <f t="shared" si="4"/>
        <v>FUL</v>
      </c>
      <c r="P53" s="67" t="str">
        <f t="shared" si="4"/>
        <v>@FUL</v>
      </c>
      <c r="Q53" s="67" t="str">
        <f t="shared" si="4"/>
        <v>FUL</v>
      </c>
      <c r="R53" s="67" t="str">
        <f t="shared" si="4"/>
        <v>FUL</v>
      </c>
      <c r="S53" s="67" t="str">
        <f t="shared" si="4"/>
        <v>@FUL</v>
      </c>
      <c r="T53" s="67" t="str">
        <f t="shared" si="4"/>
        <v>@FUL</v>
      </c>
      <c r="U53" s="67" t="str">
        <f t="shared" si="4"/>
        <v>FUL</v>
      </c>
      <c r="V53" s="67" t="str">
        <f t="shared" si="4"/>
        <v>FUL</v>
      </c>
      <c r="W53" s="67" t="str">
        <f t="shared" si="4"/>
        <v>@FUL</v>
      </c>
      <c r="X53" s="67" t="str">
        <f t="shared" si="4"/>
        <v>@FUL</v>
      </c>
      <c r="Y53" s="67" t="str">
        <f t="shared" si="4"/>
        <v>FUL</v>
      </c>
      <c r="Z53" s="67" t="str">
        <f t="shared" si="4"/>
        <v>@FUL</v>
      </c>
      <c r="AA53" s="67" t="str">
        <f t="shared" si="4"/>
        <v>FUL</v>
      </c>
      <c r="AB53" s="67" t="str">
        <f t="shared" si="4"/>
        <v>FUL</v>
      </c>
      <c r="AC53" s="67" t="str">
        <f t="shared" si="4"/>
        <v>@FUL</v>
      </c>
      <c r="AD53" s="67" t="str">
        <f t="shared" si="4"/>
        <v>@FUL</v>
      </c>
      <c r="AE53" s="67" t="str">
        <f t="shared" si="4"/>
        <v>FUL</v>
      </c>
      <c r="AF53" s="67" t="str">
        <f t="shared" si="4"/>
        <v>@FUL</v>
      </c>
      <c r="AG53" s="67" t="str">
        <f t="shared" si="4"/>
        <v>FUL</v>
      </c>
      <c r="AH53" s="67" t="str">
        <f t="shared" si="4"/>
        <v>@FUL</v>
      </c>
      <c r="AI53" s="67" t="str">
        <f t="shared" si="4"/>
        <v>FUL</v>
      </c>
      <c r="AJ53" s="67" t="str">
        <f t="shared" si="4"/>
        <v>@FUL</v>
      </c>
      <c r="AK53" s="67" t="str">
        <f t="shared" si="4"/>
        <v>FUL</v>
      </c>
      <c r="AL53" s="67" t="str">
        <f t="shared" si="4"/>
        <v>FUL</v>
      </c>
      <c r="AM53" s="67" t="str">
        <f t="shared" si="4"/>
        <v>@FUL</v>
      </c>
      <c r="AP53" s="60"/>
    </row>
    <row r="54" spans="1:42" x14ac:dyDescent="0.3">
      <c r="A54" s="41" t="str">
        <f t="shared" si="3"/>
        <v>LEE</v>
      </c>
      <c r="B54" s="67" t="str">
        <f t="shared" si="5"/>
        <v>LEE</v>
      </c>
      <c r="C54" s="67" t="str">
        <f t="shared" si="4"/>
        <v>@LEE</v>
      </c>
      <c r="D54" s="67" t="str">
        <f t="shared" si="4"/>
        <v>LEE</v>
      </c>
      <c r="E54" s="67" t="str">
        <f t="shared" si="4"/>
        <v>@LEE</v>
      </c>
      <c r="F54" s="67" t="str">
        <f t="shared" si="4"/>
        <v>@LEE</v>
      </c>
      <c r="G54" s="67" t="str">
        <f t="shared" si="4"/>
        <v>LEE</v>
      </c>
      <c r="H54" s="67" t="str">
        <f t="shared" si="4"/>
        <v>@LEE</v>
      </c>
      <c r="I54" s="67" t="str">
        <f t="shared" si="4"/>
        <v>LEE</v>
      </c>
      <c r="J54" s="67" t="str">
        <f t="shared" si="4"/>
        <v>@LEE</v>
      </c>
      <c r="K54" s="67" t="str">
        <f t="shared" si="4"/>
        <v>LEE</v>
      </c>
      <c r="L54" s="67" t="str">
        <f t="shared" si="4"/>
        <v>LEE</v>
      </c>
      <c r="M54" s="67" t="str">
        <f t="shared" si="4"/>
        <v>@LEE</v>
      </c>
      <c r="N54" s="67" t="str">
        <f t="shared" si="4"/>
        <v>@LEE</v>
      </c>
      <c r="O54" s="67" t="str">
        <f t="shared" si="4"/>
        <v>LEE</v>
      </c>
      <c r="P54" s="67" t="str">
        <f t="shared" si="4"/>
        <v>@LEE</v>
      </c>
      <c r="Q54" s="67" t="str">
        <f t="shared" si="4"/>
        <v>LEE</v>
      </c>
      <c r="R54" s="67" t="str">
        <f t="shared" si="4"/>
        <v>LEE</v>
      </c>
      <c r="S54" s="67" t="str">
        <f t="shared" si="4"/>
        <v>@LEE</v>
      </c>
      <c r="T54" s="67" t="str">
        <f t="shared" si="4"/>
        <v>@LEE</v>
      </c>
      <c r="U54" s="67" t="str">
        <f t="shared" si="4"/>
        <v>LEE</v>
      </c>
      <c r="V54" s="67" t="str">
        <f t="shared" si="4"/>
        <v>LEE</v>
      </c>
      <c r="W54" s="67" t="str">
        <f t="shared" si="4"/>
        <v>@LEE</v>
      </c>
      <c r="X54" s="67" t="str">
        <f t="shared" si="4"/>
        <v>@LEE</v>
      </c>
      <c r="Y54" s="67" t="str">
        <f t="shared" si="4"/>
        <v>LEE</v>
      </c>
      <c r="Z54" s="67" t="str">
        <f t="shared" si="4"/>
        <v>LEE</v>
      </c>
      <c r="AA54" s="67" t="str">
        <f t="shared" si="4"/>
        <v>@LEE</v>
      </c>
      <c r="AB54" s="67" t="str">
        <f t="shared" si="4"/>
        <v>LEE</v>
      </c>
      <c r="AC54" s="67" t="str">
        <f t="shared" si="4"/>
        <v>@LEE</v>
      </c>
      <c r="AD54" s="67" t="str">
        <f t="shared" si="4"/>
        <v>LEE</v>
      </c>
      <c r="AE54" s="67" t="str">
        <f t="shared" si="4"/>
        <v>@LEE</v>
      </c>
      <c r="AF54" s="67" t="str">
        <f t="shared" si="4"/>
        <v>LEE</v>
      </c>
      <c r="AG54" s="67" t="str">
        <f t="shared" si="4"/>
        <v>@LEE</v>
      </c>
      <c r="AH54" s="67" t="str">
        <f t="shared" si="4"/>
        <v>@LEE</v>
      </c>
      <c r="AI54" s="67" t="str">
        <f t="shared" si="4"/>
        <v>LEE</v>
      </c>
      <c r="AJ54" s="67" t="str">
        <f t="shared" si="4"/>
        <v>@LEE</v>
      </c>
      <c r="AK54" s="67" t="str">
        <f t="shared" si="4"/>
        <v>LEE</v>
      </c>
      <c r="AL54" s="67" t="str">
        <f t="shared" si="4"/>
        <v>LEE</v>
      </c>
      <c r="AM54" s="67" t="str">
        <f t="shared" si="4"/>
        <v>@LEE</v>
      </c>
      <c r="AP54" s="60"/>
    </row>
    <row r="55" spans="1:42" x14ac:dyDescent="0.3">
      <c r="A55" s="41" t="str">
        <f t="shared" si="3"/>
        <v>LEI</v>
      </c>
      <c r="B55" s="67" t="str">
        <f t="shared" si="5"/>
        <v>LEI</v>
      </c>
      <c r="C55" s="67" t="str">
        <f t="shared" si="4"/>
        <v>@LEI</v>
      </c>
      <c r="D55" s="67" t="str">
        <f t="shared" si="4"/>
        <v>LEI</v>
      </c>
      <c r="E55" s="67" t="str">
        <f t="shared" si="4"/>
        <v>@LEI</v>
      </c>
      <c r="F55" s="67" t="str">
        <f t="shared" si="4"/>
        <v>@LEI</v>
      </c>
      <c r="G55" s="67" t="str">
        <f t="shared" si="4"/>
        <v>LEI</v>
      </c>
      <c r="H55" s="67" t="str">
        <f t="shared" si="4"/>
        <v>LEI</v>
      </c>
      <c r="I55" s="67" t="str">
        <f t="shared" si="4"/>
        <v>@LEI</v>
      </c>
      <c r="J55" s="67" t="str">
        <f t="shared" si="4"/>
        <v>LEI</v>
      </c>
      <c r="K55" s="67" t="str">
        <f t="shared" si="4"/>
        <v>@LEI</v>
      </c>
      <c r="L55" s="67" t="str">
        <f t="shared" si="4"/>
        <v>LEI</v>
      </c>
      <c r="M55" s="67" t="str">
        <f t="shared" si="4"/>
        <v>@LEI</v>
      </c>
      <c r="N55" s="67" t="str">
        <f t="shared" si="4"/>
        <v>@LEI</v>
      </c>
      <c r="O55" s="67" t="str">
        <f t="shared" si="4"/>
        <v>LEI</v>
      </c>
      <c r="P55" s="67" t="str">
        <f t="shared" si="4"/>
        <v>@LEI</v>
      </c>
      <c r="Q55" s="67" t="str">
        <f t="shared" si="4"/>
        <v>LEI</v>
      </c>
      <c r="R55" s="67" t="str">
        <f t="shared" si="4"/>
        <v>LEI</v>
      </c>
      <c r="S55" s="67" t="str">
        <f t="shared" si="4"/>
        <v>@LEI</v>
      </c>
      <c r="T55" s="67" t="str">
        <f t="shared" si="4"/>
        <v>@LEI</v>
      </c>
      <c r="U55" s="67" t="str">
        <f t="shared" si="4"/>
        <v>LEI</v>
      </c>
      <c r="V55" s="67" t="str">
        <f t="shared" si="4"/>
        <v>@LEI</v>
      </c>
      <c r="W55" s="67" t="str">
        <f t="shared" si="4"/>
        <v>LEI</v>
      </c>
      <c r="X55" s="67" t="str">
        <f t="shared" si="4"/>
        <v>LEI</v>
      </c>
      <c r="Y55" s="67" t="str">
        <f t="shared" si="4"/>
        <v>@LEI</v>
      </c>
      <c r="Z55" s="67" t="str">
        <f t="shared" si="4"/>
        <v>LEI</v>
      </c>
      <c r="AA55" s="67" t="str">
        <f t="shared" si="4"/>
        <v>@LEI</v>
      </c>
      <c r="AB55" s="67" t="str">
        <f t="shared" si="4"/>
        <v>LEI</v>
      </c>
      <c r="AC55" s="67" t="str">
        <f t="shared" si="4"/>
        <v>@LEI</v>
      </c>
      <c r="AD55" s="67" t="str">
        <f t="shared" si="4"/>
        <v>LEI</v>
      </c>
      <c r="AE55" s="67" t="str">
        <f t="shared" si="4"/>
        <v>@LEI</v>
      </c>
      <c r="AF55" s="67" t="str">
        <f t="shared" si="4"/>
        <v>LEI</v>
      </c>
      <c r="AG55" s="67" t="str">
        <f t="shared" si="4"/>
        <v>@LEI</v>
      </c>
      <c r="AH55" s="67" t="str">
        <f t="shared" si="4"/>
        <v>@LEI</v>
      </c>
      <c r="AI55" s="67" t="str">
        <f t="shared" si="4"/>
        <v>LEI</v>
      </c>
      <c r="AJ55" s="67" t="str">
        <f t="shared" si="4"/>
        <v>@LEI</v>
      </c>
      <c r="AK55" s="67" t="str">
        <f t="shared" si="4"/>
        <v>LEI</v>
      </c>
      <c r="AL55" s="67" t="str">
        <f t="shared" si="4"/>
        <v>LEI</v>
      </c>
      <c r="AM55" s="67" t="str">
        <f t="shared" si="4"/>
        <v>@LEI</v>
      </c>
      <c r="AP55" s="60"/>
    </row>
    <row r="56" spans="1:42" x14ac:dyDescent="0.3">
      <c r="A56" s="41" t="str">
        <f t="shared" si="3"/>
        <v>LIV</v>
      </c>
      <c r="B56" s="67" t="str">
        <f t="shared" si="5"/>
        <v>@LIV</v>
      </c>
      <c r="C56" s="67" t="str">
        <f t="shared" si="4"/>
        <v>LIV</v>
      </c>
      <c r="D56" s="67" t="str">
        <f t="shared" si="4"/>
        <v>@LIV</v>
      </c>
      <c r="E56" s="67" t="str">
        <f t="shared" si="4"/>
        <v>LIV</v>
      </c>
      <c r="F56" s="67" t="str">
        <f t="shared" si="4"/>
        <v>LIV</v>
      </c>
      <c r="G56" s="67" t="str">
        <f t="shared" si="4"/>
        <v>@LIV</v>
      </c>
      <c r="H56" s="67" t="str">
        <f t="shared" si="4"/>
        <v>@LIV</v>
      </c>
      <c r="I56" s="67" t="str">
        <f t="shared" si="4"/>
        <v>LIV</v>
      </c>
      <c r="J56" s="67" t="str">
        <f t="shared" si="4"/>
        <v>@LIV</v>
      </c>
      <c r="K56" s="67" t="str">
        <f t="shared" si="4"/>
        <v>LIV</v>
      </c>
      <c r="L56" s="67" t="str">
        <f t="shared" si="4"/>
        <v>@LIV</v>
      </c>
      <c r="M56" s="67" t="str">
        <f t="shared" si="4"/>
        <v>LIV</v>
      </c>
      <c r="N56" s="67" t="str">
        <f t="shared" si="4"/>
        <v>@LIV</v>
      </c>
      <c r="O56" s="67" t="str">
        <f t="shared" si="4"/>
        <v>LIV</v>
      </c>
      <c r="P56" s="67" t="str">
        <f t="shared" si="4"/>
        <v>@LIV</v>
      </c>
      <c r="Q56" s="67" t="str">
        <f t="shared" si="4"/>
        <v>LIV</v>
      </c>
      <c r="R56" s="67" t="str">
        <f t="shared" si="4"/>
        <v>LIV</v>
      </c>
      <c r="S56" s="67" t="str">
        <f t="shared" si="4"/>
        <v>@LIV</v>
      </c>
      <c r="T56" s="67" t="str">
        <f t="shared" si="4"/>
        <v>@LIV</v>
      </c>
      <c r="U56" s="67" t="str">
        <f t="shared" si="4"/>
        <v>LIV</v>
      </c>
      <c r="V56" s="67" t="str">
        <f t="shared" si="4"/>
        <v>LIV</v>
      </c>
      <c r="W56" s="67" t="str">
        <f t="shared" si="4"/>
        <v>@LIV</v>
      </c>
      <c r="X56" s="67" t="str">
        <f t="shared" si="4"/>
        <v>@LIV</v>
      </c>
      <c r="Y56" s="67" t="str">
        <f t="shared" si="4"/>
        <v>LIV</v>
      </c>
      <c r="Z56" s="67" t="str">
        <f t="shared" si="4"/>
        <v>@LIV</v>
      </c>
      <c r="AA56" s="67" t="str">
        <f t="shared" si="4"/>
        <v>LIV</v>
      </c>
      <c r="AB56" s="67" t="str">
        <f t="shared" si="4"/>
        <v>@LIV</v>
      </c>
      <c r="AC56" s="67" t="str">
        <f t="shared" si="4"/>
        <v>LIV</v>
      </c>
      <c r="AD56" s="67" t="str">
        <f t="shared" si="4"/>
        <v>@LIV</v>
      </c>
      <c r="AE56" s="67" t="str">
        <f t="shared" si="4"/>
        <v>LIV</v>
      </c>
      <c r="AF56" s="67" t="str">
        <f t="shared" si="4"/>
        <v>@LIV</v>
      </c>
      <c r="AG56" s="67" t="str">
        <f t="shared" si="4"/>
        <v>LIV</v>
      </c>
      <c r="AH56" s="67" t="str">
        <f t="shared" si="4"/>
        <v>@LIV</v>
      </c>
      <c r="AI56" s="67" t="str">
        <f t="shared" si="4"/>
        <v>LIV</v>
      </c>
      <c r="AJ56" s="67" t="str">
        <f t="shared" si="4"/>
        <v>@LIV</v>
      </c>
      <c r="AK56" s="67" t="str">
        <f t="shared" si="4"/>
        <v>LIV</v>
      </c>
      <c r="AL56" s="67" t="str">
        <f t="shared" si="4"/>
        <v>LIV</v>
      </c>
      <c r="AM56" s="67" t="str">
        <f t="shared" si="4"/>
        <v>@LIV</v>
      </c>
      <c r="AP56" s="60"/>
    </row>
    <row r="57" spans="1:42" x14ac:dyDescent="0.3">
      <c r="A57" s="41" t="str">
        <f t="shared" si="3"/>
        <v>MCI</v>
      </c>
      <c r="B57" s="67" t="str">
        <f t="shared" si="5"/>
        <v>@MCI</v>
      </c>
      <c r="C57" s="67" t="str">
        <f t="shared" si="4"/>
        <v>MCI</v>
      </c>
      <c r="D57" s="67" t="str">
        <f t="shared" si="4"/>
        <v>@MCI</v>
      </c>
      <c r="E57" s="67" t="str">
        <f t="shared" si="4"/>
        <v>MCI</v>
      </c>
      <c r="F57" s="67" t="str">
        <f t="shared" si="4"/>
        <v>@MCI</v>
      </c>
      <c r="G57" s="67" t="str">
        <f t="shared" si="4"/>
        <v>MCI</v>
      </c>
      <c r="H57" s="67" t="str">
        <f t="shared" si="4"/>
        <v>MCI</v>
      </c>
      <c r="I57" s="67" t="str">
        <f t="shared" si="4"/>
        <v>@MCI</v>
      </c>
      <c r="J57" s="67" t="str">
        <f t="shared" si="4"/>
        <v>MCI</v>
      </c>
      <c r="K57" s="67" t="str">
        <f t="shared" si="4"/>
        <v>@MCI</v>
      </c>
      <c r="L57" s="67" t="str">
        <f t="shared" si="4"/>
        <v>@MCI</v>
      </c>
      <c r="M57" s="67" t="str">
        <f t="shared" si="4"/>
        <v>MCI</v>
      </c>
      <c r="N57" s="67" t="str">
        <f t="shared" si="4"/>
        <v>@MCI</v>
      </c>
      <c r="O57" s="67" t="str">
        <f t="shared" si="4"/>
        <v>MCI</v>
      </c>
      <c r="P57" s="67" t="str">
        <f t="shared" si="4"/>
        <v>@MCI</v>
      </c>
      <c r="Q57" s="67" t="str">
        <f t="shared" si="4"/>
        <v>MCI</v>
      </c>
      <c r="R57" s="67" t="str">
        <f t="shared" si="4"/>
        <v>MCI</v>
      </c>
      <c r="S57" s="67" t="str">
        <f t="shared" si="4"/>
        <v>@MCI</v>
      </c>
      <c r="T57" s="67" t="str">
        <f t="shared" si="4"/>
        <v>@MCI</v>
      </c>
      <c r="U57" s="67" t="str">
        <f t="shared" si="4"/>
        <v>MCI</v>
      </c>
      <c r="V57" s="67" t="str">
        <f t="shared" si="4"/>
        <v>@MCI</v>
      </c>
      <c r="W57" s="67" t="str">
        <f t="shared" si="4"/>
        <v>MCI</v>
      </c>
      <c r="X57" s="67" t="str">
        <f t="shared" si="4"/>
        <v>MCI</v>
      </c>
      <c r="Y57" s="67" t="str">
        <f t="shared" si="4"/>
        <v>@MCI</v>
      </c>
      <c r="Z57" s="67" t="str">
        <f t="shared" si="4"/>
        <v>MCI</v>
      </c>
      <c r="AA57" s="67" t="str">
        <f t="shared" si="4"/>
        <v>@MCI</v>
      </c>
      <c r="AB57" s="67" t="str">
        <f t="shared" si="4"/>
        <v>@MCI</v>
      </c>
      <c r="AC57" s="67" t="str">
        <f t="shared" si="4"/>
        <v>MCI</v>
      </c>
      <c r="AD57" s="67" t="str">
        <f t="shared" si="4"/>
        <v>@MCI</v>
      </c>
      <c r="AE57" s="67" t="str">
        <f t="shared" si="4"/>
        <v>MCI</v>
      </c>
      <c r="AF57" s="67" t="str">
        <f t="shared" si="4"/>
        <v>@MCI</v>
      </c>
      <c r="AG57" s="67" t="str">
        <f t="shared" si="4"/>
        <v>MCI</v>
      </c>
      <c r="AH57" s="67" t="str">
        <f t="shared" si="4"/>
        <v>@MCI</v>
      </c>
      <c r="AI57" s="67" t="str">
        <f t="shared" si="4"/>
        <v>MCI</v>
      </c>
      <c r="AJ57" s="67" t="str">
        <f t="shared" si="4"/>
        <v>@MCI</v>
      </c>
      <c r="AK57" s="67" t="str">
        <f t="shared" si="4"/>
        <v>MCI</v>
      </c>
      <c r="AL57" s="67" t="str">
        <f t="shared" si="4"/>
        <v>MCI</v>
      </c>
      <c r="AM57" s="67" t="str">
        <f t="shared" si="4"/>
        <v>@MCI</v>
      </c>
      <c r="AP57" s="60"/>
    </row>
    <row r="58" spans="1:42" x14ac:dyDescent="0.3">
      <c r="A58" s="41" t="str">
        <f t="shared" si="3"/>
        <v>MUN</v>
      </c>
      <c r="B58" s="67" t="str">
        <f t="shared" si="5"/>
        <v>MUN</v>
      </c>
      <c r="C58" s="67" t="str">
        <f t="shared" si="4"/>
        <v>@MUN</v>
      </c>
      <c r="D58" s="67" t="str">
        <f t="shared" si="4"/>
        <v>MUN</v>
      </c>
      <c r="E58" s="67" t="str">
        <f t="shared" si="4"/>
        <v>@MUN</v>
      </c>
      <c r="F58" s="67" t="str">
        <f t="shared" si="4"/>
        <v>MUN</v>
      </c>
      <c r="G58" s="67" t="str">
        <f t="shared" si="4"/>
        <v>@MUN</v>
      </c>
      <c r="H58" s="67" t="str">
        <f t="shared" si="4"/>
        <v>@MUN</v>
      </c>
      <c r="I58" s="67" t="str">
        <f t="shared" si="4"/>
        <v>MUN</v>
      </c>
      <c r="J58" s="67" t="str">
        <f t="shared" si="4"/>
        <v>@MUN</v>
      </c>
      <c r="K58" s="67" t="str">
        <f t="shared" si="4"/>
        <v>MUN</v>
      </c>
      <c r="L58" s="67" t="str">
        <f t="shared" si="4"/>
        <v>MUN</v>
      </c>
      <c r="M58" s="67" t="str">
        <f t="shared" si="4"/>
        <v>@MUN</v>
      </c>
      <c r="N58" s="67" t="str">
        <f t="shared" si="4"/>
        <v>MUN</v>
      </c>
      <c r="O58" s="67" t="str">
        <f t="shared" si="4"/>
        <v>@MUN</v>
      </c>
      <c r="P58" s="67" t="str">
        <f t="shared" si="4"/>
        <v>MUN</v>
      </c>
      <c r="Q58" s="67" t="str">
        <f t="shared" si="4"/>
        <v>@MUN</v>
      </c>
      <c r="R58" s="67" t="str">
        <f t="shared" si="4"/>
        <v>@MUN</v>
      </c>
      <c r="S58" s="67" t="str">
        <f t="shared" si="4"/>
        <v>MUN</v>
      </c>
      <c r="T58" s="67" t="str">
        <f t="shared" si="4"/>
        <v>MUN</v>
      </c>
      <c r="U58" s="67" t="str">
        <f t="shared" si="4"/>
        <v>@MUN</v>
      </c>
      <c r="V58" s="67" t="str">
        <f t="shared" si="4"/>
        <v>MUN</v>
      </c>
      <c r="W58" s="67" t="str">
        <f t="shared" si="4"/>
        <v>@MUN</v>
      </c>
      <c r="X58" s="67" t="str">
        <f t="shared" si="4"/>
        <v>@MUN</v>
      </c>
      <c r="Y58" s="67" t="str">
        <f t="shared" si="4"/>
        <v>MUN</v>
      </c>
      <c r="Z58" s="67" t="str">
        <f t="shared" si="4"/>
        <v>@MUN</v>
      </c>
      <c r="AA58" s="67" t="str">
        <f t="shared" si="4"/>
        <v>MUN</v>
      </c>
      <c r="AB58" s="67" t="str">
        <f t="shared" si="4"/>
        <v>MUN</v>
      </c>
      <c r="AC58" s="67" t="str">
        <f t="shared" si="4"/>
        <v>@MUN</v>
      </c>
      <c r="AD58" s="67" t="str">
        <f t="shared" si="4"/>
        <v>MUN</v>
      </c>
      <c r="AE58" s="67" t="str">
        <f t="shared" si="4"/>
        <v>@MUN</v>
      </c>
      <c r="AF58" s="67" t="str">
        <f t="shared" si="4"/>
        <v>MUN</v>
      </c>
      <c r="AG58" s="67" t="str">
        <f t="shared" si="4"/>
        <v>@MUN</v>
      </c>
      <c r="AH58" s="67" t="str">
        <f t="shared" si="4"/>
        <v>MUN</v>
      </c>
      <c r="AI58" s="67" t="str">
        <f t="shared" si="4"/>
        <v>@MUN</v>
      </c>
      <c r="AJ58" s="67" t="str">
        <f t="shared" si="4"/>
        <v>MUN</v>
      </c>
      <c r="AK58" s="67" t="str">
        <f t="shared" si="4"/>
        <v>@MUN</v>
      </c>
      <c r="AL58" s="67" t="str">
        <f t="shared" si="4"/>
        <v>@MUN</v>
      </c>
      <c r="AM58" s="67" t="str">
        <f t="shared" si="4"/>
        <v>MUN</v>
      </c>
      <c r="AP58" s="60"/>
    </row>
    <row r="59" spans="1:42" x14ac:dyDescent="0.3">
      <c r="A59" s="41" t="str">
        <f t="shared" si="3"/>
        <v>NEW</v>
      </c>
      <c r="B59" s="67" t="str">
        <f t="shared" si="5"/>
        <v>NEW</v>
      </c>
      <c r="C59" s="67" t="str">
        <f t="shared" si="4"/>
        <v>@NEW</v>
      </c>
      <c r="D59" s="67" t="str">
        <f t="shared" si="4"/>
        <v>NEW</v>
      </c>
      <c r="E59" s="67" t="str">
        <f t="shared" si="4"/>
        <v>@NEW</v>
      </c>
      <c r="F59" s="67" t="str">
        <f t="shared" si="4"/>
        <v>@NEW</v>
      </c>
      <c r="G59" s="67" t="str">
        <f t="shared" si="4"/>
        <v>NEW</v>
      </c>
      <c r="H59" s="67" t="str">
        <f t="shared" si="4"/>
        <v>@NEW</v>
      </c>
      <c r="I59" s="67" t="str">
        <f t="shared" si="4"/>
        <v>NEW</v>
      </c>
      <c r="J59" s="67" t="str">
        <f t="shared" si="4"/>
        <v>@NEW</v>
      </c>
      <c r="K59" s="67" t="str">
        <f t="shared" si="4"/>
        <v>NEW</v>
      </c>
      <c r="L59" s="67" t="str">
        <f t="shared" si="4"/>
        <v>NEW</v>
      </c>
      <c r="M59" s="67" t="str">
        <f t="shared" si="4"/>
        <v>@NEW</v>
      </c>
      <c r="N59" s="67" t="str">
        <f t="shared" si="4"/>
        <v>NEW</v>
      </c>
      <c r="O59" s="67" t="str">
        <f t="shared" si="4"/>
        <v>@NEW</v>
      </c>
      <c r="P59" s="67" t="str">
        <f t="shared" si="4"/>
        <v>NEW</v>
      </c>
      <c r="Q59" s="67" t="str">
        <f t="shared" si="4"/>
        <v>@NEW</v>
      </c>
      <c r="R59" s="67" t="str">
        <f t="shared" si="4"/>
        <v>@NEW</v>
      </c>
      <c r="S59" s="67" t="str">
        <f t="shared" si="4"/>
        <v>NEW</v>
      </c>
      <c r="T59" s="67" t="str">
        <f t="shared" si="4"/>
        <v>NEW</v>
      </c>
      <c r="U59" s="67" t="str">
        <f t="shared" si="4"/>
        <v>@NEW</v>
      </c>
      <c r="V59" s="67" t="str">
        <f t="shared" si="4"/>
        <v>NEW</v>
      </c>
      <c r="W59" s="67" t="str">
        <f t="shared" si="4"/>
        <v>@NEW</v>
      </c>
      <c r="X59" s="67" t="str">
        <f t="shared" si="4"/>
        <v>@NEW</v>
      </c>
      <c r="Y59" s="67" t="str">
        <f t="shared" ref="C59:AM65" si="6">IF(IFERROR(FIND("@",Y15),0), $A59, CONCATENATE("@", $A59))</f>
        <v>NEW</v>
      </c>
      <c r="Z59" s="67" t="str">
        <f t="shared" si="6"/>
        <v>NEW</v>
      </c>
      <c r="AA59" s="67" t="str">
        <f t="shared" si="6"/>
        <v>@NEW</v>
      </c>
      <c r="AB59" s="67" t="str">
        <f t="shared" si="6"/>
        <v>NEW</v>
      </c>
      <c r="AC59" s="67" t="str">
        <f t="shared" si="6"/>
        <v>@NEW</v>
      </c>
      <c r="AD59" s="67" t="str">
        <f t="shared" si="6"/>
        <v>NEW</v>
      </c>
      <c r="AE59" s="67" t="str">
        <f t="shared" si="6"/>
        <v>@NEW</v>
      </c>
      <c r="AF59" s="67" t="str">
        <f t="shared" si="6"/>
        <v>NEW</v>
      </c>
      <c r="AG59" s="67" t="str">
        <f t="shared" si="6"/>
        <v>@NEW</v>
      </c>
      <c r="AH59" s="67" t="str">
        <f t="shared" si="6"/>
        <v>NEW</v>
      </c>
      <c r="AI59" s="67" t="str">
        <f t="shared" si="6"/>
        <v>@NEW</v>
      </c>
      <c r="AJ59" s="67" t="str">
        <f t="shared" si="6"/>
        <v>NEW</v>
      </c>
      <c r="AK59" s="67" t="str">
        <f t="shared" si="6"/>
        <v>@NEW</v>
      </c>
      <c r="AL59" s="67" t="str">
        <f t="shared" si="6"/>
        <v>@NEW</v>
      </c>
      <c r="AM59" s="67" t="str">
        <f t="shared" si="6"/>
        <v>NEW</v>
      </c>
      <c r="AP59" s="60"/>
    </row>
    <row r="60" spans="1:42" x14ac:dyDescent="0.3">
      <c r="A60" s="41" t="str">
        <f t="shared" si="3"/>
        <v>SHU</v>
      </c>
      <c r="B60" s="67" t="str">
        <f t="shared" si="5"/>
        <v>@SHU</v>
      </c>
      <c r="C60" s="67" t="str">
        <f t="shared" si="6"/>
        <v>SHU</v>
      </c>
      <c r="D60" s="67" t="str">
        <f t="shared" si="6"/>
        <v>@SHU</v>
      </c>
      <c r="E60" s="67" t="str">
        <f t="shared" si="6"/>
        <v>SHU</v>
      </c>
      <c r="F60" s="67" t="str">
        <f t="shared" si="6"/>
        <v>@SHU</v>
      </c>
      <c r="G60" s="67" t="str">
        <f t="shared" si="6"/>
        <v>SHU</v>
      </c>
      <c r="H60" s="67" t="str">
        <f t="shared" si="6"/>
        <v>@SHU</v>
      </c>
      <c r="I60" s="67" t="str">
        <f t="shared" si="6"/>
        <v>SHU</v>
      </c>
      <c r="J60" s="67" t="str">
        <f t="shared" si="6"/>
        <v>@SHU</v>
      </c>
      <c r="K60" s="67" t="str">
        <f t="shared" si="6"/>
        <v>SHU</v>
      </c>
      <c r="L60" s="67" t="str">
        <f t="shared" si="6"/>
        <v>@SHU</v>
      </c>
      <c r="M60" s="67" t="str">
        <f t="shared" si="6"/>
        <v>SHU</v>
      </c>
      <c r="N60" s="67" t="str">
        <f t="shared" si="6"/>
        <v>@SHU</v>
      </c>
      <c r="O60" s="67" t="str">
        <f t="shared" si="6"/>
        <v>SHU</v>
      </c>
      <c r="P60" s="67" t="str">
        <f t="shared" si="6"/>
        <v>@SHU</v>
      </c>
      <c r="Q60" s="67" t="str">
        <f t="shared" si="6"/>
        <v>SHU</v>
      </c>
      <c r="R60" s="67" t="str">
        <f t="shared" si="6"/>
        <v>SHU</v>
      </c>
      <c r="S60" s="67" t="str">
        <f t="shared" si="6"/>
        <v>@SHU</v>
      </c>
      <c r="T60" s="67" t="str">
        <f t="shared" si="6"/>
        <v>@SHU</v>
      </c>
      <c r="U60" s="67" t="str">
        <f t="shared" si="6"/>
        <v>SHU</v>
      </c>
      <c r="V60" s="67" t="str">
        <f t="shared" si="6"/>
        <v>SHU</v>
      </c>
      <c r="W60" s="67" t="str">
        <f t="shared" si="6"/>
        <v>@SHU</v>
      </c>
      <c r="X60" s="67" t="str">
        <f t="shared" si="6"/>
        <v>@SHU</v>
      </c>
      <c r="Y60" s="67" t="str">
        <f t="shared" si="6"/>
        <v>SHU</v>
      </c>
      <c r="Z60" s="67" t="str">
        <f t="shared" si="6"/>
        <v>SHU</v>
      </c>
      <c r="AA60" s="67" t="str">
        <f t="shared" si="6"/>
        <v>@SHU</v>
      </c>
      <c r="AB60" s="67" t="str">
        <f t="shared" si="6"/>
        <v>@SHU</v>
      </c>
      <c r="AC60" s="67" t="str">
        <f t="shared" si="6"/>
        <v>SHU</v>
      </c>
      <c r="AD60" s="67" t="str">
        <f t="shared" si="6"/>
        <v>@SHU</v>
      </c>
      <c r="AE60" s="67" t="str">
        <f t="shared" si="6"/>
        <v>SHU</v>
      </c>
      <c r="AF60" s="67" t="str">
        <f t="shared" si="6"/>
        <v>@SHU</v>
      </c>
      <c r="AG60" s="67" t="str">
        <f t="shared" si="6"/>
        <v>SHU</v>
      </c>
      <c r="AH60" s="67" t="str">
        <f t="shared" si="6"/>
        <v>@SHU</v>
      </c>
      <c r="AI60" s="67" t="str">
        <f t="shared" si="6"/>
        <v>SHU</v>
      </c>
      <c r="AJ60" s="67" t="str">
        <f t="shared" si="6"/>
        <v>@SHU</v>
      </c>
      <c r="AK60" s="67" t="str">
        <f t="shared" si="6"/>
        <v>SHU</v>
      </c>
      <c r="AL60" s="67" t="str">
        <f t="shared" si="6"/>
        <v>SHU</v>
      </c>
      <c r="AM60" s="67" t="str">
        <f t="shared" si="6"/>
        <v>@SHU</v>
      </c>
      <c r="AP60" s="60"/>
    </row>
    <row r="61" spans="1:42" x14ac:dyDescent="0.3">
      <c r="A61" s="41" t="str">
        <f t="shared" si="3"/>
        <v>SOU</v>
      </c>
      <c r="B61" s="67" t="str">
        <f t="shared" si="5"/>
        <v>SOU</v>
      </c>
      <c r="C61" s="67" t="str">
        <f t="shared" si="6"/>
        <v>@SOU</v>
      </c>
      <c r="D61" s="67" t="str">
        <f t="shared" si="6"/>
        <v>SOU</v>
      </c>
      <c r="E61" s="67" t="str">
        <f t="shared" si="6"/>
        <v>@SOU</v>
      </c>
      <c r="F61" s="67" t="str">
        <f t="shared" si="6"/>
        <v>SOU</v>
      </c>
      <c r="G61" s="67" t="str">
        <f t="shared" si="6"/>
        <v>@SOU</v>
      </c>
      <c r="H61" s="67" t="str">
        <f t="shared" si="6"/>
        <v>SOU</v>
      </c>
      <c r="I61" s="67" t="str">
        <f t="shared" si="6"/>
        <v>@SOU</v>
      </c>
      <c r="J61" s="67" t="str">
        <f t="shared" si="6"/>
        <v>SOU</v>
      </c>
      <c r="K61" s="67" t="str">
        <f t="shared" si="6"/>
        <v>@SOU</v>
      </c>
      <c r="L61" s="67" t="str">
        <f t="shared" si="6"/>
        <v>SOU</v>
      </c>
      <c r="M61" s="67" t="str">
        <f t="shared" si="6"/>
        <v>@SOU</v>
      </c>
      <c r="N61" s="67" t="str">
        <f t="shared" si="6"/>
        <v>SOU</v>
      </c>
      <c r="O61" s="67" t="str">
        <f t="shared" si="6"/>
        <v>@SOU</v>
      </c>
      <c r="P61" s="67" t="str">
        <f t="shared" si="6"/>
        <v>SOU</v>
      </c>
      <c r="Q61" s="67" t="str">
        <f t="shared" si="6"/>
        <v>@SOU</v>
      </c>
      <c r="R61" s="67" t="str">
        <f t="shared" si="6"/>
        <v>@SOU</v>
      </c>
      <c r="S61" s="67" t="str">
        <f t="shared" si="6"/>
        <v>SOU</v>
      </c>
      <c r="T61" s="67" t="str">
        <f t="shared" si="6"/>
        <v>SOU</v>
      </c>
      <c r="U61" s="67" t="str">
        <f t="shared" si="6"/>
        <v>@SOU</v>
      </c>
      <c r="V61" s="67" t="str">
        <f t="shared" si="6"/>
        <v>@SOU</v>
      </c>
      <c r="W61" s="67" t="str">
        <f t="shared" si="6"/>
        <v>SOU</v>
      </c>
      <c r="X61" s="67" t="str">
        <f t="shared" si="6"/>
        <v>SOU</v>
      </c>
      <c r="Y61" s="67" t="str">
        <f t="shared" si="6"/>
        <v>@SOU</v>
      </c>
      <c r="Z61" s="67" t="str">
        <f t="shared" si="6"/>
        <v>@SOU</v>
      </c>
      <c r="AA61" s="67" t="str">
        <f t="shared" si="6"/>
        <v>SOU</v>
      </c>
      <c r="AB61" s="67" t="str">
        <f t="shared" si="6"/>
        <v>SOU</v>
      </c>
      <c r="AC61" s="67" t="str">
        <f t="shared" si="6"/>
        <v>@SOU</v>
      </c>
      <c r="AD61" s="67" t="str">
        <f t="shared" si="6"/>
        <v>SOU</v>
      </c>
      <c r="AE61" s="67" t="str">
        <f t="shared" si="6"/>
        <v>@SOU</v>
      </c>
      <c r="AF61" s="67" t="str">
        <f t="shared" si="6"/>
        <v>SOU</v>
      </c>
      <c r="AG61" s="67" t="str">
        <f t="shared" si="6"/>
        <v>@SOU</v>
      </c>
      <c r="AH61" s="67" t="str">
        <f t="shared" si="6"/>
        <v>SOU</v>
      </c>
      <c r="AI61" s="67" t="str">
        <f t="shared" si="6"/>
        <v>@SOU</v>
      </c>
      <c r="AJ61" s="67" t="str">
        <f t="shared" si="6"/>
        <v>SOU</v>
      </c>
      <c r="AK61" s="67" t="str">
        <f t="shared" si="6"/>
        <v>@SOU</v>
      </c>
      <c r="AL61" s="67" t="str">
        <f t="shared" si="6"/>
        <v>@SOU</v>
      </c>
      <c r="AM61" s="67" t="str">
        <f t="shared" si="6"/>
        <v>SOU</v>
      </c>
      <c r="AP61" s="60"/>
    </row>
    <row r="62" spans="1:42" x14ac:dyDescent="0.3">
      <c r="A62" s="41" t="str">
        <f t="shared" si="3"/>
        <v>TOT</v>
      </c>
      <c r="B62" s="67" t="str">
        <f t="shared" si="5"/>
        <v>@TOT</v>
      </c>
      <c r="C62" s="67" t="str">
        <f t="shared" si="6"/>
        <v>TOT</v>
      </c>
      <c r="D62" s="67" t="str">
        <f t="shared" si="6"/>
        <v>@TOT</v>
      </c>
      <c r="E62" s="67" t="str">
        <f t="shared" si="6"/>
        <v>TOT</v>
      </c>
      <c r="F62" s="67" t="str">
        <f t="shared" si="6"/>
        <v>@TOT</v>
      </c>
      <c r="G62" s="67" t="str">
        <f t="shared" si="6"/>
        <v>TOT</v>
      </c>
      <c r="H62" s="67" t="str">
        <f t="shared" si="6"/>
        <v>@TOT</v>
      </c>
      <c r="I62" s="67" t="str">
        <f t="shared" si="6"/>
        <v>TOT</v>
      </c>
      <c r="J62" s="67" t="str">
        <f t="shared" si="6"/>
        <v>@TOT</v>
      </c>
      <c r="K62" s="67" t="str">
        <f t="shared" si="6"/>
        <v>TOT</v>
      </c>
      <c r="L62" s="67" t="str">
        <f t="shared" si="6"/>
        <v>@TOT</v>
      </c>
      <c r="M62" s="67" t="str">
        <f t="shared" si="6"/>
        <v>TOT</v>
      </c>
      <c r="N62" s="67" t="str">
        <f t="shared" si="6"/>
        <v>TOT</v>
      </c>
      <c r="O62" s="67" t="str">
        <f t="shared" si="6"/>
        <v>@TOT</v>
      </c>
      <c r="P62" s="67" t="str">
        <f t="shared" si="6"/>
        <v>TOT</v>
      </c>
      <c r="Q62" s="67" t="str">
        <f t="shared" si="6"/>
        <v>@TOT</v>
      </c>
      <c r="R62" s="67" t="str">
        <f t="shared" si="6"/>
        <v>@TOT</v>
      </c>
      <c r="S62" s="67" t="str">
        <f t="shared" si="6"/>
        <v>TOT</v>
      </c>
      <c r="T62" s="67" t="str">
        <f t="shared" si="6"/>
        <v>TOT</v>
      </c>
      <c r="U62" s="67" t="str">
        <f t="shared" si="6"/>
        <v>@TOT</v>
      </c>
      <c r="V62" s="67" t="str">
        <f t="shared" si="6"/>
        <v>TOT</v>
      </c>
      <c r="W62" s="67" t="str">
        <f t="shared" si="6"/>
        <v>@TOT</v>
      </c>
      <c r="X62" s="67" t="str">
        <f t="shared" si="6"/>
        <v>@TOT</v>
      </c>
      <c r="Y62" s="67" t="str">
        <f t="shared" si="6"/>
        <v>TOT</v>
      </c>
      <c r="Z62" s="67" t="str">
        <f t="shared" si="6"/>
        <v>TOT</v>
      </c>
      <c r="AA62" s="67" t="str">
        <f t="shared" si="6"/>
        <v>@TOT</v>
      </c>
      <c r="AB62" s="67" t="str">
        <f t="shared" si="6"/>
        <v>@TOT</v>
      </c>
      <c r="AC62" s="67" t="str">
        <f t="shared" si="6"/>
        <v>TOT</v>
      </c>
      <c r="AD62" s="67" t="str">
        <f t="shared" si="6"/>
        <v>@TOT</v>
      </c>
      <c r="AE62" s="67" t="str">
        <f t="shared" si="6"/>
        <v>TOT</v>
      </c>
      <c r="AF62" s="67" t="str">
        <f t="shared" si="6"/>
        <v>@TOT</v>
      </c>
      <c r="AG62" s="67" t="str">
        <f t="shared" si="6"/>
        <v>TOT</v>
      </c>
      <c r="AH62" s="67" t="str">
        <f t="shared" si="6"/>
        <v>TOT</v>
      </c>
      <c r="AI62" s="67" t="str">
        <f t="shared" si="6"/>
        <v>@TOT</v>
      </c>
      <c r="AJ62" s="67" t="str">
        <f t="shared" si="6"/>
        <v>TOT</v>
      </c>
      <c r="AK62" s="67" t="str">
        <f t="shared" si="6"/>
        <v>@TOT</v>
      </c>
      <c r="AL62" s="67" t="str">
        <f t="shared" si="6"/>
        <v>@TOT</v>
      </c>
      <c r="AM62" s="67" t="str">
        <f t="shared" si="6"/>
        <v>TOT</v>
      </c>
      <c r="AP62" s="60"/>
    </row>
    <row r="63" spans="1:42" x14ac:dyDescent="0.3">
      <c r="A63" s="41" t="str">
        <f t="shared" si="3"/>
        <v>WBA</v>
      </c>
      <c r="B63" s="67" t="str">
        <f t="shared" si="5"/>
        <v>@WBA</v>
      </c>
      <c r="C63" s="67" t="str">
        <f t="shared" si="6"/>
        <v>WBA</v>
      </c>
      <c r="D63" s="67" t="str">
        <f t="shared" si="6"/>
        <v>@WBA</v>
      </c>
      <c r="E63" s="67" t="str">
        <f t="shared" si="6"/>
        <v>WBA</v>
      </c>
      <c r="F63" s="67" t="str">
        <f t="shared" si="6"/>
        <v>@WBA</v>
      </c>
      <c r="G63" s="67" t="str">
        <f t="shared" si="6"/>
        <v>WBA</v>
      </c>
      <c r="H63" s="67" t="str">
        <f t="shared" si="6"/>
        <v>WBA</v>
      </c>
      <c r="I63" s="67" t="str">
        <f t="shared" si="6"/>
        <v>@WBA</v>
      </c>
      <c r="J63" s="67" t="str">
        <f t="shared" si="6"/>
        <v>WBA</v>
      </c>
      <c r="K63" s="67" t="str">
        <f t="shared" si="6"/>
        <v>@WBA</v>
      </c>
      <c r="L63" s="67" t="str">
        <f t="shared" si="6"/>
        <v>@WBA</v>
      </c>
      <c r="M63" s="67" t="str">
        <f t="shared" si="6"/>
        <v>WBA</v>
      </c>
      <c r="N63" s="67" t="str">
        <f t="shared" si="6"/>
        <v>WBA</v>
      </c>
      <c r="O63" s="67" t="str">
        <f t="shared" si="6"/>
        <v>@WBA</v>
      </c>
      <c r="P63" s="67" t="str">
        <f t="shared" si="6"/>
        <v>WBA</v>
      </c>
      <c r="Q63" s="67" t="str">
        <f t="shared" si="6"/>
        <v>@WBA</v>
      </c>
      <c r="R63" s="67" t="str">
        <f t="shared" si="6"/>
        <v>@WBA</v>
      </c>
      <c r="S63" s="67" t="str">
        <f t="shared" si="6"/>
        <v>WBA</v>
      </c>
      <c r="T63" s="67" t="str">
        <f t="shared" si="6"/>
        <v>WBA</v>
      </c>
      <c r="U63" s="67" t="str">
        <f t="shared" si="6"/>
        <v>@WBA</v>
      </c>
      <c r="V63" s="67" t="str">
        <f t="shared" si="6"/>
        <v>@WBA</v>
      </c>
      <c r="W63" s="67" t="str">
        <f t="shared" si="6"/>
        <v>WBA</v>
      </c>
      <c r="X63" s="67" t="str">
        <f t="shared" si="6"/>
        <v>WBA</v>
      </c>
      <c r="Y63" s="67" t="str">
        <f t="shared" si="6"/>
        <v>@WBA</v>
      </c>
      <c r="Z63" s="67" t="str">
        <f t="shared" si="6"/>
        <v>WBA</v>
      </c>
      <c r="AA63" s="67" t="str">
        <f t="shared" si="6"/>
        <v>@WBA</v>
      </c>
      <c r="AB63" s="67" t="str">
        <f t="shared" si="6"/>
        <v>@WBA</v>
      </c>
      <c r="AC63" s="67" t="str">
        <f t="shared" si="6"/>
        <v>WBA</v>
      </c>
      <c r="AD63" s="67" t="str">
        <f t="shared" si="6"/>
        <v>@WBA</v>
      </c>
      <c r="AE63" s="67" t="str">
        <f t="shared" si="6"/>
        <v>WBA</v>
      </c>
      <c r="AF63" s="67" t="str">
        <f t="shared" si="6"/>
        <v>@WBA</v>
      </c>
      <c r="AG63" s="67" t="str">
        <f t="shared" si="6"/>
        <v>WBA</v>
      </c>
      <c r="AH63" s="67" t="str">
        <f t="shared" si="6"/>
        <v>WBA</v>
      </c>
      <c r="AI63" s="67" t="str">
        <f t="shared" si="6"/>
        <v>@WBA</v>
      </c>
      <c r="AJ63" s="67" t="str">
        <f t="shared" si="6"/>
        <v>WBA</v>
      </c>
      <c r="AK63" s="67" t="str">
        <f t="shared" si="6"/>
        <v>@WBA</v>
      </c>
      <c r="AL63" s="67" t="str">
        <f t="shared" si="6"/>
        <v>@WBA</v>
      </c>
      <c r="AM63" s="67" t="str">
        <f t="shared" si="6"/>
        <v>WBA</v>
      </c>
      <c r="AP63" s="60"/>
    </row>
    <row r="64" spans="1:42" x14ac:dyDescent="0.3">
      <c r="A64" s="41" t="str">
        <f t="shared" si="3"/>
        <v>WHU</v>
      </c>
      <c r="B64" s="67" t="str">
        <f t="shared" si="5"/>
        <v>@WHU</v>
      </c>
      <c r="C64" s="67" t="str">
        <f t="shared" si="6"/>
        <v>WHU</v>
      </c>
      <c r="D64" s="67" t="str">
        <f t="shared" si="6"/>
        <v>@WHU</v>
      </c>
      <c r="E64" s="67" t="str">
        <f t="shared" si="6"/>
        <v>WHU</v>
      </c>
      <c r="F64" s="67" t="str">
        <f t="shared" si="6"/>
        <v>WHU</v>
      </c>
      <c r="G64" s="67" t="str">
        <f t="shared" si="6"/>
        <v>@WHU</v>
      </c>
      <c r="H64" s="67" t="str">
        <f t="shared" si="6"/>
        <v>WHU</v>
      </c>
      <c r="I64" s="67" t="str">
        <f t="shared" si="6"/>
        <v>@WHU</v>
      </c>
      <c r="J64" s="67" t="str">
        <f t="shared" si="6"/>
        <v>WHU</v>
      </c>
      <c r="K64" s="67" t="str">
        <f t="shared" si="6"/>
        <v>@WHU</v>
      </c>
      <c r="L64" s="67" t="str">
        <f t="shared" si="6"/>
        <v>@WHU</v>
      </c>
      <c r="M64" s="67" t="str">
        <f t="shared" si="6"/>
        <v>WHU</v>
      </c>
      <c r="N64" s="67" t="str">
        <f t="shared" si="6"/>
        <v>@WHU</v>
      </c>
      <c r="O64" s="67" t="str">
        <f t="shared" si="6"/>
        <v>WHU</v>
      </c>
      <c r="P64" s="67" t="str">
        <f t="shared" si="6"/>
        <v>@WHU</v>
      </c>
      <c r="Q64" s="67" t="str">
        <f t="shared" si="6"/>
        <v>WHU</v>
      </c>
      <c r="R64" s="67" t="str">
        <f t="shared" si="6"/>
        <v>WHU</v>
      </c>
      <c r="S64" s="67" t="str">
        <f t="shared" si="6"/>
        <v>@WHU</v>
      </c>
      <c r="T64" s="67" t="str">
        <f t="shared" si="6"/>
        <v>@WHU</v>
      </c>
      <c r="U64" s="67" t="str">
        <f t="shared" si="6"/>
        <v>WHU</v>
      </c>
      <c r="V64" s="67" t="str">
        <f t="shared" si="6"/>
        <v>@WHU</v>
      </c>
      <c r="W64" s="67" t="str">
        <f t="shared" si="6"/>
        <v>WHU</v>
      </c>
      <c r="X64" s="67" t="str">
        <f t="shared" si="6"/>
        <v>WHU</v>
      </c>
      <c r="Y64" s="67" t="str">
        <f t="shared" si="6"/>
        <v>@WHU</v>
      </c>
      <c r="Z64" s="67" t="str">
        <f t="shared" si="6"/>
        <v>@WHU</v>
      </c>
      <c r="AA64" s="67" t="str">
        <f t="shared" si="6"/>
        <v>WHU</v>
      </c>
      <c r="AB64" s="67" t="str">
        <f t="shared" si="6"/>
        <v>@WHU</v>
      </c>
      <c r="AC64" s="67" t="str">
        <f t="shared" si="6"/>
        <v>WHU</v>
      </c>
      <c r="AD64" s="67" t="str">
        <f t="shared" si="6"/>
        <v>@WHU</v>
      </c>
      <c r="AE64" s="67" t="str">
        <f t="shared" si="6"/>
        <v>WHU</v>
      </c>
      <c r="AF64" s="67" t="str">
        <f t="shared" si="6"/>
        <v>@WHU</v>
      </c>
      <c r="AG64" s="67" t="str">
        <f t="shared" si="6"/>
        <v>WHU</v>
      </c>
      <c r="AH64" s="67" t="str">
        <f t="shared" si="6"/>
        <v>@WHU</v>
      </c>
      <c r="AI64" s="67" t="str">
        <f t="shared" si="6"/>
        <v>WHU</v>
      </c>
      <c r="AJ64" s="67" t="str">
        <f t="shared" si="6"/>
        <v>@WHU</v>
      </c>
      <c r="AK64" s="67" t="str">
        <f t="shared" si="6"/>
        <v>WHU</v>
      </c>
      <c r="AL64" s="67" t="str">
        <f t="shared" si="6"/>
        <v>WHU</v>
      </c>
      <c r="AM64" s="67" t="str">
        <f t="shared" si="6"/>
        <v>@WHU</v>
      </c>
      <c r="AP64" s="60"/>
    </row>
    <row r="65" spans="1:48" x14ac:dyDescent="0.3">
      <c r="A65" s="41" t="str">
        <f t="shared" si="3"/>
        <v>WOL</v>
      </c>
      <c r="B65" s="67" t="str">
        <f t="shared" si="5"/>
        <v>WOL</v>
      </c>
      <c r="C65" s="67" t="str">
        <f t="shared" si="6"/>
        <v>@WOL</v>
      </c>
      <c r="D65" s="67" t="str">
        <f t="shared" si="6"/>
        <v>WOL</v>
      </c>
      <c r="E65" s="67" t="str">
        <f t="shared" si="6"/>
        <v>@WOL</v>
      </c>
      <c r="F65" s="67" t="str">
        <f t="shared" si="6"/>
        <v>WOL</v>
      </c>
      <c r="G65" s="67" t="str">
        <f t="shared" si="6"/>
        <v>@WOL</v>
      </c>
      <c r="H65" s="67" t="str">
        <f t="shared" si="6"/>
        <v>@WOL</v>
      </c>
      <c r="I65" s="67" t="str">
        <f t="shared" si="6"/>
        <v>WOL</v>
      </c>
      <c r="J65" s="67" t="str">
        <f t="shared" si="6"/>
        <v>@WOL</v>
      </c>
      <c r="K65" s="67" t="str">
        <f t="shared" si="6"/>
        <v>WOL</v>
      </c>
      <c r="L65" s="67" t="str">
        <f t="shared" si="6"/>
        <v>WOL</v>
      </c>
      <c r="M65" s="67" t="str">
        <f t="shared" si="6"/>
        <v>@WOL</v>
      </c>
      <c r="N65" s="67" t="str">
        <f t="shared" si="6"/>
        <v>@WOL</v>
      </c>
      <c r="O65" s="67" t="str">
        <f t="shared" si="6"/>
        <v>WOL</v>
      </c>
      <c r="P65" s="67" t="str">
        <f t="shared" si="6"/>
        <v>@WOL</v>
      </c>
      <c r="Q65" s="67" t="str">
        <f t="shared" si="6"/>
        <v>WOL</v>
      </c>
      <c r="R65" s="67" t="str">
        <f t="shared" si="6"/>
        <v>WOL</v>
      </c>
      <c r="S65" s="67" t="str">
        <f t="shared" si="6"/>
        <v>@WOL</v>
      </c>
      <c r="T65" s="67" t="str">
        <f t="shared" si="6"/>
        <v>@WOL</v>
      </c>
      <c r="U65" s="67" t="str">
        <f t="shared" si="6"/>
        <v>WOL</v>
      </c>
      <c r="V65" s="67" t="str">
        <f t="shared" si="6"/>
        <v>WOL</v>
      </c>
      <c r="W65" s="67" t="str">
        <f t="shared" si="6"/>
        <v>@WOL</v>
      </c>
      <c r="X65" s="67" t="str">
        <f t="shared" si="6"/>
        <v>@WOL</v>
      </c>
      <c r="Y65" s="67" t="str">
        <f t="shared" si="6"/>
        <v>WOL</v>
      </c>
      <c r="Z65" s="67" t="str">
        <f t="shared" si="6"/>
        <v>@WOL</v>
      </c>
      <c r="AA65" s="67" t="str">
        <f t="shared" si="6"/>
        <v>WOL</v>
      </c>
      <c r="AB65" s="67" t="str">
        <f t="shared" si="6"/>
        <v>WOL</v>
      </c>
      <c r="AC65" s="67" t="str">
        <f t="shared" si="6"/>
        <v>@WOL</v>
      </c>
      <c r="AD65" s="67" t="str">
        <f t="shared" si="6"/>
        <v>WOL</v>
      </c>
      <c r="AE65" s="67" t="str">
        <f t="shared" si="6"/>
        <v>@WOL</v>
      </c>
      <c r="AF65" s="67" t="str">
        <f t="shared" si="6"/>
        <v>WOL</v>
      </c>
      <c r="AG65" s="67" t="str">
        <f t="shared" si="6"/>
        <v>@WOL</v>
      </c>
      <c r="AH65" s="67" t="str">
        <f t="shared" si="6"/>
        <v>@WOL</v>
      </c>
      <c r="AI65" s="67" t="str">
        <f t="shared" si="6"/>
        <v>WOL</v>
      </c>
      <c r="AJ65" s="67" t="str">
        <f t="shared" si="6"/>
        <v>@WOL</v>
      </c>
      <c r="AK65" s="67" t="str">
        <f t="shared" si="6"/>
        <v>WOL</v>
      </c>
      <c r="AL65" s="67" t="str">
        <f t="shared" si="6"/>
        <v>WOL</v>
      </c>
      <c r="AM65" s="67" t="str">
        <f t="shared" si="6"/>
        <v>@WOL</v>
      </c>
      <c r="AP65" s="60"/>
    </row>
    <row r="66" spans="1:48" x14ac:dyDescent="0.3">
      <c r="AG66" s="34"/>
      <c r="AH66" s="34"/>
      <c r="AI66" s="34"/>
      <c r="AJ66" s="34"/>
      <c r="AK66" s="34"/>
      <c r="AL66" s="34"/>
      <c r="AM66" s="34"/>
    </row>
    <row r="67" spans="1:48" x14ac:dyDescent="0.3">
      <c r="A67" s="53" t="s">
        <v>0</v>
      </c>
      <c r="B67" s="53">
        <v>1</v>
      </c>
      <c r="C67" s="53">
        <v>2</v>
      </c>
      <c r="D67" s="53">
        <v>3</v>
      </c>
      <c r="E67" s="53">
        <v>4</v>
      </c>
      <c r="F67" s="53">
        <v>5</v>
      </c>
      <c r="G67" s="53">
        <v>6</v>
      </c>
      <c r="H67" s="53">
        <v>7</v>
      </c>
      <c r="I67" s="53">
        <v>8</v>
      </c>
      <c r="J67" s="53">
        <v>9</v>
      </c>
      <c r="K67" s="53">
        <v>10</v>
      </c>
      <c r="L67" s="53">
        <v>11</v>
      </c>
      <c r="M67" s="53">
        <v>12</v>
      </c>
      <c r="N67" s="53">
        <v>13</v>
      </c>
      <c r="O67" s="53">
        <v>14</v>
      </c>
      <c r="P67" s="53">
        <v>15</v>
      </c>
      <c r="Q67" s="53">
        <v>16</v>
      </c>
      <c r="R67" s="53">
        <v>17</v>
      </c>
      <c r="S67" s="53">
        <v>18</v>
      </c>
      <c r="T67" s="53">
        <v>19</v>
      </c>
      <c r="U67" s="53">
        <v>20</v>
      </c>
      <c r="V67" s="53">
        <v>21</v>
      </c>
      <c r="W67" s="53">
        <v>22</v>
      </c>
      <c r="X67" s="53">
        <v>23</v>
      </c>
      <c r="Y67" s="53">
        <v>24</v>
      </c>
      <c r="Z67" s="53">
        <v>25</v>
      </c>
      <c r="AA67" s="53">
        <v>26</v>
      </c>
      <c r="AB67" s="53">
        <v>27</v>
      </c>
      <c r="AC67" s="53">
        <v>28</v>
      </c>
      <c r="AD67" s="53">
        <v>29</v>
      </c>
      <c r="AE67" s="53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57" t="s">
        <v>13</v>
      </c>
      <c r="AO67" s="53" t="s">
        <v>0</v>
      </c>
      <c r="AP67" s="57" t="str">
        <f>CONCATENATE("GW ",Fixtures!$D$6,"-",Fixtures!$D$6+8)</f>
        <v>GW 38-46</v>
      </c>
      <c r="AQ67" s="57" t="str">
        <f>CONCATENATE("GW ",Fixtures!$D$6,"-",Fixtures!$D$6+5)</f>
        <v>GW 38-43</v>
      </c>
      <c r="AR67" s="57" t="str">
        <f>CONCATENATE("GW ",Fixtures!$D$6,"-",Fixtures!$D$6+2)</f>
        <v>GW 38-40</v>
      </c>
      <c r="AS67" s="70"/>
    </row>
    <row r="68" spans="1:48" x14ac:dyDescent="0.3">
      <c r="A68" s="41" t="str">
        <f>$A46</f>
        <v>ARS</v>
      </c>
      <c r="B68" s="22">
        <f t="shared" ref="B68:B87" ca="1" si="7">(VLOOKUP(B2,$AT$2:$AU$41,2,FALSE))</f>
        <v>86.976917741386501</v>
      </c>
      <c r="C68" s="22">
        <f t="shared" ref="C68:AM75" ca="1" si="8">(VLOOKUP(C2,$AT$2:$AU$41,2,FALSE))</f>
        <v>99.637041377369087</v>
      </c>
      <c r="D68" s="22">
        <f t="shared" ca="1" si="8"/>
        <v>149.43118959286463</v>
      </c>
      <c r="E68" s="22">
        <f t="shared" ca="1" si="8"/>
        <v>59.145577594291431</v>
      </c>
      <c r="F68" s="22">
        <f t="shared" ca="1" si="8"/>
        <v>148.3002622085809</v>
      </c>
      <c r="G68" s="22">
        <f t="shared" ca="1" si="8"/>
        <v>106.24960143147842</v>
      </c>
      <c r="H68" s="22">
        <f t="shared" ca="1" si="8"/>
        <v>131.23875799038728</v>
      </c>
      <c r="I68" s="22">
        <f t="shared" ca="1" si="8"/>
        <v>102.48928673155385</v>
      </c>
      <c r="J68" s="22">
        <f t="shared" ca="1" si="8"/>
        <v>126.94420057505056</v>
      </c>
      <c r="K68" s="22">
        <f t="shared" ca="1" si="8"/>
        <v>78.147349861769413</v>
      </c>
      <c r="L68" s="22">
        <f t="shared" ca="1" si="8"/>
        <v>115.85748105300112</v>
      </c>
      <c r="M68" s="22">
        <f t="shared" ca="1" si="8"/>
        <v>75.433191530180153</v>
      </c>
      <c r="N68" s="22">
        <f t="shared" ca="1" si="8"/>
        <v>86.587993402392399</v>
      </c>
      <c r="O68" s="22">
        <f t="shared" ca="1" si="8"/>
        <v>98.183289489392521</v>
      </c>
      <c r="P68" s="22">
        <f t="shared" ca="1" si="8"/>
        <v>117.84906433621505</v>
      </c>
      <c r="Q68" s="22">
        <f t="shared" ca="1" si="8"/>
        <v>99.392567747686172</v>
      </c>
      <c r="R68" s="22">
        <f t="shared" ca="1" si="8"/>
        <v>74.778299219092943</v>
      </c>
      <c r="S68" s="22">
        <f t="shared" ca="1" si="8"/>
        <v>67.057671351633303</v>
      </c>
      <c r="T68" s="77">
        <f t="shared" ca="1" si="8"/>
        <v>78.725192926654685</v>
      </c>
      <c r="U68" s="77">
        <f t="shared" ca="1" si="8"/>
        <v>97.641779794187173</v>
      </c>
      <c r="V68" s="77">
        <f t="shared" ca="1" si="8"/>
        <v>116.38154010468304</v>
      </c>
      <c r="W68" s="77">
        <f t="shared" ca="1" si="8"/>
        <v>88.123607290931488</v>
      </c>
      <c r="X68" s="77">
        <f t="shared" ca="1" si="8"/>
        <v>115.57302546324158</v>
      </c>
      <c r="Y68" s="77">
        <f t="shared" ca="1" si="8"/>
        <v>112.57315900051651</v>
      </c>
      <c r="Z68" s="77">
        <f t="shared" ca="1" si="8"/>
        <v>131.51155327930761</v>
      </c>
      <c r="AA68" s="77">
        <f t="shared" ca="1" si="8"/>
        <v>119.81338033762461</v>
      </c>
      <c r="AB68" s="78">
        <f t="shared" ca="1" si="8"/>
        <v>85.062960661692529</v>
      </c>
      <c r="AC68" s="78">
        <f t="shared" ca="1" si="8"/>
        <v>102.74153980171798</v>
      </c>
      <c r="AD68" s="78">
        <f t="shared" ca="1" si="8"/>
        <v>112.35666368086302</v>
      </c>
      <c r="AE68" s="78">
        <f t="shared" ca="1" si="8"/>
        <v>132.51445114838938</v>
      </c>
      <c r="AF68" s="78">
        <f t="shared" ca="1" si="8"/>
        <v>66.696076861647796</v>
      </c>
      <c r="AG68" s="78">
        <f t="shared" ca="1" si="8"/>
        <v>77.130474223493678</v>
      </c>
      <c r="AH68" s="78">
        <f t="shared" ca="1" si="8"/>
        <v>87.06820011323488</v>
      </c>
      <c r="AI68" s="78">
        <f t="shared" ca="1" si="8"/>
        <v>88.77521755558935</v>
      </c>
      <c r="AJ68" s="78">
        <f t="shared" ca="1" si="8"/>
        <v>66.312831382969208</v>
      </c>
      <c r="AK68" s="77">
        <f t="shared" ca="1" si="8"/>
        <v>132.89362574083827</v>
      </c>
      <c r="AL68" s="22">
        <f t="shared" ca="1" si="8"/>
        <v>75.61822514120351</v>
      </c>
      <c r="AM68" s="22">
        <f t="shared" ca="1" si="8"/>
        <v>88.140578946061311</v>
      </c>
      <c r="AN68" s="22">
        <f ca="1">IF(OR(Fixtures!$D$6&lt;=0,Fixtures!$D$6&gt;39),AVERAGE(B68:AM68),AVERAGE(OFFSET(A68,0,Fixtures!$D$6,1,38-Fixtures!$D$6+1)))</f>
        <v>88.140578946061311</v>
      </c>
      <c r="AO68" s="41" t="str">
        <f>$A46</f>
        <v>ARS</v>
      </c>
      <c r="AP68" s="61" t="e">
        <f ca="1">AVERAGE(OFFSET(A68,0,Fixtures!$D$6,1,9))</f>
        <v>#N/A</v>
      </c>
      <c r="AQ68" s="61" t="e">
        <f ca="1">AVERAGE(OFFSET(A68,0,Fixtures!$D$6,1,6))</f>
        <v>#N/A</v>
      </c>
      <c r="AR68" s="61">
        <f ca="1">AVERAGE(OFFSET(A68,0,Fixtures!$D$6,1,3))</f>
        <v>88.140578946061311</v>
      </c>
      <c r="AS68" s="69"/>
      <c r="AT68" s="68"/>
      <c r="AU68" s="60"/>
      <c r="AV68" s="60"/>
    </row>
    <row r="69" spans="1:48" x14ac:dyDescent="0.3">
      <c r="A69" s="41" t="str">
        <f t="shared" ref="A69:A87" si="9">$A47</f>
        <v>AVL</v>
      </c>
      <c r="B69" s="78">
        <f t="shared" ca="1" si="7"/>
        <v>148.3002622085809</v>
      </c>
      <c r="C69" s="78">
        <f t="shared" ref="C69:Q69" ca="1" si="10">(VLOOKUP(C3,$AT$2:$AU$41,2,FALSE))</f>
        <v>59.145577594291431</v>
      </c>
      <c r="D69" s="78">
        <f t="shared" ca="1" si="10"/>
        <v>86.976917741386501</v>
      </c>
      <c r="E69" s="78">
        <f t="shared" ca="1" si="10"/>
        <v>132.51445114838938</v>
      </c>
      <c r="F69" s="78">
        <f t="shared" ca="1" si="10"/>
        <v>119.81338033762461</v>
      </c>
      <c r="G69" s="78">
        <f t="shared" ca="1" si="10"/>
        <v>112.57315900051651</v>
      </c>
      <c r="H69" s="78">
        <f t="shared" ca="1" si="10"/>
        <v>86.587993402392399</v>
      </c>
      <c r="I69" s="78">
        <f t="shared" ca="1" si="10"/>
        <v>103.32650355381611</v>
      </c>
      <c r="J69" s="78">
        <f t="shared" ca="1" si="10"/>
        <v>88.140578946061311</v>
      </c>
      <c r="K69" s="78">
        <f t="shared" ca="1" si="10"/>
        <v>112.35666368086302</v>
      </c>
      <c r="L69" s="78">
        <f t="shared" ca="1" si="10"/>
        <v>78.725192926654685</v>
      </c>
      <c r="M69" s="89">
        <f t="shared" ca="1" si="10"/>
        <v>88.123607290931488</v>
      </c>
      <c r="N69" s="89">
        <f t="shared" ca="1" si="10"/>
        <v>75.433191530180153</v>
      </c>
      <c r="O69" s="89">
        <f t="shared" ca="1" si="10"/>
        <v>74.778299219092943</v>
      </c>
      <c r="P69" s="89">
        <f t="shared" ca="1" si="10"/>
        <v>67.057671351633303</v>
      </c>
      <c r="Q69" s="89">
        <f t="shared" ca="1" si="10"/>
        <v>132.89362574083827</v>
      </c>
      <c r="R69" s="89">
        <f t="shared" ca="1" si="8"/>
        <v>131.23875799038728</v>
      </c>
      <c r="S69" s="78">
        <f t="shared" ca="1" si="8"/>
        <v>102.74153980171798</v>
      </c>
      <c r="T69" s="78">
        <f t="shared" ca="1" si="8"/>
        <v>87.06820011323488</v>
      </c>
      <c r="U69" s="77">
        <f t="shared" ca="1" si="8"/>
        <v>85.062960661692529</v>
      </c>
      <c r="V69" s="77">
        <f t="shared" ca="1" si="8"/>
        <v>97.641779794187173</v>
      </c>
      <c r="W69" s="77">
        <f t="shared" ca="1" si="8"/>
        <v>99.637041377369087</v>
      </c>
      <c r="X69" s="77">
        <f t="shared" ca="1" si="8"/>
        <v>91.629163528855798</v>
      </c>
      <c r="Y69" s="77">
        <f t="shared" ca="1" si="8"/>
        <v>99.392567747686172</v>
      </c>
      <c r="Z69" s="77">
        <f t="shared" ca="1" si="8"/>
        <v>106.24960143147842</v>
      </c>
      <c r="AA69" s="77">
        <f t="shared" ca="1" si="8"/>
        <v>126.94420057505056</v>
      </c>
      <c r="AB69" s="78">
        <f t="shared" ca="1" si="8"/>
        <v>78.147349861769413</v>
      </c>
      <c r="AC69" s="78">
        <f t="shared" ca="1" si="8"/>
        <v>88.77521755558935</v>
      </c>
      <c r="AD69" s="78">
        <f t="shared" ca="1" si="8"/>
        <v>66.696076861647796</v>
      </c>
      <c r="AE69" s="78">
        <f t="shared" ca="1" si="8"/>
        <v>77.130474223493678</v>
      </c>
      <c r="AF69" s="78">
        <f t="shared" ca="1" si="8"/>
        <v>149.43118959286463</v>
      </c>
      <c r="AG69" s="78">
        <f t="shared" ca="1" si="8"/>
        <v>131.51155327930761</v>
      </c>
      <c r="AH69" s="78">
        <f t="shared" ca="1" si="8"/>
        <v>66.312831382969208</v>
      </c>
      <c r="AI69" s="78">
        <f t="shared" ca="1" si="8"/>
        <v>98.183289489392521</v>
      </c>
      <c r="AJ69" s="78">
        <f t="shared" ca="1" si="8"/>
        <v>116.38154010468304</v>
      </c>
      <c r="AK69" s="77">
        <f t="shared" ca="1" si="8"/>
        <v>75.61822514120351</v>
      </c>
      <c r="AL69" s="22">
        <f t="shared" ca="1" si="8"/>
        <v>115.85748105300112</v>
      </c>
      <c r="AM69" s="22">
        <f t="shared" ca="1" si="8"/>
        <v>117.84906433621505</v>
      </c>
      <c r="AN69" s="22">
        <f ca="1">IF(OR(Fixtures!$D$6&lt;=0,Fixtures!$D$6&gt;39),AVERAGE(B69:AM69),AVERAGE(OFFSET(A69,0,Fixtures!$D$6,1,38-Fixtures!$D$6+1)))</f>
        <v>117.84906433621505</v>
      </c>
      <c r="AO69" s="41" t="str">
        <f t="shared" ref="AO69:AO87" si="11">$A47</f>
        <v>AVL</v>
      </c>
      <c r="AP69" s="61" t="e">
        <f ca="1">AVERAGE(OFFSET(A69,0,Fixtures!$D$6,1,9))</f>
        <v>#N/A</v>
      </c>
      <c r="AQ69" s="61" t="e">
        <f ca="1">AVERAGE(OFFSET(A69,0,Fixtures!$D$6,1,6))</f>
        <v>#N/A</v>
      </c>
      <c r="AR69" s="61">
        <f ca="1">AVERAGE(OFFSET(A69,0,Fixtures!$D$6,1,3))</f>
        <v>117.84906433621505</v>
      </c>
      <c r="AS69" s="69"/>
      <c r="AT69" s="68"/>
      <c r="AU69" s="60"/>
      <c r="AV69" s="60"/>
    </row>
    <row r="70" spans="1:48" x14ac:dyDescent="0.3">
      <c r="A70" s="41" t="str">
        <f t="shared" si="9"/>
        <v>BHA</v>
      </c>
      <c r="B70" s="78">
        <f t="shared" ca="1" si="7"/>
        <v>117.84906433621505</v>
      </c>
      <c r="C70" s="78">
        <f t="shared" ca="1" si="8"/>
        <v>88.77521755558935</v>
      </c>
      <c r="D70" s="78">
        <f t="shared" ca="1" si="8"/>
        <v>116.38154010468304</v>
      </c>
      <c r="E70" s="78">
        <f t="shared" ca="1" si="8"/>
        <v>98.183289489392521</v>
      </c>
      <c r="F70" s="78">
        <f t="shared" ca="1" si="8"/>
        <v>75.61822514120351</v>
      </c>
      <c r="G70" s="78">
        <f t="shared" ca="1" si="8"/>
        <v>66.312831382969208</v>
      </c>
      <c r="H70" s="78">
        <f t="shared" ca="1" si="8"/>
        <v>115.85748105300112</v>
      </c>
      <c r="I70" s="78">
        <f t="shared" ca="1" si="8"/>
        <v>75.433191530180153</v>
      </c>
      <c r="J70" s="78">
        <f t="shared" ca="1" si="8"/>
        <v>115.57302546324158</v>
      </c>
      <c r="K70" s="78">
        <f t="shared" ca="1" si="8"/>
        <v>132.51445114838938</v>
      </c>
      <c r="L70" s="78">
        <f t="shared" ca="1" si="8"/>
        <v>86.587993402392399</v>
      </c>
      <c r="M70" s="89">
        <f t="shared" ca="1" si="8"/>
        <v>119.81338033762461</v>
      </c>
      <c r="N70" s="89">
        <f t="shared" ca="1" si="8"/>
        <v>86.976917741386501</v>
      </c>
      <c r="O70" s="89">
        <f t="shared" ca="1" si="8"/>
        <v>59.145577594291431</v>
      </c>
      <c r="P70" s="89">
        <f t="shared" ca="1" si="8"/>
        <v>112.35666368086302</v>
      </c>
      <c r="Q70" s="89">
        <f t="shared" ca="1" si="8"/>
        <v>91.629163528855798</v>
      </c>
      <c r="R70" s="89">
        <f t="shared" ca="1" si="8"/>
        <v>78.147349861769413</v>
      </c>
      <c r="S70" s="89">
        <f t="shared" ca="1" si="8"/>
        <v>148.3002622085809</v>
      </c>
      <c r="T70" s="78">
        <f t="shared" ca="1" si="8"/>
        <v>126.94420057505056</v>
      </c>
      <c r="U70" s="77">
        <f t="shared" ca="1" si="8"/>
        <v>77.130474223493678</v>
      </c>
      <c r="V70" s="77">
        <f t="shared" ca="1" si="8"/>
        <v>102.74153980171798</v>
      </c>
      <c r="W70" s="77">
        <f t="shared" ca="1" si="8"/>
        <v>149.43118959286463</v>
      </c>
      <c r="X70" s="77">
        <f t="shared" ca="1" si="8"/>
        <v>85.062960661692529</v>
      </c>
      <c r="Y70" s="77">
        <f t="shared" ca="1" si="8"/>
        <v>102.48928673155385</v>
      </c>
      <c r="Z70" s="77">
        <f t="shared" ca="1" si="8"/>
        <v>67.057671351633303</v>
      </c>
      <c r="AA70" s="77">
        <f t="shared" ca="1" si="8"/>
        <v>74.778299219092943</v>
      </c>
      <c r="AB70" s="78">
        <f t="shared" ca="1" si="8"/>
        <v>106.24960143147842</v>
      </c>
      <c r="AC70" s="78">
        <f t="shared" ca="1" si="8"/>
        <v>97.641779794187173</v>
      </c>
      <c r="AD70" s="78">
        <f t="shared" ca="1" si="8"/>
        <v>78.725192926654685</v>
      </c>
      <c r="AE70" s="78">
        <f t="shared" ca="1" si="8"/>
        <v>131.23875799038728</v>
      </c>
      <c r="AF70" s="78">
        <f t="shared" ca="1" si="8"/>
        <v>87.06820011323488</v>
      </c>
      <c r="AG70" s="78">
        <f t="shared" ca="1" si="8"/>
        <v>132.89362574083827</v>
      </c>
      <c r="AH70" s="78">
        <f t="shared" ca="1" si="8"/>
        <v>66.696076861647796</v>
      </c>
      <c r="AI70" s="78">
        <f t="shared" ca="1" si="8"/>
        <v>112.57315900051651</v>
      </c>
      <c r="AJ70" s="78">
        <f t="shared" ca="1" si="8"/>
        <v>88.123607290931488</v>
      </c>
      <c r="AK70" s="77">
        <f t="shared" ca="1" si="8"/>
        <v>99.637041377369087</v>
      </c>
      <c r="AL70" s="22">
        <f t="shared" ca="1" si="8"/>
        <v>131.51155327930761</v>
      </c>
      <c r="AM70" s="22">
        <f t="shared" ca="1" si="8"/>
        <v>103.32650355381611</v>
      </c>
      <c r="AN70" s="22">
        <f ca="1">IF(OR(Fixtures!$D$6&lt;=0,Fixtures!$D$6&gt;39),AVERAGE(B70:AM70),AVERAGE(OFFSET(A70,0,Fixtures!$D$6,1,38-Fixtures!$D$6+1)))</f>
        <v>103.32650355381611</v>
      </c>
      <c r="AO70" s="41" t="str">
        <f t="shared" si="11"/>
        <v>BHA</v>
      </c>
      <c r="AP70" s="61" t="e">
        <f ca="1">AVERAGE(OFFSET(A70,0,Fixtures!$D$6,1,9))</f>
        <v>#N/A</v>
      </c>
      <c r="AQ70" s="61" t="e">
        <f ca="1">AVERAGE(OFFSET(A70,0,Fixtures!$D$6,1,6))</f>
        <v>#N/A</v>
      </c>
      <c r="AR70" s="61">
        <f ca="1">AVERAGE(OFFSET(A70,0,Fixtures!$D$6,1,3))</f>
        <v>103.32650355381611</v>
      </c>
      <c r="AS70" s="69"/>
      <c r="AT70" s="68"/>
      <c r="AU70" s="60"/>
      <c r="AV70" s="60"/>
    </row>
    <row r="71" spans="1:48" x14ac:dyDescent="0.3">
      <c r="A71" s="41" t="str">
        <f t="shared" si="9"/>
        <v>BUR</v>
      </c>
      <c r="B71" s="78">
        <f t="shared" ca="1" si="7"/>
        <v>116.38154010468304</v>
      </c>
      <c r="C71" s="78">
        <f t="shared" ca="1" si="8"/>
        <v>119.81338033762461</v>
      </c>
      <c r="D71" s="78">
        <f t="shared" ca="1" si="8"/>
        <v>86.587993402392399</v>
      </c>
      <c r="E71" s="78">
        <f t="shared" ca="1" si="8"/>
        <v>88.77521755558935</v>
      </c>
      <c r="F71" s="78">
        <f t="shared" ca="1" si="8"/>
        <v>74.778299219092943</v>
      </c>
      <c r="G71" s="78">
        <f t="shared" ca="1" si="8"/>
        <v>102.74153980171798</v>
      </c>
      <c r="H71" s="78">
        <f t="shared" ca="1" si="8"/>
        <v>117.84906433621505</v>
      </c>
      <c r="I71" s="78">
        <f t="shared" ca="1" si="8"/>
        <v>99.392567747686172</v>
      </c>
      <c r="J71" s="78">
        <f t="shared" ca="1" si="8"/>
        <v>67.057671351633303</v>
      </c>
      <c r="K71" s="78">
        <f t="shared" ca="1" si="8"/>
        <v>148.3002622085809</v>
      </c>
      <c r="L71" s="78">
        <f t="shared" ca="1" si="8"/>
        <v>87.06820011323488</v>
      </c>
      <c r="M71" s="89">
        <f t="shared" ca="1" si="8"/>
        <v>103.32650355381611</v>
      </c>
      <c r="N71" s="89">
        <f t="shared" ca="1" si="8"/>
        <v>115.57302546324158</v>
      </c>
      <c r="O71" s="89">
        <f t="shared" ca="1" si="8"/>
        <v>78.147349861769413</v>
      </c>
      <c r="P71" s="89">
        <f t="shared" ca="1" si="8"/>
        <v>126.94420057505056</v>
      </c>
      <c r="Q71" s="78">
        <f t="shared" ca="1" si="8"/>
        <v>59.145577594291431</v>
      </c>
      <c r="R71" s="78">
        <f t="shared" ca="1" si="8"/>
        <v>77.130474223493678</v>
      </c>
      <c r="S71" s="78">
        <f t="shared" ca="1" si="8"/>
        <v>149.43118959286463</v>
      </c>
      <c r="T71" s="78">
        <f t="shared" ca="1" si="8"/>
        <v>112.35666368086302</v>
      </c>
      <c r="U71" s="77">
        <f t="shared" ca="1" si="8"/>
        <v>102.48928673155385</v>
      </c>
      <c r="V71" s="77">
        <f t="shared" ca="1" si="8"/>
        <v>132.89362574083827</v>
      </c>
      <c r="W71" s="77">
        <f t="shared" ca="1" si="8"/>
        <v>131.51155327930761</v>
      </c>
      <c r="X71" s="77">
        <f t="shared" ca="1" si="8"/>
        <v>88.140578946061311</v>
      </c>
      <c r="Y71" s="77">
        <f t="shared" ca="1" si="8"/>
        <v>75.61822514120351</v>
      </c>
      <c r="Z71" s="77">
        <f t="shared" ca="1" si="8"/>
        <v>66.312831382969208</v>
      </c>
      <c r="AA71" s="77">
        <f t="shared" ca="1" si="8"/>
        <v>115.85748105300112</v>
      </c>
      <c r="AB71" s="78">
        <f t="shared" ca="1" si="8"/>
        <v>91.629163528855798</v>
      </c>
      <c r="AC71" s="78">
        <f t="shared" ca="1" si="8"/>
        <v>98.183289489392521</v>
      </c>
      <c r="AD71" s="78">
        <f t="shared" ca="1" si="8"/>
        <v>106.24960143147842</v>
      </c>
      <c r="AE71" s="78">
        <f t="shared" ca="1" si="8"/>
        <v>97.641779794187173</v>
      </c>
      <c r="AF71" s="78">
        <f t="shared" ca="1" si="8"/>
        <v>78.725192926654685</v>
      </c>
      <c r="AG71" s="78">
        <f t="shared" ca="1" si="8"/>
        <v>131.23875799038728</v>
      </c>
      <c r="AH71" s="78">
        <f t="shared" ca="1" si="8"/>
        <v>88.123607290931488</v>
      </c>
      <c r="AI71" s="78">
        <f t="shared" ca="1" si="8"/>
        <v>99.637041377369087</v>
      </c>
      <c r="AJ71" s="78">
        <f t="shared" ca="1" si="8"/>
        <v>86.976917741386501</v>
      </c>
      <c r="AK71" s="77">
        <f t="shared" ca="1" si="8"/>
        <v>112.57315900051651</v>
      </c>
      <c r="AL71" s="22">
        <f t="shared" ca="1" si="8"/>
        <v>132.51445114838938</v>
      </c>
      <c r="AM71" s="22">
        <f t="shared" ca="1" si="8"/>
        <v>66.696076861647796</v>
      </c>
      <c r="AN71" s="22">
        <f ca="1">IF(OR(Fixtures!$D$6&lt;=0,Fixtures!$D$6&gt;39),AVERAGE(B71:AM71),AVERAGE(OFFSET(A71,0,Fixtures!$D$6,1,38-Fixtures!$D$6+1)))</f>
        <v>66.696076861647796</v>
      </c>
      <c r="AO71" s="41" t="str">
        <f t="shared" si="11"/>
        <v>BUR</v>
      </c>
      <c r="AP71" s="61" t="e">
        <f ca="1">AVERAGE(OFFSET(A71,0,Fixtures!$D$6,1,9))</f>
        <v>#N/A</v>
      </c>
      <c r="AQ71" s="61" t="e">
        <f ca="1">AVERAGE(OFFSET(A71,0,Fixtures!$D$6,1,6))</f>
        <v>#N/A</v>
      </c>
      <c r="AR71" s="61">
        <f ca="1">AVERAGE(OFFSET(A71,0,Fixtures!$D$6,1,3))</f>
        <v>66.696076861647796</v>
      </c>
      <c r="AS71" s="69"/>
      <c r="AT71" s="68"/>
      <c r="AU71" s="60"/>
      <c r="AV71" s="60"/>
    </row>
    <row r="72" spans="1:48" x14ac:dyDescent="0.3">
      <c r="A72" s="41" t="str">
        <f t="shared" si="9"/>
        <v>CHE</v>
      </c>
      <c r="B72" s="78">
        <f t="shared" ca="1" si="7"/>
        <v>99.392567747686172</v>
      </c>
      <c r="C72" s="78">
        <f t="shared" ca="1" si="8"/>
        <v>132.51445114838938</v>
      </c>
      <c r="D72" s="78">
        <f t="shared" ca="1" si="8"/>
        <v>74.778299219092943</v>
      </c>
      <c r="E72" s="78">
        <f t="shared" ca="1" si="8"/>
        <v>67.057671351633303</v>
      </c>
      <c r="F72" s="78">
        <f t="shared" ca="1" si="8"/>
        <v>86.587993402392399</v>
      </c>
      <c r="G72" s="78">
        <f t="shared" ca="1" si="8"/>
        <v>131.23875799038728</v>
      </c>
      <c r="H72" s="78">
        <f t="shared" ca="1" si="8"/>
        <v>85.062960661692529</v>
      </c>
      <c r="I72" s="78">
        <f t="shared" ca="1" si="8"/>
        <v>59.145577594291431</v>
      </c>
      <c r="J72" s="78">
        <f t="shared" ca="1" si="8"/>
        <v>88.77521755558935</v>
      </c>
      <c r="K72" s="78">
        <f t="shared" ca="1" si="8"/>
        <v>102.74153980171798</v>
      </c>
      <c r="L72" s="78">
        <f t="shared" ca="1" si="8"/>
        <v>112.57315900051651</v>
      </c>
      <c r="M72" s="89">
        <f t="shared" ca="1" si="8"/>
        <v>98.183289489392521</v>
      </c>
      <c r="N72" s="89">
        <f t="shared" ca="1" si="8"/>
        <v>88.123607290931488</v>
      </c>
      <c r="O72" s="89">
        <f t="shared" ca="1" si="8"/>
        <v>99.637041377369087</v>
      </c>
      <c r="P72" s="89">
        <f t="shared" ca="1" si="8"/>
        <v>103.32650355381611</v>
      </c>
      <c r="Q72" s="78">
        <f t="shared" ca="1" si="8"/>
        <v>102.48928673155385</v>
      </c>
      <c r="R72" s="78">
        <f t="shared" ca="1" si="8"/>
        <v>131.51155327930761</v>
      </c>
      <c r="S72" s="78">
        <f t="shared" ca="1" si="8"/>
        <v>119.81338033762461</v>
      </c>
      <c r="T72" s="78">
        <f t="shared" ca="1" si="8"/>
        <v>86.976917741386501</v>
      </c>
      <c r="U72" s="77">
        <f t="shared" ca="1" si="8"/>
        <v>78.147349861769413</v>
      </c>
      <c r="V72" s="77">
        <f t="shared" ca="1" si="8"/>
        <v>75.433191530180153</v>
      </c>
      <c r="W72" s="77">
        <f t="shared" ca="1" si="8"/>
        <v>115.85748105300112</v>
      </c>
      <c r="X72" s="77">
        <f t="shared" ca="1" si="8"/>
        <v>66.696076861647796</v>
      </c>
      <c r="Y72" s="77">
        <f t="shared" ca="1" si="8"/>
        <v>78.725192926654685</v>
      </c>
      <c r="Z72" s="77">
        <f t="shared" ca="1" si="8"/>
        <v>97.641779794187173</v>
      </c>
      <c r="AA72" s="77">
        <f t="shared" ca="1" si="8"/>
        <v>116.38154010468304</v>
      </c>
      <c r="AB72" s="78">
        <f t="shared" ca="1" si="8"/>
        <v>87.06820011323488</v>
      </c>
      <c r="AC72" s="78">
        <f t="shared" ca="1" si="8"/>
        <v>126.94420057505056</v>
      </c>
      <c r="AD72" s="78">
        <f t="shared" ca="1" si="8"/>
        <v>149.43118959286463</v>
      </c>
      <c r="AE72" s="78">
        <f t="shared" ca="1" si="8"/>
        <v>66.312831382969208</v>
      </c>
      <c r="AF72" s="78">
        <f t="shared" ca="1" si="8"/>
        <v>75.61822514120351</v>
      </c>
      <c r="AG72" s="78">
        <f t="shared" ca="1" si="8"/>
        <v>88.140578946061311</v>
      </c>
      <c r="AH72" s="78">
        <f t="shared" ca="1" si="8"/>
        <v>112.35666368086302</v>
      </c>
      <c r="AI72" s="78">
        <f t="shared" ca="1" si="8"/>
        <v>77.130474223493678</v>
      </c>
      <c r="AJ72" s="78">
        <f t="shared" ca="1" si="8"/>
        <v>148.3002622085809</v>
      </c>
      <c r="AK72" s="77">
        <f t="shared" ca="1" si="8"/>
        <v>91.629163528855798</v>
      </c>
      <c r="AL72" s="22">
        <f t="shared" ca="1" si="8"/>
        <v>106.24960143147842</v>
      </c>
      <c r="AM72" s="22">
        <f t="shared" ca="1" si="8"/>
        <v>115.57302546324158</v>
      </c>
      <c r="AN72" s="22">
        <f ca="1">IF(OR(Fixtures!$D$6&lt;=0,Fixtures!$D$6&gt;39),AVERAGE(B72:AM72),AVERAGE(OFFSET(A72,0,Fixtures!$D$6,1,38-Fixtures!$D$6+1)))</f>
        <v>115.57302546324158</v>
      </c>
      <c r="AO72" s="41" t="str">
        <f t="shared" si="11"/>
        <v>CHE</v>
      </c>
      <c r="AP72" s="61" t="e">
        <f ca="1">AVERAGE(OFFSET(A72,0,Fixtures!$D$6,1,9))</f>
        <v>#N/A</v>
      </c>
      <c r="AQ72" s="61" t="e">
        <f ca="1">AVERAGE(OFFSET(A72,0,Fixtures!$D$6,1,6))</f>
        <v>#N/A</v>
      </c>
      <c r="AR72" s="61">
        <f ca="1">AVERAGE(OFFSET(A72,0,Fixtures!$D$6,1,3))</f>
        <v>115.57302546324158</v>
      </c>
      <c r="AS72" s="69"/>
      <c r="AT72" s="68"/>
      <c r="AU72" s="60"/>
      <c r="AV72" s="60"/>
    </row>
    <row r="73" spans="1:48" x14ac:dyDescent="0.3">
      <c r="A73" s="41" t="str">
        <f t="shared" si="9"/>
        <v>CRY</v>
      </c>
      <c r="B73" s="78">
        <f t="shared" ca="1" si="7"/>
        <v>86.587993402392399</v>
      </c>
      <c r="C73" s="78">
        <f t="shared" ca="1" si="8"/>
        <v>131.23875799038728</v>
      </c>
      <c r="D73" s="78">
        <f t="shared" ca="1" si="8"/>
        <v>87.06820011323488</v>
      </c>
      <c r="E73" s="78">
        <f t="shared" ca="1" si="8"/>
        <v>132.89362574083827</v>
      </c>
      <c r="F73" s="78">
        <f t="shared" ca="1" si="8"/>
        <v>88.140578946061311</v>
      </c>
      <c r="G73" s="78">
        <f t="shared" ca="1" si="8"/>
        <v>86.976917741386501</v>
      </c>
      <c r="H73" s="78">
        <f t="shared" ca="1" si="8"/>
        <v>88.123607290931488</v>
      </c>
      <c r="I73" s="78">
        <f t="shared" ca="1" si="8"/>
        <v>112.57315900051651</v>
      </c>
      <c r="J73" s="78">
        <f t="shared" ca="1" si="8"/>
        <v>85.062960661692529</v>
      </c>
      <c r="K73" s="78">
        <f t="shared" ca="1" si="8"/>
        <v>78.725192926654685</v>
      </c>
      <c r="L73" s="78">
        <f t="shared" ca="1" si="8"/>
        <v>74.778299219092943</v>
      </c>
      <c r="M73" s="89">
        <f t="shared" ca="1" si="8"/>
        <v>102.74153980171798</v>
      </c>
      <c r="N73" s="89">
        <f t="shared" ca="1" si="8"/>
        <v>112.35666368086302</v>
      </c>
      <c r="O73" s="89">
        <f t="shared" ca="1" si="8"/>
        <v>132.51445114838938</v>
      </c>
      <c r="P73" s="89">
        <f t="shared" ca="1" si="8"/>
        <v>115.57302546324158</v>
      </c>
      <c r="Q73" s="78">
        <f t="shared" ca="1" si="8"/>
        <v>106.24960143147842</v>
      </c>
      <c r="R73" s="78">
        <f t="shared" ca="1" si="8"/>
        <v>59.145577594291431</v>
      </c>
      <c r="S73" s="89">
        <f t="shared" ca="1" si="8"/>
        <v>103.32650355381611</v>
      </c>
      <c r="T73" s="78">
        <f t="shared" ca="1" si="8"/>
        <v>148.3002622085809</v>
      </c>
      <c r="U73" s="77">
        <f t="shared" ca="1" si="8"/>
        <v>99.637041377369087</v>
      </c>
      <c r="V73" s="77">
        <f t="shared" ca="1" si="8"/>
        <v>78.147349861769413</v>
      </c>
      <c r="W73" s="77">
        <f t="shared" ca="1" si="8"/>
        <v>88.77521755558935</v>
      </c>
      <c r="X73" s="77">
        <f t="shared" ca="1" si="8"/>
        <v>126.94420057505056</v>
      </c>
      <c r="Y73" s="77">
        <f t="shared" ca="1" si="8"/>
        <v>75.433191530180153</v>
      </c>
      <c r="Z73" s="77">
        <f t="shared" ca="1" si="8"/>
        <v>99.392567747686172</v>
      </c>
      <c r="AA73" s="77">
        <f t="shared" ca="1" si="8"/>
        <v>77.130474223493678</v>
      </c>
      <c r="AB73" s="78">
        <f t="shared" ca="1" si="8"/>
        <v>115.85748105300112</v>
      </c>
      <c r="AC73" s="78">
        <f t="shared" ca="1" si="8"/>
        <v>66.312831382969208</v>
      </c>
      <c r="AD73" s="78">
        <f t="shared" ca="1" si="8"/>
        <v>116.38154010468304</v>
      </c>
      <c r="AE73" s="78">
        <f t="shared" ca="1" si="8"/>
        <v>98.183289489392521</v>
      </c>
      <c r="AF73" s="78">
        <f t="shared" ca="1" si="8"/>
        <v>117.84906433621505</v>
      </c>
      <c r="AG73" s="78">
        <f t="shared" ca="1" si="8"/>
        <v>97.641779794187173</v>
      </c>
      <c r="AH73" s="78">
        <f t="shared" ca="1" si="8"/>
        <v>119.81338033762461</v>
      </c>
      <c r="AI73" s="78">
        <f t="shared" ca="1" si="8"/>
        <v>131.51155327930761</v>
      </c>
      <c r="AJ73" s="78">
        <f t="shared" ca="1" si="8"/>
        <v>66.696076861647796</v>
      </c>
      <c r="AK73" s="77">
        <f t="shared" ca="1" si="8"/>
        <v>102.48928673155385</v>
      </c>
      <c r="AL73" s="22">
        <f t="shared" ca="1" si="8"/>
        <v>91.629163528855798</v>
      </c>
      <c r="AM73" s="22">
        <f t="shared" ca="1" si="8"/>
        <v>149.43118959286463</v>
      </c>
      <c r="AN73" s="22">
        <f ca="1">IF(OR(Fixtures!$D$6&lt;=0,Fixtures!$D$6&gt;39),AVERAGE(B73:AM73),AVERAGE(OFFSET(A73,0,Fixtures!$D$6,1,38-Fixtures!$D$6+1)))</f>
        <v>149.43118959286463</v>
      </c>
      <c r="AO73" s="41" t="str">
        <f t="shared" si="11"/>
        <v>CRY</v>
      </c>
      <c r="AP73" s="61" t="e">
        <f ca="1">AVERAGE(OFFSET(A73,0,Fixtures!$D$6,1,9))</f>
        <v>#N/A</v>
      </c>
      <c r="AQ73" s="61" t="e">
        <f ca="1">AVERAGE(OFFSET(A73,0,Fixtures!$D$6,1,6))</f>
        <v>#N/A</v>
      </c>
      <c r="AR73" s="61">
        <f ca="1">AVERAGE(OFFSET(A73,0,Fixtures!$D$6,1,3))</f>
        <v>149.43118959286463</v>
      </c>
      <c r="AS73" s="69"/>
      <c r="AT73" s="68"/>
      <c r="AU73" s="60"/>
      <c r="AV73" s="60"/>
    </row>
    <row r="74" spans="1:48" x14ac:dyDescent="0.3">
      <c r="A74" s="41" t="str">
        <f t="shared" si="9"/>
        <v>EVE</v>
      </c>
      <c r="B74" s="78">
        <f t="shared" ca="1" si="7"/>
        <v>115.85748105300112</v>
      </c>
      <c r="C74" s="78">
        <f t="shared" ca="1" si="8"/>
        <v>66.312831382969208</v>
      </c>
      <c r="D74" s="78">
        <f t="shared" ca="1" si="8"/>
        <v>75.61822514120351</v>
      </c>
      <c r="E74" s="78">
        <f t="shared" ca="1" si="8"/>
        <v>88.140578946061311</v>
      </c>
      <c r="F74" s="78">
        <f t="shared" ca="1" si="8"/>
        <v>132.51445114838938</v>
      </c>
      <c r="G74" s="78">
        <f t="shared" ca="1" si="8"/>
        <v>97.641779794187173</v>
      </c>
      <c r="H74" s="78">
        <f t="shared" ca="1" si="8"/>
        <v>88.77521755558935</v>
      </c>
      <c r="I74" s="78">
        <f t="shared" ca="1" si="8"/>
        <v>116.38154010468304</v>
      </c>
      <c r="J74" s="78">
        <f t="shared" ca="1" si="8"/>
        <v>86.976917741386501</v>
      </c>
      <c r="K74" s="78">
        <f t="shared" ca="1" si="8"/>
        <v>112.57315900051651</v>
      </c>
      <c r="L74" s="78">
        <f t="shared" ca="1" si="8"/>
        <v>85.062960661692529</v>
      </c>
      <c r="M74" s="89">
        <f t="shared" ca="1" si="8"/>
        <v>117.84906433621505</v>
      </c>
      <c r="N74" s="89">
        <f t="shared" ca="1" si="8"/>
        <v>119.81338033762461</v>
      </c>
      <c r="O74" s="89">
        <f t="shared" ca="1" si="8"/>
        <v>91.629163528855798</v>
      </c>
      <c r="P74" s="89">
        <f t="shared" ca="1" si="8"/>
        <v>66.696076861647796</v>
      </c>
      <c r="Q74" s="78">
        <f t="shared" ca="1" si="8"/>
        <v>131.51155327930761</v>
      </c>
      <c r="R74" s="78">
        <f t="shared" ca="1" si="8"/>
        <v>99.637041377369087</v>
      </c>
      <c r="S74" s="89">
        <f t="shared" ca="1" si="8"/>
        <v>88.123607290931488</v>
      </c>
      <c r="T74" s="78">
        <f t="shared" ca="1" si="8"/>
        <v>115.57302546324158</v>
      </c>
      <c r="U74" s="77">
        <f t="shared" ca="1" si="8"/>
        <v>106.24960143147842</v>
      </c>
      <c r="V74" s="77">
        <f t="shared" ca="1" si="8"/>
        <v>78.725192926654685</v>
      </c>
      <c r="W74" s="77">
        <f t="shared" ca="1" si="8"/>
        <v>126.94420057505056</v>
      </c>
      <c r="X74" s="77">
        <f t="shared" ca="1" si="8"/>
        <v>131.23875799038728</v>
      </c>
      <c r="Y74" s="77">
        <f t="shared" ca="1" si="8"/>
        <v>77.130474223493678</v>
      </c>
      <c r="Z74" s="77">
        <f t="shared" ca="1" si="8"/>
        <v>149.43118959286463</v>
      </c>
      <c r="AA74" s="77">
        <f t="shared" ca="1" si="8"/>
        <v>86.587993402392399</v>
      </c>
      <c r="AB74" s="78">
        <f t="shared" ca="1" si="8"/>
        <v>132.89362574083827</v>
      </c>
      <c r="AC74" s="78">
        <f t="shared" ca="1" si="8"/>
        <v>75.433191530180153</v>
      </c>
      <c r="AD74" s="78">
        <f t="shared" ca="1" si="8"/>
        <v>74.778299219092943</v>
      </c>
      <c r="AE74" s="78">
        <f t="shared" ca="1" si="8"/>
        <v>67.057671351633303</v>
      </c>
      <c r="AF74" s="78">
        <f t="shared" ca="1" si="8"/>
        <v>99.392567747686172</v>
      </c>
      <c r="AG74" s="78">
        <f t="shared" ca="1" si="8"/>
        <v>102.74153980171798</v>
      </c>
      <c r="AH74" s="78">
        <f t="shared" ca="1" si="8"/>
        <v>103.32650355381611</v>
      </c>
      <c r="AI74" s="78">
        <f t="shared" ca="1" si="8"/>
        <v>102.48928673155385</v>
      </c>
      <c r="AJ74" s="78">
        <f t="shared" ca="1" si="8"/>
        <v>112.35666368086302</v>
      </c>
      <c r="AK74" s="77">
        <f t="shared" ca="1" si="8"/>
        <v>59.145577594291431</v>
      </c>
      <c r="AL74" s="22">
        <f t="shared" ca="1" si="8"/>
        <v>78.147349861769413</v>
      </c>
      <c r="AM74" s="22">
        <f t="shared" ca="1" si="8"/>
        <v>148.3002622085809</v>
      </c>
      <c r="AN74" s="22">
        <f ca="1">IF(OR(Fixtures!$D$6&lt;=0,Fixtures!$D$6&gt;39),AVERAGE(B74:AM74),AVERAGE(OFFSET(A74,0,Fixtures!$D$6,1,38-Fixtures!$D$6+1)))</f>
        <v>148.3002622085809</v>
      </c>
      <c r="AO74" s="41" t="str">
        <f t="shared" si="11"/>
        <v>EVE</v>
      </c>
      <c r="AP74" s="61" t="e">
        <f ca="1">AVERAGE(OFFSET(A74,0,Fixtures!$D$6,1,9))</f>
        <v>#N/A</v>
      </c>
      <c r="AQ74" s="61" t="e">
        <f ca="1">AVERAGE(OFFSET(A74,0,Fixtures!$D$6,1,6))</f>
        <v>#N/A</v>
      </c>
      <c r="AR74" s="61">
        <f ca="1">AVERAGE(OFFSET(A74,0,Fixtures!$D$6,1,3))</f>
        <v>148.3002622085809</v>
      </c>
      <c r="AS74" s="69"/>
      <c r="AT74" s="68"/>
      <c r="AU74" s="60"/>
      <c r="AV74" s="60"/>
    </row>
    <row r="75" spans="1:48" x14ac:dyDescent="0.3">
      <c r="A75" s="41" t="str">
        <f t="shared" si="9"/>
        <v>FUL</v>
      </c>
      <c r="B75" s="78">
        <f t="shared" ca="1" si="7"/>
        <v>91.629163528855798</v>
      </c>
      <c r="C75" s="78">
        <f t="shared" ca="1" si="8"/>
        <v>126.94420057505056</v>
      </c>
      <c r="D75" s="78">
        <f t="shared" ca="1" si="8"/>
        <v>102.48928673155385</v>
      </c>
      <c r="E75" s="78">
        <f t="shared" ca="1" si="8"/>
        <v>88.123607290931488</v>
      </c>
      <c r="F75" s="78">
        <f t="shared" ca="1" si="8"/>
        <v>66.696076861647796</v>
      </c>
      <c r="G75" s="78">
        <f t="shared" ca="1" si="8"/>
        <v>67.057671351633303</v>
      </c>
      <c r="H75" s="78">
        <f t="shared" ca="1" si="8"/>
        <v>66.312831382969208</v>
      </c>
      <c r="I75" s="78">
        <f t="shared" ca="1" si="8"/>
        <v>112.35666368086302</v>
      </c>
      <c r="J75" s="78">
        <f t="shared" ca="1" si="8"/>
        <v>87.06820011323488</v>
      </c>
      <c r="K75" s="78">
        <f t="shared" ca="1" si="8"/>
        <v>119.81338033762461</v>
      </c>
      <c r="L75" s="78">
        <f t="shared" ca="1" si="8"/>
        <v>148.3002622085809</v>
      </c>
      <c r="M75" s="89">
        <f t="shared" ca="1" si="8"/>
        <v>132.51445114838938</v>
      </c>
      <c r="N75" s="89">
        <f t="shared" ref="C75:AM82" ca="1" si="12">(VLOOKUP(N9,$AT$2:$AU$41,2,FALSE))</f>
        <v>88.140578946061311</v>
      </c>
      <c r="O75" s="89">
        <f t="shared" ca="1" si="12"/>
        <v>88.77521755558935</v>
      </c>
      <c r="P75" s="89">
        <f t="shared" ca="1" si="12"/>
        <v>86.587993402392399</v>
      </c>
      <c r="Q75" s="78">
        <f t="shared" ca="1" si="12"/>
        <v>115.85748105300112</v>
      </c>
      <c r="R75" s="78">
        <f t="shared" ca="1" si="12"/>
        <v>85.062960661692529</v>
      </c>
      <c r="S75" s="78">
        <f t="shared" ca="1" si="12"/>
        <v>116.38154010468304</v>
      </c>
      <c r="T75" s="78">
        <f t="shared" ca="1" si="12"/>
        <v>117.84906433621505</v>
      </c>
      <c r="U75" s="77">
        <f t="shared" ca="1" si="12"/>
        <v>99.392567747686172</v>
      </c>
      <c r="V75" s="77">
        <f t="shared" ca="1" si="12"/>
        <v>74.778299219092943</v>
      </c>
      <c r="W75" s="77">
        <f t="shared" ca="1" si="12"/>
        <v>106.24960143147842</v>
      </c>
      <c r="X75" s="77">
        <f t="shared" ca="1" si="12"/>
        <v>99.637041377369087</v>
      </c>
      <c r="Y75" s="77">
        <f t="shared" ca="1" si="12"/>
        <v>98.183289489392521</v>
      </c>
      <c r="Z75" s="77">
        <f t="shared" ca="1" si="12"/>
        <v>59.145577594291431</v>
      </c>
      <c r="AA75" s="77">
        <f t="shared" ca="1" si="12"/>
        <v>75.61822514120351</v>
      </c>
      <c r="AB75" s="78">
        <f t="shared" ca="1" si="12"/>
        <v>149.43118959286463</v>
      </c>
      <c r="AC75" s="78">
        <f t="shared" ref="AC75" ca="1" si="13">(VLOOKUP(AC9,$AT$2:$AU$41,2,FALSE))</f>
        <v>131.51155327930761</v>
      </c>
      <c r="AD75" s="78">
        <f t="shared" ca="1" si="12"/>
        <v>112.57315900051651</v>
      </c>
      <c r="AE75" s="78">
        <f t="shared" ca="1" si="12"/>
        <v>115.57302546324158</v>
      </c>
      <c r="AF75" s="78">
        <f t="shared" ca="1" si="12"/>
        <v>78.147349861769413</v>
      </c>
      <c r="AG75" s="78">
        <f t="shared" ca="1" si="12"/>
        <v>103.32650355381611</v>
      </c>
      <c r="AH75" s="78">
        <f t="shared" ca="1" si="12"/>
        <v>102.74153980171798</v>
      </c>
      <c r="AI75" s="78">
        <f t="shared" ca="1" si="12"/>
        <v>132.89362574083827</v>
      </c>
      <c r="AJ75" s="78">
        <f t="shared" ca="1" si="12"/>
        <v>75.433191530180153</v>
      </c>
      <c r="AK75" s="77">
        <f t="shared" ca="1" si="12"/>
        <v>97.641779794187173</v>
      </c>
      <c r="AL75" s="22">
        <f t="shared" ca="1" si="12"/>
        <v>131.23875799038728</v>
      </c>
      <c r="AM75" s="22">
        <f t="shared" ca="1" si="12"/>
        <v>78.725192926654685</v>
      </c>
      <c r="AN75" s="22">
        <f ca="1">IF(OR(Fixtures!$D$6&lt;=0,Fixtures!$D$6&gt;39),AVERAGE(B75:AM75),AVERAGE(OFFSET(A75,0,Fixtures!$D$6,1,38-Fixtures!$D$6+1)))</f>
        <v>78.725192926654685</v>
      </c>
      <c r="AO75" s="41" t="str">
        <f t="shared" si="11"/>
        <v>FUL</v>
      </c>
      <c r="AP75" s="61" t="e">
        <f ca="1">AVERAGE(OFFSET(A75,0,Fixtures!$D$6,1,9))</f>
        <v>#N/A</v>
      </c>
      <c r="AQ75" s="61" t="e">
        <f ca="1">AVERAGE(OFFSET(A75,0,Fixtures!$D$6,1,6))</f>
        <v>#N/A</v>
      </c>
      <c r="AR75" s="61">
        <f ca="1">AVERAGE(OFFSET(A75,0,Fixtures!$D$6,1,3))</f>
        <v>78.725192926654685</v>
      </c>
      <c r="AS75" s="69"/>
      <c r="AT75" s="68"/>
      <c r="AU75" s="60"/>
      <c r="AV75" s="60"/>
    </row>
    <row r="76" spans="1:48" x14ac:dyDescent="0.3">
      <c r="A76" s="41" t="str">
        <f t="shared" si="9"/>
        <v>LEE</v>
      </c>
      <c r="B76" s="78">
        <f t="shared" ca="1" si="7"/>
        <v>149.43118959286463</v>
      </c>
      <c r="C76" s="78">
        <f t="shared" ca="1" si="12"/>
        <v>77.130474223493678</v>
      </c>
      <c r="D76" s="78">
        <f t="shared" ca="1" si="12"/>
        <v>66.696076861647796</v>
      </c>
      <c r="E76" s="78">
        <f t="shared" ca="1" si="12"/>
        <v>131.51155327930761</v>
      </c>
      <c r="F76" s="78">
        <f t="shared" ca="1" si="12"/>
        <v>78.147349861769413</v>
      </c>
      <c r="G76" s="78">
        <f t="shared" ca="1" si="12"/>
        <v>115.57302546324158</v>
      </c>
      <c r="H76" s="78">
        <f t="shared" ca="1" si="12"/>
        <v>106.24960143147842</v>
      </c>
      <c r="I76" s="78">
        <f t="shared" ca="1" si="12"/>
        <v>75.61822514120351</v>
      </c>
      <c r="J76" s="78">
        <f t="shared" ca="1" si="12"/>
        <v>91.629163528855798</v>
      </c>
      <c r="K76" s="78">
        <f t="shared" ca="1" si="12"/>
        <v>98.183289489392521</v>
      </c>
      <c r="L76" s="78">
        <f t="shared" ca="1" si="12"/>
        <v>132.89362574083827</v>
      </c>
      <c r="M76" s="89">
        <f t="shared" ca="1" si="12"/>
        <v>99.637041377369087</v>
      </c>
      <c r="N76" s="89">
        <f t="shared" ca="1" si="12"/>
        <v>78.725192926654685</v>
      </c>
      <c r="O76" s="89">
        <f t="shared" ca="1" si="12"/>
        <v>131.23875799038728</v>
      </c>
      <c r="P76" s="89">
        <f t="shared" ca="1" si="12"/>
        <v>75.433191530180153</v>
      </c>
      <c r="Q76" s="78">
        <f t="shared" ca="1" si="12"/>
        <v>74.778299219092943</v>
      </c>
      <c r="R76" s="78">
        <f t="shared" ca="1" si="12"/>
        <v>115.85748105300112</v>
      </c>
      <c r="S76" s="78">
        <f t="shared" ca="1" si="12"/>
        <v>86.587993402392399</v>
      </c>
      <c r="T76" s="78">
        <f t="shared" ca="1" si="12"/>
        <v>88.140578946061311</v>
      </c>
      <c r="U76" s="77">
        <f t="shared" ca="1" si="12"/>
        <v>88.77521755558935</v>
      </c>
      <c r="V76" s="77">
        <f t="shared" ca="1" si="12"/>
        <v>119.81338033762461</v>
      </c>
      <c r="W76" s="77">
        <f t="shared" ca="1" si="12"/>
        <v>87.06820011323488</v>
      </c>
      <c r="X76" s="77">
        <f t="shared" ca="1" si="12"/>
        <v>67.057671351633303</v>
      </c>
      <c r="Y76" s="77">
        <f t="shared" ca="1" si="12"/>
        <v>103.32650355381611</v>
      </c>
      <c r="Z76" s="77">
        <f t="shared" ca="1" si="12"/>
        <v>88.123607290931488</v>
      </c>
      <c r="AA76" s="77">
        <f t="shared" ca="1" si="12"/>
        <v>102.48928673155385</v>
      </c>
      <c r="AB76" s="78">
        <f t="shared" ca="1" si="12"/>
        <v>112.35666368086302</v>
      </c>
      <c r="AC76" s="78">
        <f t="shared" ca="1" si="12"/>
        <v>117.84906433621505</v>
      </c>
      <c r="AD76" s="78">
        <f t="shared" ca="1" si="12"/>
        <v>86.976917741386501</v>
      </c>
      <c r="AE76" s="78">
        <f t="shared" ca="1" si="12"/>
        <v>59.145577594291431</v>
      </c>
      <c r="AF76" s="78">
        <f t="shared" ca="1" si="12"/>
        <v>148.3002622085809</v>
      </c>
      <c r="AG76" s="78">
        <f t="shared" ca="1" si="12"/>
        <v>132.51445114838938</v>
      </c>
      <c r="AH76" s="78">
        <f t="shared" ca="1" si="12"/>
        <v>116.38154010468304</v>
      </c>
      <c r="AI76" s="78">
        <f t="shared" ca="1" si="12"/>
        <v>99.392567747686172</v>
      </c>
      <c r="AJ76" s="78">
        <f t="shared" ca="1" si="12"/>
        <v>102.74153980171798</v>
      </c>
      <c r="AK76" s="77">
        <f t="shared" ca="1" si="12"/>
        <v>85.062960661692529</v>
      </c>
      <c r="AL76" s="22">
        <f t="shared" ca="1" si="12"/>
        <v>97.641779794187173</v>
      </c>
      <c r="AM76" s="22">
        <f t="shared" ca="1" si="12"/>
        <v>66.312831382969208</v>
      </c>
      <c r="AN76" s="22">
        <f ca="1">IF(OR(Fixtures!$D$6&lt;=0,Fixtures!$D$6&gt;39),AVERAGE(B76:AM76),AVERAGE(OFFSET(A76,0,Fixtures!$D$6,1,38-Fixtures!$D$6+1)))</f>
        <v>66.312831382969208</v>
      </c>
      <c r="AO76" s="41" t="str">
        <f t="shared" si="11"/>
        <v>LEE</v>
      </c>
      <c r="AP76" s="61" t="e">
        <f ca="1">AVERAGE(OFFSET(A76,0,Fixtures!$D$6,1,9))</f>
        <v>#N/A</v>
      </c>
      <c r="AQ76" s="61" t="e">
        <f ca="1">AVERAGE(OFFSET(A76,0,Fixtures!$D$6,1,6))</f>
        <v>#N/A</v>
      </c>
      <c r="AR76" s="61">
        <f ca="1">AVERAGE(OFFSET(A76,0,Fixtures!$D$6,1,3))</f>
        <v>66.312831382969208</v>
      </c>
      <c r="AS76" s="69"/>
      <c r="AT76" s="68"/>
      <c r="AU76" s="60"/>
      <c r="AV76" s="60"/>
    </row>
    <row r="77" spans="1:48" x14ac:dyDescent="0.3">
      <c r="A77" s="41" t="str">
        <f t="shared" si="9"/>
        <v>LEI</v>
      </c>
      <c r="B77" s="78">
        <f t="shared" ca="1" si="7"/>
        <v>74.778299219092943</v>
      </c>
      <c r="C77" s="78">
        <f t="shared" ca="1" si="12"/>
        <v>75.433191530180153</v>
      </c>
      <c r="D77" s="78">
        <f t="shared" ca="1" si="12"/>
        <v>148.3002622085809</v>
      </c>
      <c r="E77" s="78">
        <f t="shared" ca="1" si="12"/>
        <v>99.637041377369087</v>
      </c>
      <c r="F77" s="78">
        <f t="shared" ca="1" si="12"/>
        <v>102.48928673155385</v>
      </c>
      <c r="G77" s="78">
        <f t="shared" ca="1" si="12"/>
        <v>103.32650355381611</v>
      </c>
      <c r="H77" s="78">
        <f t="shared" ca="1" si="12"/>
        <v>126.94420057505056</v>
      </c>
      <c r="I77" s="78">
        <f t="shared" ca="1" si="12"/>
        <v>78.147349861769413</v>
      </c>
      <c r="J77" s="78">
        <f t="shared" ca="1" si="12"/>
        <v>149.43118959286463</v>
      </c>
      <c r="K77" s="78">
        <f t="shared" ca="1" si="12"/>
        <v>77.130474223493678</v>
      </c>
      <c r="L77" s="78">
        <f t="shared" ca="1" si="12"/>
        <v>66.696076861647796</v>
      </c>
      <c r="M77" s="89">
        <f t="shared" ca="1" si="12"/>
        <v>88.140578946061311</v>
      </c>
      <c r="N77" s="89">
        <f t="shared" ca="1" si="12"/>
        <v>87.06820011323488</v>
      </c>
      <c r="O77" s="89">
        <f t="shared" ca="1" si="12"/>
        <v>115.85748105300112</v>
      </c>
      <c r="P77" s="89">
        <f t="shared" ca="1" si="12"/>
        <v>116.38154010468304</v>
      </c>
      <c r="Q77" s="78">
        <f t="shared" ca="1" si="12"/>
        <v>75.61822514120351</v>
      </c>
      <c r="R77" s="78">
        <f t="shared" ca="1" si="12"/>
        <v>88.77521755558935</v>
      </c>
      <c r="S77" s="78">
        <f t="shared" ca="1" si="12"/>
        <v>117.84906433621505</v>
      </c>
      <c r="T77" s="78">
        <f t="shared" ca="1" si="12"/>
        <v>86.587993402392399</v>
      </c>
      <c r="U77" s="77">
        <f t="shared" ca="1" si="12"/>
        <v>98.183289489392521</v>
      </c>
      <c r="V77" s="77">
        <f t="shared" ca="1" si="12"/>
        <v>112.57315900051651</v>
      </c>
      <c r="W77" s="77">
        <f t="shared" ca="1" si="12"/>
        <v>86.976917741386501</v>
      </c>
      <c r="X77" s="77">
        <f t="shared" ca="1" si="12"/>
        <v>88.123607290931488</v>
      </c>
      <c r="Y77" s="77">
        <f t="shared" ca="1" si="12"/>
        <v>132.51445114838938</v>
      </c>
      <c r="Z77" s="77">
        <f t="shared" ca="1" si="12"/>
        <v>115.57302546324158</v>
      </c>
      <c r="AA77" s="77">
        <f t="shared" ca="1" si="12"/>
        <v>91.629163528855798</v>
      </c>
      <c r="AB77" s="78">
        <f t="shared" ca="1" si="12"/>
        <v>99.392567747686172</v>
      </c>
      <c r="AC77" s="78">
        <f t="shared" ca="1" si="12"/>
        <v>59.145577594291431</v>
      </c>
      <c r="AD77" s="78">
        <f t="shared" ca="1" si="12"/>
        <v>85.062960661692529</v>
      </c>
      <c r="AE77" s="78">
        <f t="shared" ca="1" si="12"/>
        <v>131.51155327930761</v>
      </c>
      <c r="AF77" s="78">
        <f t="shared" ca="1" si="12"/>
        <v>112.35666368086302</v>
      </c>
      <c r="AG77" s="78">
        <f t="shared" ca="1" si="12"/>
        <v>66.312831382969208</v>
      </c>
      <c r="AH77" s="78">
        <f t="shared" ca="1" si="12"/>
        <v>67.057671351633303</v>
      </c>
      <c r="AI77" s="78">
        <f t="shared" ca="1" si="12"/>
        <v>97.641779794187173</v>
      </c>
      <c r="AJ77" s="78">
        <f t="shared" ca="1" si="12"/>
        <v>78.725192926654685</v>
      </c>
      <c r="AK77" s="77">
        <f t="shared" ca="1" si="12"/>
        <v>131.23875799038728</v>
      </c>
      <c r="AL77" s="22">
        <f t="shared" ca="1" si="12"/>
        <v>132.89362574083827</v>
      </c>
      <c r="AM77" s="22">
        <f t="shared" ca="1" si="12"/>
        <v>102.74153980171798</v>
      </c>
      <c r="AN77" s="22">
        <f ca="1">IF(OR(Fixtures!$D$6&lt;=0,Fixtures!$D$6&gt;39),AVERAGE(B77:AM77),AVERAGE(OFFSET(A77,0,Fixtures!$D$6,1,38-Fixtures!$D$6+1)))</f>
        <v>102.74153980171798</v>
      </c>
      <c r="AO77" s="41" t="str">
        <f t="shared" si="11"/>
        <v>LEI</v>
      </c>
      <c r="AP77" s="61" t="e">
        <f ca="1">AVERAGE(OFFSET(A77,0,Fixtures!$D$6,1,9))</f>
        <v>#N/A</v>
      </c>
      <c r="AQ77" s="61" t="e">
        <f ca="1">AVERAGE(OFFSET(A77,0,Fixtures!$D$6,1,6))</f>
        <v>#N/A</v>
      </c>
      <c r="AR77" s="61">
        <f ca="1">AVERAGE(OFFSET(A77,0,Fixtures!$D$6,1,3))</f>
        <v>102.74153980171798</v>
      </c>
      <c r="AS77" s="69"/>
      <c r="AT77" s="68"/>
      <c r="AU77" s="60"/>
      <c r="AV77" s="60"/>
    </row>
    <row r="78" spans="1:48" x14ac:dyDescent="0.3">
      <c r="A78" s="41" t="str">
        <f t="shared" si="9"/>
        <v>LIV</v>
      </c>
      <c r="B78" s="78">
        <f t="shared" ca="1" si="7"/>
        <v>112.57315900051651</v>
      </c>
      <c r="C78" s="78">
        <f t="shared" ca="1" si="12"/>
        <v>132.89362574083827</v>
      </c>
      <c r="D78" s="78">
        <f t="shared" ca="1" si="12"/>
        <v>91.629163528855798</v>
      </c>
      <c r="E78" s="78">
        <f t="shared" ca="1" si="12"/>
        <v>115.57302546324158</v>
      </c>
      <c r="F78" s="78">
        <f t="shared" ca="1" si="12"/>
        <v>98.183289489392521</v>
      </c>
      <c r="G78" s="78">
        <f t="shared" ca="1" si="12"/>
        <v>59.145577594291431</v>
      </c>
      <c r="H78" s="78">
        <f t="shared" ca="1" si="12"/>
        <v>99.637041377369087</v>
      </c>
      <c r="I78" s="78">
        <f t="shared" ca="1" si="12"/>
        <v>148.3002622085809</v>
      </c>
      <c r="J78" s="78">
        <f t="shared" ca="1" si="12"/>
        <v>106.24960143147842</v>
      </c>
      <c r="K78" s="78">
        <f t="shared" ca="1" si="12"/>
        <v>99.392567747686172</v>
      </c>
      <c r="L78" s="78">
        <f t="shared" ca="1" si="12"/>
        <v>78.147349861769413</v>
      </c>
      <c r="M78" s="89">
        <f t="shared" ca="1" si="12"/>
        <v>86.976917741386501</v>
      </c>
      <c r="N78" s="89">
        <f t="shared" ca="1" si="12"/>
        <v>102.74153980171798</v>
      </c>
      <c r="O78" s="89">
        <f t="shared" ca="1" si="12"/>
        <v>75.61822514120351</v>
      </c>
      <c r="P78" s="89">
        <f t="shared" ca="1" si="12"/>
        <v>66.312831382969208</v>
      </c>
      <c r="Q78" s="78">
        <f t="shared" ca="1" si="12"/>
        <v>88.77521755558935</v>
      </c>
      <c r="R78" s="78">
        <f t="shared" ca="1" si="12"/>
        <v>97.641779794187173</v>
      </c>
      <c r="S78" s="78">
        <f t="shared" ca="1" si="12"/>
        <v>75.433191530180153</v>
      </c>
      <c r="T78" s="78">
        <f t="shared" ca="1" si="12"/>
        <v>116.38154010468304</v>
      </c>
      <c r="U78" s="77">
        <f t="shared" ca="1" si="12"/>
        <v>115.85748105300112</v>
      </c>
      <c r="V78" s="77">
        <f t="shared" ca="1" si="12"/>
        <v>112.35666368086302</v>
      </c>
      <c r="W78" s="77">
        <f t="shared" ca="1" si="12"/>
        <v>88.140578946061311</v>
      </c>
      <c r="X78" s="77">
        <f t="shared" ca="1" si="12"/>
        <v>131.51155327930761</v>
      </c>
      <c r="Y78" s="77">
        <f t="shared" ca="1" si="12"/>
        <v>119.81338033762461</v>
      </c>
      <c r="Z78" s="77">
        <f t="shared" ca="1" si="12"/>
        <v>87.06820011323488</v>
      </c>
      <c r="AA78" s="77">
        <f t="shared" ca="1" si="12"/>
        <v>66.696076861647796</v>
      </c>
      <c r="AB78" s="78">
        <f t="shared" ca="1" si="12"/>
        <v>77.130474223493678</v>
      </c>
      <c r="AC78" s="78">
        <f t="shared" ca="1" si="12"/>
        <v>88.123607290931488</v>
      </c>
      <c r="AD78" s="78">
        <f t="shared" ca="1" si="12"/>
        <v>117.84906433621505</v>
      </c>
      <c r="AE78" s="78">
        <f t="shared" ca="1" si="12"/>
        <v>103.32650355381611</v>
      </c>
      <c r="AF78" s="78">
        <f t="shared" ca="1" si="12"/>
        <v>102.48928673155385</v>
      </c>
      <c r="AG78" s="78">
        <f t="shared" ca="1" si="12"/>
        <v>126.94420057505056</v>
      </c>
      <c r="AH78" s="78">
        <f t="shared" ca="1" si="12"/>
        <v>78.725192926654685</v>
      </c>
      <c r="AI78" s="78">
        <f t="shared" ca="1" si="12"/>
        <v>131.23875799038728</v>
      </c>
      <c r="AJ78" s="78">
        <f t="shared" ca="1" si="12"/>
        <v>86.587993402392399</v>
      </c>
      <c r="AK78" s="77">
        <f t="shared" ca="1" si="12"/>
        <v>74.778299219092943</v>
      </c>
      <c r="AL78" s="22">
        <f t="shared" ca="1" si="12"/>
        <v>85.062960661692529</v>
      </c>
      <c r="AM78" s="22">
        <f t="shared" ca="1" si="12"/>
        <v>67.057671351633303</v>
      </c>
      <c r="AN78" s="22">
        <f ca="1">IF(OR(Fixtures!$D$6&lt;=0,Fixtures!$D$6&gt;39),AVERAGE(B78:AM78),AVERAGE(OFFSET(A78,0,Fixtures!$D$6,1,38-Fixtures!$D$6+1)))</f>
        <v>67.057671351633303</v>
      </c>
      <c r="AO78" s="41" t="str">
        <f t="shared" si="11"/>
        <v>LIV</v>
      </c>
      <c r="AP78" s="61" t="e">
        <f ca="1">AVERAGE(OFFSET(A78,0,Fixtures!$D$6,1,9))</f>
        <v>#N/A</v>
      </c>
      <c r="AQ78" s="61" t="e">
        <f ca="1">AVERAGE(OFFSET(A78,0,Fixtures!$D$6,1,6))</f>
        <v>#N/A</v>
      </c>
      <c r="AR78" s="61">
        <f ca="1">AVERAGE(OFFSET(A78,0,Fixtures!$D$6,1,3))</f>
        <v>67.057671351633303</v>
      </c>
      <c r="AS78" s="69"/>
      <c r="AT78" s="68"/>
      <c r="AU78" s="60"/>
      <c r="AV78" s="60"/>
    </row>
    <row r="79" spans="1:48" x14ac:dyDescent="0.3">
      <c r="A79" s="41" t="str">
        <f t="shared" si="9"/>
        <v>MCI</v>
      </c>
      <c r="B79" s="78">
        <f t="shared" ca="1" si="7"/>
        <v>102.48928673155385</v>
      </c>
      <c r="C79" s="78">
        <f t="shared" ca="1" si="12"/>
        <v>88.123607290931488</v>
      </c>
      <c r="D79" s="78">
        <f t="shared" ca="1" si="12"/>
        <v>106.24960143147842</v>
      </c>
      <c r="E79" s="78">
        <f t="shared" ca="1" si="12"/>
        <v>126.94420057505056</v>
      </c>
      <c r="F79" s="78">
        <f t="shared" ca="1" si="12"/>
        <v>91.629163528855798</v>
      </c>
      <c r="G79" s="78">
        <f t="shared" ca="1" si="12"/>
        <v>112.35666368086302</v>
      </c>
      <c r="H79" s="78">
        <f t="shared" ca="1" si="12"/>
        <v>66.696076861647796</v>
      </c>
      <c r="I79" s="78">
        <f t="shared" ca="1" si="12"/>
        <v>132.51445114838938</v>
      </c>
      <c r="J79" s="78">
        <f t="shared" ca="1" si="12"/>
        <v>115.85748105300112</v>
      </c>
      <c r="K79" s="78">
        <f t="shared" ca="1" si="12"/>
        <v>75.433191530180153</v>
      </c>
      <c r="L79" s="78">
        <f t="shared" ca="1" si="12"/>
        <v>77.130474223493678</v>
      </c>
      <c r="M79" s="89">
        <f t="shared" ca="1" si="12"/>
        <v>131.23875799038728</v>
      </c>
      <c r="N79" s="89">
        <f t="shared" ca="1" si="12"/>
        <v>66.312831382969208</v>
      </c>
      <c r="O79" s="89">
        <f t="shared" ca="1" si="12"/>
        <v>97.641779794187173</v>
      </c>
      <c r="P79" s="89">
        <f t="shared" ca="1" si="12"/>
        <v>78.725192926654685</v>
      </c>
      <c r="Q79" s="78">
        <f t="shared" ca="1" si="12"/>
        <v>98.183289489392521</v>
      </c>
      <c r="R79" s="78">
        <f t="shared" ca="1" si="12"/>
        <v>132.89362574083827</v>
      </c>
      <c r="S79" s="78">
        <f t="shared" ca="1" si="12"/>
        <v>88.140578946061311</v>
      </c>
      <c r="T79" s="78">
        <f t="shared" ca="1" si="12"/>
        <v>67.057671351633303</v>
      </c>
      <c r="U79" s="77">
        <f t="shared" ca="1" si="12"/>
        <v>74.778299219092943</v>
      </c>
      <c r="V79" s="77">
        <f t="shared" ca="1" si="12"/>
        <v>59.145577594291431</v>
      </c>
      <c r="W79" s="77">
        <f t="shared" ca="1" si="12"/>
        <v>85.062960661692529</v>
      </c>
      <c r="X79" s="77">
        <f t="shared" ca="1" si="12"/>
        <v>149.43118959286463</v>
      </c>
      <c r="Y79" s="77">
        <f t="shared" ca="1" si="12"/>
        <v>102.74153980171798</v>
      </c>
      <c r="Z79" s="77">
        <f t="shared" ca="1" si="12"/>
        <v>103.32650355381611</v>
      </c>
      <c r="AA79" s="77">
        <f t="shared" ca="1" si="12"/>
        <v>99.637041377369087</v>
      </c>
      <c r="AB79" s="78">
        <f t="shared" ca="1" si="12"/>
        <v>116.38154010468304</v>
      </c>
      <c r="AC79" s="78">
        <f t="shared" ref="AC79" ca="1" si="14">(VLOOKUP(AC13,$AT$2:$AU$41,2,FALSE))</f>
        <v>86.976917741386501</v>
      </c>
      <c r="AD79" s="78">
        <f t="shared" ca="1" si="12"/>
        <v>78.147349861769413</v>
      </c>
      <c r="AE79" s="78">
        <f ca="1">(VLOOKUP(AE13,$AT$2:$AU$41,2,FALSE))</f>
        <v>119.81338033762461</v>
      </c>
      <c r="AF79" s="78">
        <f t="shared" ca="1" si="12"/>
        <v>112.57315900051651</v>
      </c>
      <c r="AG79" s="78">
        <f t="shared" ca="1" si="12"/>
        <v>115.57302546324158</v>
      </c>
      <c r="AH79" s="78">
        <f t="shared" ca="1" si="12"/>
        <v>86.587993402392399</v>
      </c>
      <c r="AI79" s="78">
        <f t="shared" ca="1" si="12"/>
        <v>75.61822514120351</v>
      </c>
      <c r="AJ79" s="78">
        <f t="shared" ca="1" si="12"/>
        <v>117.84906433621505</v>
      </c>
      <c r="AK79" s="77">
        <f t="shared" ca="1" si="12"/>
        <v>88.77521755558935</v>
      </c>
      <c r="AL79" s="22">
        <f t="shared" ca="1" si="12"/>
        <v>99.392567747686172</v>
      </c>
      <c r="AM79" s="22">
        <f t="shared" ca="1" si="12"/>
        <v>87.06820011323488</v>
      </c>
      <c r="AN79" s="22">
        <f ca="1">IF(OR(Fixtures!$D$6&lt;=0,Fixtures!$D$6&gt;39),AVERAGE(B79:AM79),AVERAGE(OFFSET(A79,0,Fixtures!$D$6,1,38-Fixtures!$D$6+1)))</f>
        <v>87.06820011323488</v>
      </c>
      <c r="AO79" s="41" t="str">
        <f t="shared" si="11"/>
        <v>MCI</v>
      </c>
      <c r="AP79" s="61" t="e">
        <f ca="1">AVERAGE(OFFSET(A79,0,Fixtures!$D$6,1,9))</f>
        <v>#N/A</v>
      </c>
      <c r="AQ79" s="61" t="e">
        <f ca="1">AVERAGE(OFFSET(A79,0,Fixtures!$D$6,1,6))</f>
        <v>#N/A</v>
      </c>
      <c r="AR79" s="61">
        <f ca="1">AVERAGE(OFFSET(A79,0,Fixtures!$D$6,1,3))</f>
        <v>87.06820011323488</v>
      </c>
      <c r="AS79" s="69"/>
      <c r="AT79" s="68"/>
      <c r="AU79" s="60"/>
      <c r="AV79" s="60"/>
    </row>
    <row r="80" spans="1:48" x14ac:dyDescent="0.3">
      <c r="A80" s="41" t="str">
        <f t="shared" si="9"/>
        <v>MUN</v>
      </c>
      <c r="B80" s="78">
        <f t="shared" ca="1" si="7"/>
        <v>85.062960661692529</v>
      </c>
      <c r="C80" s="78">
        <f t="shared" ca="1" si="12"/>
        <v>67.057671351633303</v>
      </c>
      <c r="D80" s="78">
        <f t="shared" ca="1" si="12"/>
        <v>99.392567747686172</v>
      </c>
      <c r="E80" s="78">
        <f t="shared" ca="1" si="12"/>
        <v>102.74153980171798</v>
      </c>
      <c r="F80" s="78">
        <f t="shared" ca="1" si="12"/>
        <v>88.77521755558935</v>
      </c>
      <c r="G80" s="78">
        <f t="shared" ca="1" si="12"/>
        <v>117.84906433621505</v>
      </c>
      <c r="H80" s="78">
        <f t="shared" ca="1" si="12"/>
        <v>91.629163528855798</v>
      </c>
      <c r="I80" s="78">
        <f t="shared" ca="1" si="12"/>
        <v>98.183289489392521</v>
      </c>
      <c r="J80" s="78">
        <f t="shared" ca="1" si="12"/>
        <v>66.312831382969208</v>
      </c>
      <c r="K80" s="78">
        <f t="shared" ca="1" si="12"/>
        <v>97.641779794187173</v>
      </c>
      <c r="L80" s="78">
        <f t="shared" ca="1" si="12"/>
        <v>112.35666368086302</v>
      </c>
      <c r="M80" s="89">
        <f t="shared" ca="1" si="12"/>
        <v>131.51155327930761</v>
      </c>
      <c r="N80" s="89">
        <f t="shared" ca="1" si="12"/>
        <v>66.696076861647796</v>
      </c>
      <c r="O80" s="89">
        <f t="shared" ca="1" si="12"/>
        <v>112.57315900051651</v>
      </c>
      <c r="P80" s="89">
        <f t="shared" ca="1" si="12"/>
        <v>119.81338033762461</v>
      </c>
      <c r="Q80" s="78">
        <f t="shared" ca="1" si="12"/>
        <v>78.147349861769413</v>
      </c>
      <c r="R80" s="78">
        <f t="shared" ca="1" si="12"/>
        <v>102.48928673155385</v>
      </c>
      <c r="S80" s="78">
        <f t="shared" ca="1" si="12"/>
        <v>86.976917741386501</v>
      </c>
      <c r="T80" s="78">
        <f t="shared" ca="1" si="12"/>
        <v>149.43118959286463</v>
      </c>
      <c r="U80" s="77">
        <f t="shared" ca="1" si="12"/>
        <v>59.145577594291431</v>
      </c>
      <c r="V80" s="77">
        <f t="shared" ca="1" si="12"/>
        <v>103.32650355381611</v>
      </c>
      <c r="W80" s="77">
        <f t="shared" ca="1" si="12"/>
        <v>86.587993402392399</v>
      </c>
      <c r="X80" s="77">
        <f t="shared" ca="1" si="12"/>
        <v>87.06820011323488</v>
      </c>
      <c r="Y80" s="77">
        <f t="shared" ca="1" si="12"/>
        <v>74.778299219092943</v>
      </c>
      <c r="Z80" s="77">
        <f t="shared" ca="1" si="12"/>
        <v>78.725192926654685</v>
      </c>
      <c r="AA80" s="77">
        <f t="shared" ca="1" si="12"/>
        <v>132.89362574083827</v>
      </c>
      <c r="AB80" s="78">
        <f t="shared" ca="1" si="12"/>
        <v>148.3002622085809</v>
      </c>
      <c r="AC80" s="78">
        <f t="shared" ca="1" si="12"/>
        <v>99.637041377369087</v>
      </c>
      <c r="AD80" s="78">
        <f t="shared" ca="1" si="12"/>
        <v>75.61822514120351</v>
      </c>
      <c r="AE80" s="78">
        <f t="shared" ca="1" si="12"/>
        <v>88.140578946061311</v>
      </c>
      <c r="AF80" s="78">
        <f t="shared" ca="1" si="12"/>
        <v>115.85748105300112</v>
      </c>
      <c r="AG80" s="78">
        <f t="shared" ca="1" si="12"/>
        <v>75.433191530180153</v>
      </c>
      <c r="AH80" s="78">
        <f t="shared" ca="1" si="12"/>
        <v>126.94420057505056</v>
      </c>
      <c r="AI80" s="78">
        <f t="shared" ca="1" si="12"/>
        <v>132.51445114838938</v>
      </c>
      <c r="AJ80" s="78">
        <f t="shared" ca="1" si="12"/>
        <v>115.57302546324158</v>
      </c>
      <c r="AK80" s="77">
        <f t="shared" ca="1" si="12"/>
        <v>106.24960143147842</v>
      </c>
      <c r="AL80" s="22">
        <f t="shared" ca="1" si="12"/>
        <v>77.130474223493678</v>
      </c>
      <c r="AM80" s="22">
        <f t="shared" ca="1" si="12"/>
        <v>88.123607290931488</v>
      </c>
      <c r="AN80" s="22">
        <f ca="1">IF(OR(Fixtures!$D$6&lt;=0,Fixtures!$D$6&gt;39),AVERAGE(B80:AM80),AVERAGE(OFFSET(A80,0,Fixtures!$D$6,1,38-Fixtures!$D$6+1)))</f>
        <v>88.123607290931488</v>
      </c>
      <c r="AO80" s="41" t="str">
        <f t="shared" si="11"/>
        <v>MUN</v>
      </c>
      <c r="AP80" s="61" t="e">
        <f ca="1">AVERAGE(OFFSET(A80,0,Fixtures!$D$6,1,9))</f>
        <v>#N/A</v>
      </c>
      <c r="AQ80" s="61" t="e">
        <f ca="1">AVERAGE(OFFSET(A80,0,Fixtures!$D$6,1,6))</f>
        <v>#N/A</v>
      </c>
      <c r="AR80" s="61">
        <f ca="1">AVERAGE(OFFSET(A80,0,Fixtures!$D$6,1,3))</f>
        <v>88.123607290931488</v>
      </c>
      <c r="AS80" s="69"/>
      <c r="AT80" s="68"/>
      <c r="AU80" s="60"/>
      <c r="AV80" s="60"/>
    </row>
    <row r="81" spans="1:48" x14ac:dyDescent="0.3">
      <c r="A81" s="41" t="str">
        <f t="shared" si="9"/>
        <v>NEW</v>
      </c>
      <c r="B81" s="78">
        <f t="shared" ca="1" si="7"/>
        <v>112.35666368086302</v>
      </c>
      <c r="C81" s="78">
        <f t="shared" ca="1" si="12"/>
        <v>88.140578946061311</v>
      </c>
      <c r="D81" s="78">
        <f t="shared" ca="1" si="12"/>
        <v>115.85748105300112</v>
      </c>
      <c r="E81" s="78">
        <f t="shared" ca="1" si="12"/>
        <v>75.433191530180153</v>
      </c>
      <c r="F81" s="78">
        <f t="shared" ca="1" si="12"/>
        <v>116.38154010468304</v>
      </c>
      <c r="G81" s="78">
        <f t="shared" ca="1" si="12"/>
        <v>88.123607290931488</v>
      </c>
      <c r="H81" s="78">
        <f t="shared" ca="1" si="12"/>
        <v>87.06820011323488</v>
      </c>
      <c r="I81" s="78">
        <f t="shared" ca="1" si="12"/>
        <v>97.641779794187173</v>
      </c>
      <c r="J81" s="78">
        <f t="shared" ca="1" si="12"/>
        <v>117.84906433621505</v>
      </c>
      <c r="K81" s="78">
        <f t="shared" ca="1" si="12"/>
        <v>75.61822514120351</v>
      </c>
      <c r="L81" s="78">
        <f t="shared" ca="1" si="12"/>
        <v>115.57302546324158</v>
      </c>
      <c r="M81" s="89">
        <f t="shared" ca="1" si="12"/>
        <v>66.312831382969208</v>
      </c>
      <c r="N81" s="89">
        <f t="shared" ca="1" si="12"/>
        <v>126.94420057505056</v>
      </c>
      <c r="O81" s="89">
        <f t="shared" ca="1" si="12"/>
        <v>77.130474223493678</v>
      </c>
      <c r="P81" s="89">
        <f t="shared" ca="1" si="12"/>
        <v>148.3002622085809</v>
      </c>
      <c r="Q81" s="78">
        <f t="shared" ca="1" si="12"/>
        <v>132.51445114838938</v>
      </c>
      <c r="R81" s="78">
        <f t="shared" ca="1" si="12"/>
        <v>106.24960143147842</v>
      </c>
      <c r="S81" s="78">
        <f t="shared" ca="1" si="12"/>
        <v>66.696076861647796</v>
      </c>
      <c r="T81" s="78">
        <f t="shared" ca="1" si="12"/>
        <v>103.32650355381611</v>
      </c>
      <c r="U81" s="77">
        <f t="shared" ca="1" si="12"/>
        <v>112.57315900051651</v>
      </c>
      <c r="V81" s="77">
        <f t="shared" ca="1" si="12"/>
        <v>98.183289489392521</v>
      </c>
      <c r="W81" s="77">
        <f t="shared" ca="1" si="12"/>
        <v>67.057671351633303</v>
      </c>
      <c r="X81" s="77">
        <f t="shared" ca="1" si="12"/>
        <v>86.587993402392399</v>
      </c>
      <c r="Y81" s="77">
        <f t="shared" ca="1" si="12"/>
        <v>132.89362574083827</v>
      </c>
      <c r="Z81" s="77">
        <f t="shared" ca="1" si="12"/>
        <v>131.23875799038728</v>
      </c>
      <c r="AA81" s="77">
        <f t="shared" ca="1" si="12"/>
        <v>78.147349861769413</v>
      </c>
      <c r="AB81" s="78">
        <f t="shared" ca="1" si="12"/>
        <v>74.778299219092943</v>
      </c>
      <c r="AC81" s="78">
        <f t="shared" ca="1" si="12"/>
        <v>102.48928673155385</v>
      </c>
      <c r="AD81" s="78">
        <f t="shared" ca="1" si="12"/>
        <v>99.392567747686172</v>
      </c>
      <c r="AE81" s="78">
        <f t="shared" ca="1" si="12"/>
        <v>102.74153980171798</v>
      </c>
      <c r="AF81" s="78">
        <f t="shared" ca="1" si="12"/>
        <v>85.062960661692529</v>
      </c>
      <c r="AG81" s="78">
        <f t="shared" ca="1" si="12"/>
        <v>99.637041377369087</v>
      </c>
      <c r="AH81" s="78">
        <f t="shared" ca="1" si="12"/>
        <v>149.43118959286463</v>
      </c>
      <c r="AI81" s="78">
        <f t="shared" ca="1" si="12"/>
        <v>91.629163528855798</v>
      </c>
      <c r="AJ81" s="78">
        <f t="shared" ca="1" si="12"/>
        <v>119.81338033762461</v>
      </c>
      <c r="AK81" s="77">
        <f t="shared" ca="1" si="12"/>
        <v>131.51155327930761</v>
      </c>
      <c r="AL81" s="22">
        <f t="shared" ca="1" si="12"/>
        <v>59.145577594291431</v>
      </c>
      <c r="AM81" s="22">
        <f t="shared" ca="1" si="12"/>
        <v>86.976917741386501</v>
      </c>
      <c r="AN81" s="22">
        <f ca="1">IF(OR(Fixtures!$D$6&lt;=0,Fixtures!$D$6&gt;39),AVERAGE(B81:AM81),AVERAGE(OFFSET(A81,0,Fixtures!$D$6,1,38-Fixtures!$D$6+1)))</f>
        <v>86.976917741386501</v>
      </c>
      <c r="AO81" s="41" t="str">
        <f t="shared" si="11"/>
        <v>NEW</v>
      </c>
      <c r="AP81" s="61" t="e">
        <f ca="1">AVERAGE(OFFSET(A81,0,Fixtures!$D$6,1,9))</f>
        <v>#N/A</v>
      </c>
      <c r="AQ81" s="61" t="e">
        <f ca="1">AVERAGE(OFFSET(A81,0,Fixtures!$D$6,1,6))</f>
        <v>#N/A</v>
      </c>
      <c r="AR81" s="61">
        <f ca="1">AVERAGE(OFFSET(A81,0,Fixtures!$D$6,1,3))</f>
        <v>86.976917741386501</v>
      </c>
      <c r="AS81" s="69"/>
      <c r="AT81" s="68"/>
      <c r="AU81" s="60"/>
      <c r="AV81" s="60"/>
    </row>
    <row r="82" spans="1:48" x14ac:dyDescent="0.3">
      <c r="A82" s="41" t="str">
        <f t="shared" si="9"/>
        <v>SHU</v>
      </c>
      <c r="B82" s="78">
        <f t="shared" ca="1" si="7"/>
        <v>78.147349861769413</v>
      </c>
      <c r="C82" s="78">
        <f t="shared" ca="1" si="12"/>
        <v>115.57302546324158</v>
      </c>
      <c r="D82" s="78">
        <f t="shared" ca="1" si="12"/>
        <v>112.57315900051651</v>
      </c>
      <c r="E82" s="78">
        <f t="shared" ca="1" si="12"/>
        <v>103.32650355381611</v>
      </c>
      <c r="F82" s="78">
        <f t="shared" ca="1" si="12"/>
        <v>77.130474223493678</v>
      </c>
      <c r="G82" s="78">
        <f t="shared" ca="1" si="12"/>
        <v>149.43118959286463</v>
      </c>
      <c r="H82" s="78">
        <f t="shared" ca="1" si="12"/>
        <v>131.51155327930761</v>
      </c>
      <c r="I82" s="78">
        <f t="shared" ca="1" si="12"/>
        <v>132.89362574083827</v>
      </c>
      <c r="J82" s="78">
        <f t="shared" ref="C82:AM87" ca="1" si="15">(VLOOKUP(J16,$AT$2:$AU$41,2,FALSE))</f>
        <v>99.637041377369087</v>
      </c>
      <c r="K82" s="78">
        <f t="shared" ca="1" si="15"/>
        <v>74.778299219092943</v>
      </c>
      <c r="L82" s="78">
        <f t="shared" ca="1" si="15"/>
        <v>106.24960143147842</v>
      </c>
      <c r="M82" s="89">
        <f t="shared" ca="1" si="15"/>
        <v>97.641779794187173</v>
      </c>
      <c r="N82" s="89">
        <f t="shared" ca="1" si="15"/>
        <v>116.38154010468304</v>
      </c>
      <c r="O82" s="89">
        <f t="shared" ca="1" si="15"/>
        <v>99.392567747686172</v>
      </c>
      <c r="P82" s="89">
        <f t="shared" ca="1" si="15"/>
        <v>87.06820011323488</v>
      </c>
      <c r="Q82" s="78">
        <f t="shared" ca="1" si="15"/>
        <v>85.062960661692529</v>
      </c>
      <c r="R82" s="78">
        <f t="shared" ca="1" si="15"/>
        <v>75.61822514120351</v>
      </c>
      <c r="S82" s="78">
        <f t="shared" ca="1" si="15"/>
        <v>78.725192926654685</v>
      </c>
      <c r="T82" s="78">
        <f t="shared" ca="1" si="15"/>
        <v>102.74153980171798</v>
      </c>
      <c r="U82" s="77">
        <f t="shared" ca="1" si="15"/>
        <v>131.23875799038728</v>
      </c>
      <c r="V82" s="77">
        <f t="shared" ca="1" si="15"/>
        <v>148.3002622085809</v>
      </c>
      <c r="W82" s="77">
        <f t="shared" ca="1" si="15"/>
        <v>66.312831382969208</v>
      </c>
      <c r="X82" s="77">
        <f t="shared" ca="1" si="15"/>
        <v>117.84906433621505</v>
      </c>
      <c r="Y82" s="77">
        <f t="shared" ca="1" si="15"/>
        <v>112.35666368086302</v>
      </c>
      <c r="Z82" s="77">
        <f t="shared" ca="1" si="15"/>
        <v>86.976917741386501</v>
      </c>
      <c r="AA82" s="77">
        <f t="shared" ca="1" si="15"/>
        <v>132.51445114838938</v>
      </c>
      <c r="AB82" s="78">
        <f t="shared" ca="1" si="15"/>
        <v>86.587993402392399</v>
      </c>
      <c r="AC82" s="78">
        <f t="shared" ca="1" si="15"/>
        <v>119.81338033762461</v>
      </c>
      <c r="AD82" s="78">
        <f t="shared" ca="1" si="15"/>
        <v>102.48928673155385</v>
      </c>
      <c r="AE82" s="78">
        <f t="shared" ca="1" si="15"/>
        <v>126.94420057505056</v>
      </c>
      <c r="AF82" s="78">
        <f t="shared" ca="1" si="15"/>
        <v>91.629163528855798</v>
      </c>
      <c r="AG82" s="78">
        <f t="shared" ca="1" si="15"/>
        <v>88.123607290931488</v>
      </c>
      <c r="AH82" s="78">
        <f t="shared" ca="1" si="15"/>
        <v>88.140578946061311</v>
      </c>
      <c r="AI82" s="78">
        <f t="shared" ca="1" si="15"/>
        <v>115.85748105300112</v>
      </c>
      <c r="AJ82" s="78">
        <f t="shared" ca="1" si="15"/>
        <v>67.057671351633303</v>
      </c>
      <c r="AK82" s="77">
        <f t="shared" ca="1" si="15"/>
        <v>98.183289489392521</v>
      </c>
      <c r="AL82" s="22">
        <f t="shared" ca="1" si="15"/>
        <v>88.77521755558935</v>
      </c>
      <c r="AM82" s="22">
        <f t="shared" ca="1" si="15"/>
        <v>75.433191530180153</v>
      </c>
      <c r="AN82" s="22">
        <f ca="1">IF(OR(Fixtures!$D$6&lt;=0,Fixtures!$D$6&gt;39),AVERAGE(B82:AM82),AVERAGE(OFFSET(A82,0,Fixtures!$D$6,1,38-Fixtures!$D$6+1)))</f>
        <v>75.433191530180153</v>
      </c>
      <c r="AO82" s="41" t="str">
        <f t="shared" si="11"/>
        <v>SHU</v>
      </c>
      <c r="AP82" s="61" t="e">
        <f ca="1">AVERAGE(OFFSET(A82,0,Fixtures!$D$6,1,9))</f>
        <v>#N/A</v>
      </c>
      <c r="AQ82" s="61" t="e">
        <f ca="1">AVERAGE(OFFSET(A82,0,Fixtures!$D$6,1,6))</f>
        <v>#N/A</v>
      </c>
      <c r="AR82" s="61">
        <f ca="1">AVERAGE(OFFSET(A82,0,Fixtures!$D$6,1,3))</f>
        <v>75.433191530180153</v>
      </c>
      <c r="AS82" s="69"/>
      <c r="AT82" s="68"/>
      <c r="AU82" s="60"/>
      <c r="AV82" s="60"/>
    </row>
    <row r="83" spans="1:48" x14ac:dyDescent="0.3">
      <c r="A83" s="41" t="str">
        <f t="shared" si="9"/>
        <v>SOU</v>
      </c>
      <c r="B83" s="89">
        <f t="shared" ca="1" si="7"/>
        <v>75.61822514120351</v>
      </c>
      <c r="C83" s="89">
        <f t="shared" ca="1" si="15"/>
        <v>102.74153980171798</v>
      </c>
      <c r="D83" s="89">
        <f t="shared" ca="1" si="15"/>
        <v>85.062960661692529</v>
      </c>
      <c r="E83" s="89">
        <f t="shared" ca="1" si="15"/>
        <v>66.312831382969208</v>
      </c>
      <c r="F83" s="89">
        <f t="shared" ca="1" si="15"/>
        <v>132.89362574083827</v>
      </c>
      <c r="G83" s="89">
        <f t="shared" ca="1" si="15"/>
        <v>87.06820011323488</v>
      </c>
      <c r="H83" s="89">
        <f t="shared" ca="1" si="15"/>
        <v>115.57302546324158</v>
      </c>
      <c r="I83" s="89">
        <f t="shared" ca="1" si="15"/>
        <v>78.725192926654685</v>
      </c>
      <c r="J83" s="89">
        <f t="shared" ca="1" si="15"/>
        <v>88.123607290931488</v>
      </c>
      <c r="K83" s="89">
        <f t="shared" ca="1" si="15"/>
        <v>116.38154010468304</v>
      </c>
      <c r="L83" s="89">
        <f t="shared" ca="1" si="15"/>
        <v>99.392567747686172</v>
      </c>
      <c r="M83" s="89">
        <f t="shared" ca="1" si="15"/>
        <v>59.145577594291431</v>
      </c>
      <c r="N83" s="89">
        <f t="shared" ca="1" si="15"/>
        <v>103.32650355381611</v>
      </c>
      <c r="O83" s="89">
        <f t="shared" ca="1" si="15"/>
        <v>131.51155327930761</v>
      </c>
      <c r="P83" s="89">
        <f t="shared" ca="1" si="15"/>
        <v>86.976917741386501</v>
      </c>
      <c r="Q83" s="78">
        <f t="shared" ca="1" si="15"/>
        <v>99.637041377369087</v>
      </c>
      <c r="R83" s="78">
        <f t="shared" ca="1" si="15"/>
        <v>132.51445114838938</v>
      </c>
      <c r="S83" s="78">
        <f t="shared" ca="1" si="15"/>
        <v>126.94420057505056</v>
      </c>
      <c r="T83" s="78">
        <f t="shared" ca="1" si="15"/>
        <v>119.81338033762461</v>
      </c>
      <c r="U83" s="77">
        <f t="shared" ca="1" si="15"/>
        <v>91.629163528855798</v>
      </c>
      <c r="V83" s="77">
        <f t="shared" ca="1" si="15"/>
        <v>102.48928673155385</v>
      </c>
      <c r="W83" s="77">
        <f t="shared" ca="1" si="15"/>
        <v>131.23875799038728</v>
      </c>
      <c r="X83" s="77">
        <f t="shared" ca="1" si="15"/>
        <v>88.77521755558935</v>
      </c>
      <c r="Y83" s="77">
        <f t="shared" ca="1" si="15"/>
        <v>78.147349861769413</v>
      </c>
      <c r="Z83" s="77">
        <f t="shared" ca="1" si="15"/>
        <v>117.84906433621505</v>
      </c>
      <c r="AA83" s="77">
        <f t="shared" ca="1" si="15"/>
        <v>98.183289489392521</v>
      </c>
      <c r="AB83" s="78">
        <f t="shared" ca="1" si="15"/>
        <v>66.696076861647796</v>
      </c>
      <c r="AC83" s="78">
        <f t="shared" ca="1" si="15"/>
        <v>88.140578946061311</v>
      </c>
      <c r="AD83" s="78">
        <f t="shared" ca="1" si="15"/>
        <v>115.85748105300112</v>
      </c>
      <c r="AE83" s="78">
        <f t="shared" ca="1" si="15"/>
        <v>75.433191530180153</v>
      </c>
      <c r="AF83" s="78">
        <f t="shared" ca="1" si="15"/>
        <v>74.778299219092943</v>
      </c>
      <c r="AG83" s="78">
        <f t="shared" ca="1" si="15"/>
        <v>67.057671351633303</v>
      </c>
      <c r="AH83" s="78">
        <f t="shared" ca="1" si="15"/>
        <v>148.3002622085809</v>
      </c>
      <c r="AI83" s="78">
        <f t="shared" ca="1" si="15"/>
        <v>106.24960143147842</v>
      </c>
      <c r="AJ83" s="78">
        <f t="shared" ca="1" si="15"/>
        <v>149.43118959286463</v>
      </c>
      <c r="AK83" s="77">
        <f t="shared" ca="1" si="15"/>
        <v>77.130474223493678</v>
      </c>
      <c r="AL83" s="22">
        <f t="shared" ca="1" si="15"/>
        <v>112.57315900051651</v>
      </c>
      <c r="AM83" s="22">
        <f t="shared" ca="1" si="15"/>
        <v>112.35666368086302</v>
      </c>
      <c r="AN83" s="22">
        <f ca="1">IF(OR(Fixtures!$D$6&lt;=0,Fixtures!$D$6&gt;39),AVERAGE(B83:AM83),AVERAGE(OFFSET(A83,0,Fixtures!$D$6,1,38-Fixtures!$D$6+1)))</f>
        <v>112.35666368086302</v>
      </c>
      <c r="AO83" s="41" t="str">
        <f t="shared" si="11"/>
        <v>SOU</v>
      </c>
      <c r="AP83" s="61" t="e">
        <f ca="1">AVERAGE(OFFSET(A83,0,Fixtures!$D$6,1,9))</f>
        <v>#N/A</v>
      </c>
      <c r="AQ83" s="61" t="e">
        <f ca="1">AVERAGE(OFFSET(A83,0,Fixtures!$D$6,1,6))</f>
        <v>#N/A</v>
      </c>
      <c r="AR83" s="61">
        <f ca="1">AVERAGE(OFFSET(A83,0,Fixtures!$D$6,1,3))</f>
        <v>112.35666368086302</v>
      </c>
      <c r="AS83" s="69"/>
      <c r="AT83" s="68"/>
      <c r="AU83" s="60"/>
      <c r="AV83" s="60"/>
    </row>
    <row r="84" spans="1:48" x14ac:dyDescent="0.3">
      <c r="A84" s="41" t="str">
        <f t="shared" si="9"/>
        <v>TOT</v>
      </c>
      <c r="B84" s="89">
        <f t="shared" ca="1" si="7"/>
        <v>87.06820011323488</v>
      </c>
      <c r="C84" s="89">
        <f t="shared" ca="1" si="15"/>
        <v>97.641779794187173</v>
      </c>
      <c r="D84" s="89">
        <f t="shared" ca="1" si="15"/>
        <v>78.725192926654685</v>
      </c>
      <c r="E84" s="89">
        <f t="shared" ca="1" si="15"/>
        <v>131.23875799038728</v>
      </c>
      <c r="F84" s="89">
        <f t="shared" ca="1" si="15"/>
        <v>99.637041377369087</v>
      </c>
      <c r="G84" s="89">
        <f t="shared" ca="1" si="15"/>
        <v>85.062960661692529</v>
      </c>
      <c r="H84" s="89">
        <f t="shared" ca="1" si="15"/>
        <v>88.140578946061311</v>
      </c>
      <c r="I84" s="89">
        <f t="shared" ca="1" si="15"/>
        <v>74.778299219092943</v>
      </c>
      <c r="J84" s="89">
        <f t="shared" ca="1" si="15"/>
        <v>131.51155327930761</v>
      </c>
      <c r="K84" s="89">
        <f t="shared" ca="1" si="15"/>
        <v>132.89362574083827</v>
      </c>
      <c r="L84" s="89">
        <f t="shared" ca="1" si="15"/>
        <v>91.629163528855798</v>
      </c>
      <c r="M84" s="89">
        <f t="shared" ca="1" si="15"/>
        <v>75.61822514120351</v>
      </c>
      <c r="N84" s="89">
        <f t="shared" ca="1" si="15"/>
        <v>149.43118959286463</v>
      </c>
      <c r="O84" s="89">
        <f t="shared" ca="1" si="15"/>
        <v>106.24960143147842</v>
      </c>
      <c r="P84" s="89">
        <f t="shared" ca="1" si="15"/>
        <v>88.123607290931488</v>
      </c>
      <c r="Q84" s="78">
        <f t="shared" ca="1" si="15"/>
        <v>77.130474223493678</v>
      </c>
      <c r="R84" s="78">
        <f t="shared" ca="1" si="15"/>
        <v>112.57315900051651</v>
      </c>
      <c r="S84" s="78">
        <f t="shared" ca="1" si="15"/>
        <v>115.57302546324158</v>
      </c>
      <c r="T84" s="78">
        <f t="shared" ca="1" si="15"/>
        <v>66.696076861647796</v>
      </c>
      <c r="U84" s="77">
        <f t="shared" ca="1" si="15"/>
        <v>132.51445114838938</v>
      </c>
      <c r="V84" s="77">
        <f t="shared" ca="1" si="15"/>
        <v>99.392567747686172</v>
      </c>
      <c r="W84" s="77">
        <f t="shared" ca="1" si="15"/>
        <v>117.84906433621505</v>
      </c>
      <c r="X84" s="77">
        <f t="shared" ca="1" si="15"/>
        <v>66.312831382969208</v>
      </c>
      <c r="Y84" s="77">
        <f t="shared" ca="1" si="15"/>
        <v>148.3002622085809</v>
      </c>
      <c r="Z84" s="77">
        <f t="shared" ca="1" si="15"/>
        <v>112.35666368086302</v>
      </c>
      <c r="AA84" s="77">
        <f t="shared" ca="1" si="15"/>
        <v>75.433191530180153</v>
      </c>
      <c r="AB84" s="78">
        <f t="shared" ca="1" si="15"/>
        <v>67.057671351633303</v>
      </c>
      <c r="AC84" s="78">
        <f t="shared" ca="1" si="15"/>
        <v>103.32650355381611</v>
      </c>
      <c r="AD84" s="78">
        <f t="shared" ca="1" si="15"/>
        <v>86.587993402392399</v>
      </c>
      <c r="AE84" s="78">
        <f t="shared" ca="1" si="15"/>
        <v>88.77521755558935</v>
      </c>
      <c r="AF84" s="78">
        <f t="shared" ca="1" si="15"/>
        <v>116.38154010468304</v>
      </c>
      <c r="AG84" s="78">
        <f t="shared" ca="1" si="15"/>
        <v>98.183289489392521</v>
      </c>
      <c r="AH84" s="78">
        <f t="shared" ca="1" si="15"/>
        <v>86.976917741386501</v>
      </c>
      <c r="AI84" s="78">
        <f t="shared" ca="1" si="15"/>
        <v>59.145577594291431</v>
      </c>
      <c r="AJ84" s="78">
        <f t="shared" ca="1" si="15"/>
        <v>126.94420057505056</v>
      </c>
      <c r="AK84" s="77">
        <f t="shared" ca="1" si="15"/>
        <v>78.147349861769413</v>
      </c>
      <c r="AL84" s="22">
        <f t="shared" ca="1" si="15"/>
        <v>102.48928673155385</v>
      </c>
      <c r="AM84" s="22">
        <f t="shared" ca="1" si="15"/>
        <v>119.81338033762461</v>
      </c>
      <c r="AN84" s="22">
        <f ca="1">IF(OR(Fixtures!$D$6&lt;=0,Fixtures!$D$6&gt;39),AVERAGE(B84:AM84),AVERAGE(OFFSET(A84,0,Fixtures!$D$6,1,38-Fixtures!$D$6+1)))</f>
        <v>119.81338033762461</v>
      </c>
      <c r="AO84" s="41" t="str">
        <f t="shared" si="11"/>
        <v>TOT</v>
      </c>
      <c r="AP84" s="61" t="e">
        <f ca="1">AVERAGE(OFFSET(A84,0,Fixtures!$D$6,1,9))</f>
        <v>#N/A</v>
      </c>
      <c r="AQ84" s="61" t="e">
        <f ca="1">AVERAGE(OFFSET(A84,0,Fixtures!$D$6,1,6))</f>
        <v>#N/A</v>
      </c>
      <c r="AR84" s="61">
        <f ca="1">AVERAGE(OFFSET(A84,0,Fixtures!$D$6,1,3))</f>
        <v>119.81338033762461</v>
      </c>
      <c r="AS84" s="69"/>
      <c r="AT84" s="68"/>
      <c r="AU84" s="60"/>
      <c r="AV84" s="60"/>
    </row>
    <row r="85" spans="1:48" x14ac:dyDescent="0.3">
      <c r="A85" s="41" t="str">
        <f t="shared" si="9"/>
        <v>WBA</v>
      </c>
      <c r="B85" s="89">
        <f t="shared" ca="1" si="7"/>
        <v>106.24960143147842</v>
      </c>
      <c r="C85" s="89">
        <f t="shared" ca="1" si="15"/>
        <v>98.183289489392521</v>
      </c>
      <c r="D85" s="89">
        <f t="shared" ca="1" si="15"/>
        <v>117.84906433621505</v>
      </c>
      <c r="E85" s="89">
        <f t="shared" ca="1" si="15"/>
        <v>97.641779794187173</v>
      </c>
      <c r="F85" s="89">
        <f t="shared" ca="1" si="15"/>
        <v>75.433191530180153</v>
      </c>
      <c r="G85" s="89">
        <f t="shared" ca="1" si="15"/>
        <v>99.392567747686172</v>
      </c>
      <c r="H85" s="89">
        <f t="shared" ca="1" si="15"/>
        <v>86.976917741386501</v>
      </c>
      <c r="I85" s="89">
        <f t="shared" ca="1" si="15"/>
        <v>102.74153980171798</v>
      </c>
      <c r="J85" s="89">
        <f t="shared" ca="1" si="15"/>
        <v>131.23875799038728</v>
      </c>
      <c r="K85" s="89">
        <f t="shared" ca="1" si="15"/>
        <v>59.145577594291431</v>
      </c>
      <c r="L85" s="89">
        <f t="shared" ca="1" si="15"/>
        <v>67.057671351633303</v>
      </c>
      <c r="M85" s="89">
        <f t="shared" ca="1" si="15"/>
        <v>88.77521755558935</v>
      </c>
      <c r="N85" s="89">
        <f t="shared" ca="1" si="15"/>
        <v>148.3002622085809</v>
      </c>
      <c r="O85" s="89">
        <f t="shared" ca="1" si="15"/>
        <v>102.48928673155385</v>
      </c>
      <c r="P85" s="89">
        <f t="shared" ca="1" si="15"/>
        <v>149.43118959286463</v>
      </c>
      <c r="Q85" s="78">
        <f t="shared" ca="1" si="15"/>
        <v>112.57315900051651</v>
      </c>
      <c r="R85" s="78">
        <f t="shared" ca="1" si="15"/>
        <v>91.629163528855798</v>
      </c>
      <c r="S85" s="78">
        <f t="shared" ca="1" si="15"/>
        <v>112.35666368086302</v>
      </c>
      <c r="T85" s="78">
        <f t="shared" ca="1" si="15"/>
        <v>88.123607290931488</v>
      </c>
      <c r="U85" s="77">
        <f t="shared" ca="1" si="15"/>
        <v>131.51155327930761</v>
      </c>
      <c r="V85" s="77">
        <f t="shared" ca="1" si="15"/>
        <v>77.130474223493678</v>
      </c>
      <c r="W85" s="77">
        <f t="shared" ca="1" si="15"/>
        <v>66.696076861647796</v>
      </c>
      <c r="X85" s="77">
        <f t="shared" ca="1" si="15"/>
        <v>115.85748105300112</v>
      </c>
      <c r="Y85" s="77">
        <f t="shared" ca="1" si="15"/>
        <v>116.38154010468304</v>
      </c>
      <c r="Z85" s="77">
        <f t="shared" ca="1" si="15"/>
        <v>85.062960661692529</v>
      </c>
      <c r="AA85" s="77">
        <f t="shared" ca="1" si="15"/>
        <v>88.140578946061311</v>
      </c>
      <c r="AB85" s="78">
        <f t="shared" ca="1" si="15"/>
        <v>78.725192926654685</v>
      </c>
      <c r="AC85" s="78">
        <f t="shared" ca="1" si="15"/>
        <v>75.61822514120351</v>
      </c>
      <c r="AD85" s="78">
        <f t="shared" ca="1" si="15"/>
        <v>87.06820011323488</v>
      </c>
      <c r="AE85" s="78">
        <f t="shared" ca="1" si="15"/>
        <v>132.89362574083827</v>
      </c>
      <c r="AF85" s="78">
        <f t="shared" ca="1" si="15"/>
        <v>86.587993402392399</v>
      </c>
      <c r="AG85" s="78">
        <f t="shared" ca="1" si="15"/>
        <v>119.81338033762461</v>
      </c>
      <c r="AH85" s="78">
        <f t="shared" ca="1" si="15"/>
        <v>115.57302546324158</v>
      </c>
      <c r="AI85" s="78">
        <f t="shared" ca="1" si="15"/>
        <v>78.147349861769413</v>
      </c>
      <c r="AJ85" s="78">
        <f t="shared" ca="1" si="15"/>
        <v>103.32650355381611</v>
      </c>
      <c r="AK85" s="77">
        <f t="shared" ca="1" si="15"/>
        <v>132.51445114838938</v>
      </c>
      <c r="AL85" s="22">
        <f t="shared" ca="1" si="15"/>
        <v>99.637041377369087</v>
      </c>
      <c r="AM85" s="22">
        <f t="shared" ca="1" si="15"/>
        <v>126.94420057505056</v>
      </c>
      <c r="AN85" s="22">
        <f ca="1">IF(OR(Fixtures!$D$6&lt;=0,Fixtures!$D$6&gt;39),AVERAGE(B85:AM85),AVERAGE(OFFSET(A85,0,Fixtures!$D$6,1,38-Fixtures!$D$6+1)))</f>
        <v>126.94420057505056</v>
      </c>
      <c r="AO85" s="41" t="str">
        <f t="shared" si="11"/>
        <v>WBA</v>
      </c>
      <c r="AP85" s="61" t="e">
        <f ca="1">AVERAGE(OFFSET(A85,0,Fixtures!$D$6,1,9))</f>
        <v>#N/A</v>
      </c>
      <c r="AQ85" s="61" t="e">
        <f ca="1">AVERAGE(OFFSET(A85,0,Fixtures!$D$6,1,6))</f>
        <v>#N/A</v>
      </c>
      <c r="AR85" s="61">
        <f ca="1">AVERAGE(OFFSET(A85,0,Fixtures!$D$6,1,3))</f>
        <v>126.94420057505056</v>
      </c>
      <c r="AS85" s="69"/>
      <c r="AT85" s="68"/>
      <c r="AU85" s="60"/>
      <c r="AV85" s="60"/>
    </row>
    <row r="86" spans="1:48" x14ac:dyDescent="0.3">
      <c r="A86" s="41" t="str">
        <f t="shared" si="9"/>
        <v>WHU</v>
      </c>
      <c r="B86" s="89">
        <f t="shared" ca="1" si="7"/>
        <v>78.725192926654685</v>
      </c>
      <c r="C86" s="89">
        <f t="shared" ca="1" si="15"/>
        <v>103.32650355381611</v>
      </c>
      <c r="D86" s="89">
        <f t="shared" ca="1" si="15"/>
        <v>78.147349861769413</v>
      </c>
      <c r="E86" s="89">
        <f t="shared" ca="1" si="15"/>
        <v>119.81338033762461</v>
      </c>
      <c r="F86" s="89">
        <f t="shared" ca="1" si="15"/>
        <v>115.85748105300112</v>
      </c>
      <c r="G86" s="89">
        <f t="shared" ca="1" si="15"/>
        <v>131.51155327930761</v>
      </c>
      <c r="H86" s="89">
        <f t="shared" ca="1" si="15"/>
        <v>149.43118959286463</v>
      </c>
      <c r="I86" s="89">
        <f t="shared" ca="1" si="15"/>
        <v>77.130474223493678</v>
      </c>
      <c r="J86" s="89">
        <f t="shared" ca="1" si="15"/>
        <v>66.696076861647796</v>
      </c>
      <c r="K86" s="89">
        <f t="shared" ca="1" si="15"/>
        <v>102.48928673155385</v>
      </c>
      <c r="L86" s="89">
        <f t="shared" ca="1" si="15"/>
        <v>116.38154010468304</v>
      </c>
      <c r="M86" s="89">
        <f t="shared" ca="1" si="15"/>
        <v>126.94420057505056</v>
      </c>
      <c r="N86" s="89">
        <f t="shared" ca="1" si="15"/>
        <v>67.057671351633303</v>
      </c>
      <c r="O86" s="89">
        <f t="shared" ca="1" si="15"/>
        <v>132.89362574083827</v>
      </c>
      <c r="P86" s="89">
        <f t="shared" ca="1" si="15"/>
        <v>88.140578946061311</v>
      </c>
      <c r="Q86" s="89">
        <f t="shared" ca="1" si="15"/>
        <v>97.641779794187173</v>
      </c>
      <c r="R86" s="89">
        <f t="shared" ca="1" si="15"/>
        <v>98.183289489392521</v>
      </c>
      <c r="S86" s="78">
        <f t="shared" ca="1" si="15"/>
        <v>66.312831382969208</v>
      </c>
      <c r="T86" s="78">
        <f t="shared" ca="1" si="15"/>
        <v>75.433191530180153</v>
      </c>
      <c r="U86" s="77">
        <f t="shared" ca="1" si="15"/>
        <v>75.61822514120351</v>
      </c>
      <c r="V86" s="77">
        <f t="shared" ca="1" si="15"/>
        <v>132.51445114838938</v>
      </c>
      <c r="W86" s="77">
        <f t="shared" ca="1" si="15"/>
        <v>115.57302546324158</v>
      </c>
      <c r="X86" s="77">
        <f t="shared" ca="1" si="15"/>
        <v>86.976917741386501</v>
      </c>
      <c r="Y86" s="77">
        <f t="shared" ca="1" si="15"/>
        <v>59.145577594291431</v>
      </c>
      <c r="Z86" s="77">
        <f t="shared" ca="1" si="15"/>
        <v>102.74153980171798</v>
      </c>
      <c r="AA86" s="77">
        <f t="shared" ca="1" si="15"/>
        <v>148.3002622085809</v>
      </c>
      <c r="AB86" s="78">
        <f t="shared" ca="1" si="15"/>
        <v>112.57315900051651</v>
      </c>
      <c r="AC86" s="78">
        <f t="shared" ca="1" si="15"/>
        <v>131.23875799038728</v>
      </c>
      <c r="AD86" s="78">
        <f t="shared" ca="1" si="15"/>
        <v>91.629163528855798</v>
      </c>
      <c r="AE86" s="78">
        <f t="shared" ca="1" si="15"/>
        <v>88.123607290931488</v>
      </c>
      <c r="AF86" s="78">
        <f t="shared" ca="1" si="15"/>
        <v>106.24960143147842</v>
      </c>
      <c r="AG86" s="78">
        <f t="shared" ca="1" si="15"/>
        <v>88.77521755558935</v>
      </c>
      <c r="AH86" s="78">
        <f t="shared" ca="1" si="15"/>
        <v>117.84906433621505</v>
      </c>
      <c r="AI86" s="78">
        <f t="shared" ca="1" si="15"/>
        <v>85.062960661692529</v>
      </c>
      <c r="AJ86" s="78">
        <f t="shared" ca="1" si="15"/>
        <v>87.06820011323488</v>
      </c>
      <c r="AK86" s="77">
        <f t="shared" ca="1" si="15"/>
        <v>99.392567747686172</v>
      </c>
      <c r="AL86" s="22">
        <f t="shared" ca="1" si="15"/>
        <v>74.778299219092943</v>
      </c>
      <c r="AM86" s="22">
        <f t="shared" ca="1" si="15"/>
        <v>86.587993402392399</v>
      </c>
      <c r="AN86" s="22">
        <f ca="1">IF(OR(Fixtures!$D$6&lt;=0,Fixtures!$D$6&gt;39),AVERAGE(B86:AM86),AVERAGE(OFFSET(A86,0,Fixtures!$D$6,1,38-Fixtures!$D$6+1)))</f>
        <v>86.587993402392399</v>
      </c>
      <c r="AO86" s="41" t="str">
        <f t="shared" si="11"/>
        <v>WHU</v>
      </c>
      <c r="AP86" s="61" t="e">
        <f ca="1">AVERAGE(OFFSET(A86,0,Fixtures!$D$6,1,9))</f>
        <v>#N/A</v>
      </c>
      <c r="AQ86" s="61" t="e">
        <f ca="1">AVERAGE(OFFSET(A86,0,Fixtures!$D$6,1,6))</f>
        <v>#N/A</v>
      </c>
      <c r="AR86" s="61">
        <f ca="1">AVERAGE(OFFSET(A86,0,Fixtures!$D$6,1,3))</f>
        <v>86.587993402392399</v>
      </c>
      <c r="AS86" s="69"/>
      <c r="AT86" s="68"/>
      <c r="AU86" s="60"/>
      <c r="AV86" s="60"/>
    </row>
    <row r="87" spans="1:48" x14ac:dyDescent="0.3">
      <c r="A87" s="41" t="str">
        <f t="shared" si="9"/>
        <v>WOL</v>
      </c>
      <c r="B87" s="22">
        <f t="shared" ca="1" si="7"/>
        <v>66.696076861647796</v>
      </c>
      <c r="C87" s="22">
        <f t="shared" ca="1" si="15"/>
        <v>131.51155327930761</v>
      </c>
      <c r="D87" s="22">
        <f t="shared" ca="1" si="15"/>
        <v>112.35666368086302</v>
      </c>
      <c r="E87" s="22">
        <f t="shared" ca="1" si="15"/>
        <v>77.130474223493678</v>
      </c>
      <c r="F87" s="22">
        <f t="shared" ca="1" si="15"/>
        <v>126.94420057505056</v>
      </c>
      <c r="G87" s="22">
        <f t="shared" ca="1" si="15"/>
        <v>78.725192926654685</v>
      </c>
      <c r="H87" s="22">
        <f t="shared" ca="1" si="15"/>
        <v>67.057671351633303</v>
      </c>
      <c r="I87" s="22">
        <f t="shared" ca="1" si="15"/>
        <v>119.81338033762461</v>
      </c>
      <c r="J87" s="22">
        <f t="shared" ca="1" si="15"/>
        <v>86.587993402392399</v>
      </c>
      <c r="K87" s="22">
        <f t="shared" ca="1" si="15"/>
        <v>103.32650355381611</v>
      </c>
      <c r="L87" s="22">
        <f t="shared" ca="1" si="15"/>
        <v>149.43118959286463</v>
      </c>
      <c r="M87" s="22">
        <f t="shared" ca="1" si="15"/>
        <v>102.48928673155385</v>
      </c>
      <c r="N87" s="22">
        <f t="shared" ca="1" si="15"/>
        <v>117.84906433621505</v>
      </c>
      <c r="O87" s="22">
        <f t="shared" ca="1" si="15"/>
        <v>85.062960661692529</v>
      </c>
      <c r="P87" s="22">
        <f t="shared" ca="1" si="15"/>
        <v>102.74153980171798</v>
      </c>
      <c r="Q87" s="22">
        <f t="shared" ca="1" si="15"/>
        <v>131.23875799038728</v>
      </c>
      <c r="R87" s="22">
        <f t="shared" ca="1" si="15"/>
        <v>99.392567747686172</v>
      </c>
      <c r="S87" s="22">
        <f t="shared" ca="1" si="15"/>
        <v>87.06820011323488</v>
      </c>
      <c r="T87" s="77">
        <f t="shared" ca="1" si="15"/>
        <v>66.312831382969208</v>
      </c>
      <c r="U87" s="77">
        <f t="shared" ca="1" si="15"/>
        <v>132.89362574083827</v>
      </c>
      <c r="V87" s="77">
        <f t="shared" ca="1" si="15"/>
        <v>75.61822514120351</v>
      </c>
      <c r="W87" s="77">
        <f t="shared" ca="1" si="15"/>
        <v>91.629163528855798</v>
      </c>
      <c r="X87" s="77">
        <f t="shared" ca="1" si="15"/>
        <v>106.24960143147842</v>
      </c>
      <c r="Y87" s="77">
        <f t="shared" ca="1" si="15"/>
        <v>97.641779794187173</v>
      </c>
      <c r="Z87" s="77">
        <f t="shared" ca="1" si="15"/>
        <v>112.57315900051651</v>
      </c>
      <c r="AA87" s="77">
        <f t="shared" ca="1" si="15"/>
        <v>88.77521755558935</v>
      </c>
      <c r="AB87" s="78">
        <f t="shared" ca="1" si="15"/>
        <v>115.57302546324158</v>
      </c>
      <c r="AC87" s="78">
        <f t="shared" ca="1" si="15"/>
        <v>132.51445114838938</v>
      </c>
      <c r="AD87" s="78">
        <f t="shared" ca="1" si="15"/>
        <v>148.3002622085809</v>
      </c>
      <c r="AE87" s="78">
        <f t="shared" ca="1" si="15"/>
        <v>99.637041377369087</v>
      </c>
      <c r="AF87" s="78">
        <f t="shared" ca="1" si="15"/>
        <v>86.976917741386501</v>
      </c>
      <c r="AG87" s="78">
        <f t="shared" ca="1" si="15"/>
        <v>59.145577594291431</v>
      </c>
      <c r="AH87" s="78">
        <f t="shared" ca="1" si="15"/>
        <v>75.433191530180153</v>
      </c>
      <c r="AI87" s="78">
        <f t="shared" ca="1" si="15"/>
        <v>74.778299219092943</v>
      </c>
      <c r="AJ87" s="78">
        <f t="shared" ca="1" si="15"/>
        <v>88.140578946061311</v>
      </c>
      <c r="AK87" s="77">
        <f t="shared" ca="1" si="15"/>
        <v>115.85748105300112</v>
      </c>
      <c r="AL87" s="22">
        <f t="shared" ca="1" si="15"/>
        <v>98.183289489392521</v>
      </c>
      <c r="AM87" s="22">
        <f t="shared" ca="1" si="15"/>
        <v>116.38154010468304</v>
      </c>
      <c r="AN87" s="22">
        <f ca="1">IF(OR(Fixtures!$D$6&lt;=0,Fixtures!$D$6&gt;39),AVERAGE(B87:AM87),AVERAGE(OFFSET(A87,0,Fixtures!$D$6,1,38-Fixtures!$D$6+1)))</f>
        <v>116.38154010468304</v>
      </c>
      <c r="AO87" s="41" t="str">
        <f t="shared" si="11"/>
        <v>WOL</v>
      </c>
      <c r="AP87" s="61">
        <f ca="1">AVERAGE(OFFSET(A87,0,Fixtures!$D$6,1,9))</f>
        <v>90.648214962343232</v>
      </c>
      <c r="AQ87" s="61">
        <f ca="1">AVERAGE(OFFSET(A87,0,Fixtures!$D$6,1,6))</f>
        <v>106.86244317210067</v>
      </c>
      <c r="AR87" s="61">
        <f ca="1">AVERAGE(OFFSET(A87,0,Fixtures!$D$6,1,3))</f>
        <v>116.38154010468304</v>
      </c>
      <c r="AS87" s="69"/>
      <c r="AT87" s="68"/>
      <c r="AU87" s="60"/>
      <c r="AV87" s="60"/>
    </row>
    <row r="88" spans="1:48" x14ac:dyDescent="0.25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0"/>
      <c r="W88" s="60"/>
      <c r="X88" s="60"/>
      <c r="Y88" s="60"/>
      <c r="Z88" s="60"/>
      <c r="AD88" s="60"/>
      <c r="AE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56"/>
    </row>
    <row r="89" spans="1:48" x14ac:dyDescent="0.3">
      <c r="A89" s="53" t="s">
        <v>0</v>
      </c>
      <c r="B89" s="53">
        <v>1</v>
      </c>
      <c r="C89" s="53">
        <v>2</v>
      </c>
      <c r="D89" s="53">
        <v>3</v>
      </c>
      <c r="E89" s="53">
        <v>4</v>
      </c>
      <c r="F89" s="53">
        <v>5</v>
      </c>
      <c r="G89" s="53">
        <v>6</v>
      </c>
      <c r="H89" s="53">
        <v>7</v>
      </c>
      <c r="I89" s="53">
        <v>8</v>
      </c>
      <c r="J89" s="53">
        <v>9</v>
      </c>
      <c r="K89" s="53">
        <v>10</v>
      </c>
      <c r="L89" s="53">
        <v>11</v>
      </c>
      <c r="M89" s="53">
        <v>12</v>
      </c>
      <c r="N89" s="53">
        <v>13</v>
      </c>
      <c r="O89" s="53">
        <v>14</v>
      </c>
      <c r="P89" s="53">
        <v>15</v>
      </c>
      <c r="Q89" s="53">
        <v>16</v>
      </c>
      <c r="R89" s="53">
        <v>17</v>
      </c>
      <c r="S89" s="53">
        <v>18</v>
      </c>
      <c r="T89" s="53">
        <v>19</v>
      </c>
      <c r="U89" s="53">
        <v>20</v>
      </c>
      <c r="V89" s="53">
        <v>21</v>
      </c>
      <c r="W89" s="53">
        <v>22</v>
      </c>
      <c r="X89" s="53">
        <v>23</v>
      </c>
      <c r="Y89" s="53">
        <v>24</v>
      </c>
      <c r="Z89" s="53">
        <v>25</v>
      </c>
      <c r="AA89" s="53">
        <v>26</v>
      </c>
      <c r="AB89" s="53">
        <v>27</v>
      </c>
      <c r="AC89" s="53">
        <v>28</v>
      </c>
      <c r="AD89" s="53">
        <v>29</v>
      </c>
      <c r="AE89" s="53">
        <v>30</v>
      </c>
      <c r="AF89" s="33">
        <v>31</v>
      </c>
      <c r="AG89" s="53">
        <v>32</v>
      </c>
      <c r="AH89" s="53">
        <v>33</v>
      </c>
      <c r="AI89" s="53">
        <v>34</v>
      </c>
      <c r="AJ89" s="53">
        <v>35</v>
      </c>
      <c r="AK89" s="53">
        <v>36</v>
      </c>
      <c r="AL89" s="53">
        <v>37</v>
      </c>
      <c r="AM89" s="53">
        <v>38</v>
      </c>
    </row>
    <row r="90" spans="1:48" x14ac:dyDescent="0.3">
      <c r="A90" s="41" t="str">
        <f>$A68</f>
        <v>ARS</v>
      </c>
      <c r="B90" s="9">
        <f ca="1">AVERAGE(B24:G24)</f>
        <v>1.2480926415527525</v>
      </c>
      <c r="C90" s="9">
        <f t="shared" ref="C90:AH90" ca="1" si="16">AVERAGE(C24:H24)</f>
        <v>1.3372318768331315</v>
      </c>
      <c r="D90" s="9">
        <f t="shared" ca="1" si="16"/>
        <v>1.3423257521130594</v>
      </c>
      <c r="E90" s="9">
        <f t="shared" ca="1" si="16"/>
        <v>1.2970390447929432</v>
      </c>
      <c r="F90" s="9">
        <f t="shared" ca="1" si="16"/>
        <v>1.3309746449986228</v>
      </c>
      <c r="G90" s="9">
        <f t="shared" ca="1" si="16"/>
        <v>1.2656378969938364</v>
      </c>
      <c r="H90" s="9">
        <f t="shared" ca="1" si="16"/>
        <v>1.210602327076252</v>
      </c>
      <c r="I90" s="9">
        <f t="shared" ca="1" si="16"/>
        <v>1.1009386822394347</v>
      </c>
      <c r="J90" s="9">
        <f t="shared" ca="1" si="16"/>
        <v>1.1156332834733587</v>
      </c>
      <c r="K90" s="9">
        <f t="shared" ca="1" si="16"/>
        <v>1.0704481762957874</v>
      </c>
      <c r="L90" s="9">
        <f t="shared" ca="1" si="16"/>
        <v>1.1310508459732527</v>
      </c>
      <c r="M90" s="9">
        <f t="shared" ca="1" si="16"/>
        <v>1.0483211891397712</v>
      </c>
      <c r="N90" s="9">
        <f t="shared" ca="1" si="16"/>
        <v>1.0333631999431405</v>
      </c>
      <c r="O90" s="9">
        <f t="shared" ca="1" si="16"/>
        <v>1.0193208859060261</v>
      </c>
      <c r="P90" s="9">
        <f t="shared" ca="1" si="16"/>
        <v>1.0182303356745857</v>
      </c>
      <c r="Q90" s="9">
        <f t="shared" ca="1" si="16"/>
        <v>1.015609458268395</v>
      </c>
      <c r="R90" s="9">
        <f t="shared" ca="1" si="16"/>
        <v>0.99291481855461505</v>
      </c>
      <c r="S90" s="9">
        <f t="shared" ca="1" si="16"/>
        <v>1.0750716082501794</v>
      </c>
      <c r="T90" s="9">
        <f t="shared" ca="1" si="16"/>
        <v>1.1563585203485136</v>
      </c>
      <c r="U90" s="9">
        <f t="shared" ca="1" si="16"/>
        <v>1.2506306122368305</v>
      </c>
      <c r="V90" s="9">
        <f t="shared" ca="1" si="16"/>
        <v>1.295282156462416</v>
      </c>
      <c r="W90" s="9">
        <f t="shared" ca="1" si="16"/>
        <v>1.2587432137347772</v>
      </c>
      <c r="X90" s="9">
        <f t="shared" ca="1" si="16"/>
        <v>1.2647583813253063</v>
      </c>
      <c r="Y90" s="9">
        <f t="shared" ca="1" si="16"/>
        <v>1.258280927427019</v>
      </c>
      <c r="Z90" s="9">
        <f t="shared" ca="1" si="16"/>
        <v>1.2938944327563664</v>
      </c>
      <c r="AA90" s="9">
        <f t="shared" ca="1" si="16"/>
        <v>1.1933453345874525</v>
      </c>
      <c r="AB90" s="9">
        <f t="shared" ca="1" si="16"/>
        <v>1.089800988875977</v>
      </c>
      <c r="AC90" s="9">
        <f t="shared" ca="1" si="16"/>
        <v>1.0739887207460104</v>
      </c>
      <c r="AD90" s="9">
        <f t="shared" ca="1" si="16"/>
        <v>1.0692858357078034</v>
      </c>
      <c r="AE90" s="9">
        <f t="shared" ca="1" si="16"/>
        <v>0.96143920564541163</v>
      </c>
      <c r="AF90" s="9">
        <f t="shared" ca="1" si="16"/>
        <v>0.99241472958711852</v>
      </c>
      <c r="AG90" s="9">
        <f t="shared" ca="1" si="16"/>
        <v>1.0103831075448266</v>
      </c>
      <c r="AH90" s="9">
        <f t="shared" ca="1" si="16"/>
        <v>1.0300462477418706</v>
      </c>
    </row>
    <row r="91" spans="1:48" x14ac:dyDescent="0.3">
      <c r="A91" s="41" t="str">
        <f t="shared" ref="A91:A109" si="17">$A69</f>
        <v>AVL</v>
      </c>
      <c r="B91" s="9">
        <f t="shared" ref="B91:B109" ca="1" si="18">AVERAGE(B25:G25)</f>
        <v>1.6005122817657869</v>
      </c>
      <c r="C91" s="9">
        <f t="shared" ref="C91:C109" ca="1" si="19">AVERAGE(C25:H25)</f>
        <v>1.4173415679493873</v>
      </c>
      <c r="D91" s="9">
        <f t="shared" ref="D91:D109" ca="1" si="20">AVERAGE(D25:I25)</f>
        <v>1.547652046890079</v>
      </c>
      <c r="E91" s="9">
        <f t="shared" ref="E91:E109" ca="1" si="21">AVERAGE(E25:J25)</f>
        <v>1.5250754038949408</v>
      </c>
      <c r="F91" s="9">
        <f t="shared" ref="F91:F109" ca="1" si="22">AVERAGE(F25:K25)</f>
        <v>1.511868941850518</v>
      </c>
      <c r="G91" s="9">
        <f t="shared" ref="G91:G109" ca="1" si="23">AVERAGE(G25:L25)</f>
        <v>1.3838026203560965</v>
      </c>
      <c r="H91" s="9">
        <f t="shared" ref="H91:H109" ca="1" si="24">AVERAGE(H25:M25)</f>
        <v>1.3538215013142532</v>
      </c>
      <c r="I91" s="9">
        <f t="shared" ref="I91:I109" ca="1" si="25">AVERAGE(I25:N25)</f>
        <v>1.3284851152343398</v>
      </c>
      <c r="J91" s="9">
        <f t="shared" ref="J91:J109" ca="1" si="26">AVERAGE(J25:O25)</f>
        <v>1.2553645372554898</v>
      </c>
      <c r="K91" s="9">
        <f t="shared" ref="K91:K109" ca="1" si="27">AVERAGE(K25:P25)</f>
        <v>1.2074780133513563</v>
      </c>
      <c r="L91" s="9">
        <f t="shared" ref="L91:L109" ca="1" si="28">AVERAGE(L25:Q25)</f>
        <v>1.260079379032651</v>
      </c>
      <c r="M91" s="9">
        <f t="shared" ref="M91:M109" ca="1" si="29">AVERAGE(M25:R25)</f>
        <v>1.4174095452089077</v>
      </c>
      <c r="N91" s="9">
        <f t="shared" ref="N91:N109" ca="1" si="30">AVERAGE(N25:S25)</f>
        <v>1.4250596804587421</v>
      </c>
      <c r="O91" s="9">
        <f t="shared" ref="O91:O109" ca="1" si="31">AVERAGE(O25:T25)</f>
        <v>1.4514867809021599</v>
      </c>
      <c r="P91" s="9">
        <f t="shared" ref="P91:P109" ca="1" si="32">AVERAGE(P25:U25)</f>
        <v>1.4778289066688932</v>
      </c>
      <c r="Q91" s="9">
        <f t="shared" ref="Q91:Q109" ca="1" si="33">AVERAGE(Q25:V25)</f>
        <v>1.5756080079863937</v>
      </c>
      <c r="R91" s="9">
        <f t="shared" ref="R91:R109" ca="1" si="34">AVERAGE(R25:W25)</f>
        <v>1.4615372152742383</v>
      </c>
      <c r="S91" s="9">
        <f t="shared" ref="S91:S109" ca="1" si="35">AVERAGE(S25:X25)</f>
        <v>1.3335163981018088</v>
      </c>
      <c r="T91" s="9">
        <f t="shared" ref="T91:T109" ca="1" si="36">AVERAGE(T25:Y25)</f>
        <v>1.3547294758287887</v>
      </c>
      <c r="U91" s="9">
        <f t="shared" ref="U91:U109" ca="1" si="37">AVERAGE(U25:Z25)</f>
        <v>1.3982970259224772</v>
      </c>
      <c r="V91" s="9">
        <f t="shared" ref="V91:V109" ca="1" si="38">AVERAGE(V25:AA25)</f>
        <v>1.5055675369861392</v>
      </c>
      <c r="W91" s="9">
        <f t="shared" ref="W91:W109" ca="1" si="39">AVERAGE(W25:AB25)</f>
        <v>1.4329769042271756</v>
      </c>
      <c r="X91" s="9">
        <f t="shared" ref="X91:X109" ca="1" si="40">AVERAGE(X25:AC25)</f>
        <v>1.4340471219053184</v>
      </c>
      <c r="Y91" s="9">
        <f t="shared" ref="Y91:Y109" ca="1" si="41">AVERAGE(Y25:AD25)</f>
        <v>1.3967546292420803</v>
      </c>
      <c r="Z91" s="9">
        <f t="shared" ref="Z91:Z109" ca="1" si="42">AVERAGE(Z25:AE25)</f>
        <v>1.3173700256698655</v>
      </c>
      <c r="AA91" s="9">
        <f t="shared" ref="AA91:AA109" ca="1" si="43">AVERAGE(AA25:AF25)</f>
        <v>1.4587791218031161</v>
      </c>
      <c r="AB91" s="9">
        <f t="shared" ref="AB91:AB109" ca="1" si="44">AVERAGE(AB25:AG25)</f>
        <v>1.4323445683112197</v>
      </c>
      <c r="AC91" s="9">
        <f t="shared" ref="AC91:AC109" ca="1" si="45">AVERAGE(AC25:AH25)</f>
        <v>1.4054643123744743</v>
      </c>
      <c r="AD91" s="9">
        <f t="shared" ref="AD91:AD109" ca="1" si="46">AVERAGE(AD25:AI25)</f>
        <v>1.429561227521938</v>
      </c>
      <c r="AE91" s="9">
        <f t="shared" ref="AE91:AE109" ca="1" si="47">AVERAGE(AE25:AJ25)</f>
        <v>1.5230748683960489</v>
      </c>
      <c r="AF91" s="9">
        <f t="shared" ref="AF91:AH109" ca="1" si="48">AVERAGE(AF25:AK25)</f>
        <v>1.5415661964378371</v>
      </c>
      <c r="AG91" s="9">
        <f t="shared" ca="1" si="48"/>
        <v>1.4555737835860649</v>
      </c>
      <c r="AH91" s="9">
        <f t="shared" ca="1" si="48"/>
        <v>1.4245415789229725</v>
      </c>
    </row>
    <row r="92" spans="1:48" x14ac:dyDescent="0.3">
      <c r="A92" s="41" t="str">
        <f t="shared" si="17"/>
        <v>BHA</v>
      </c>
      <c r="B92" s="9">
        <f t="shared" ca="1" si="18"/>
        <v>0.95195212474845448</v>
      </c>
      <c r="C92" s="9">
        <f t="shared" ca="1" si="19"/>
        <v>0.9723727623316063</v>
      </c>
      <c r="D92" s="9">
        <f t="shared" ca="1" si="20"/>
        <v>0.93300324982712002</v>
      </c>
      <c r="E92" s="9">
        <f t="shared" ca="1" si="21"/>
        <v>0.95525355842119897</v>
      </c>
      <c r="F92" s="9">
        <f t="shared" ca="1" si="22"/>
        <v>0.99003131090409158</v>
      </c>
      <c r="G92" s="9">
        <f t="shared" ca="1" si="23"/>
        <v>0.99213161828589247</v>
      </c>
      <c r="H92" s="9">
        <f t="shared" ca="1" si="24"/>
        <v>1.1018968242040492</v>
      </c>
      <c r="I92" s="9">
        <f t="shared" ca="1" si="25"/>
        <v>1.0499348102855948</v>
      </c>
      <c r="J92" s="9">
        <f t="shared" ca="1" si="26"/>
        <v>1.0239475934521847</v>
      </c>
      <c r="K92" s="9">
        <f t="shared" ca="1" si="27"/>
        <v>1.0181607037056286</v>
      </c>
      <c r="L92" s="9">
        <f t="shared" ca="1" si="28"/>
        <v>0.95292740195576198</v>
      </c>
      <c r="M92" s="9">
        <f t="shared" ca="1" si="29"/>
        <v>0.93946018479509663</v>
      </c>
      <c r="N92" s="9">
        <f t="shared" ca="1" si="30"/>
        <v>0.99071388564229268</v>
      </c>
      <c r="O92" s="9">
        <f t="shared" ca="1" si="31"/>
        <v>1.0626231654052141</v>
      </c>
      <c r="P92" s="9">
        <f t="shared" ca="1" si="32"/>
        <v>1.0913184310389179</v>
      </c>
      <c r="Q92" s="9">
        <f t="shared" ca="1" si="33"/>
        <v>1.0530921163567946</v>
      </c>
      <c r="R92" s="9">
        <f t="shared" ca="1" si="34"/>
        <v>1.1757530727598973</v>
      </c>
      <c r="S92" s="9">
        <f t="shared" ca="1" si="35"/>
        <v>1.204112984831567</v>
      </c>
      <c r="T92" s="9">
        <f t="shared" ca="1" si="36"/>
        <v>1.1008143428704009</v>
      </c>
      <c r="U92" s="9">
        <f t="shared" ca="1" si="37"/>
        <v>0.97940774660804453</v>
      </c>
      <c r="V92" s="9">
        <f t="shared" ca="1" si="38"/>
        <v>0.9908859042399486</v>
      </c>
      <c r="W92" s="9">
        <f t="shared" ca="1" si="39"/>
        <v>0.99648308738760871</v>
      </c>
      <c r="X92" s="9">
        <f t="shared" ca="1" si="40"/>
        <v>0.90330339405021565</v>
      </c>
      <c r="Y92" s="9">
        <f t="shared" ca="1" si="41"/>
        <v>0.87586544225351093</v>
      </c>
      <c r="Z92" s="9">
        <f t="shared" ca="1" si="42"/>
        <v>0.94846696414503473</v>
      </c>
      <c r="AA92" s="9">
        <f t="shared" ca="1" si="43"/>
        <v>0.9803941667374968</v>
      </c>
      <c r="AB92" s="9">
        <f t="shared" ca="1" si="44"/>
        <v>1.0849554723123094</v>
      </c>
      <c r="AC92" s="9">
        <f t="shared" ca="1" si="45"/>
        <v>1.0354319109707761</v>
      </c>
      <c r="AD92" s="9">
        <f t="shared" ca="1" si="46"/>
        <v>1.039367215477357</v>
      </c>
      <c r="AE92" s="9">
        <f t="shared" ca="1" si="47"/>
        <v>1.0723118937541518</v>
      </c>
      <c r="AF92" s="9">
        <f t="shared" ca="1" si="48"/>
        <v>0.9951595568216377</v>
      </c>
      <c r="AG92" s="9">
        <f t="shared" ca="1" si="48"/>
        <v>1.0660698239778159</v>
      </c>
      <c r="AH92" s="9">
        <f t="shared" ca="1" si="48"/>
        <v>1.0128725508487</v>
      </c>
    </row>
    <row r="93" spans="1:48" x14ac:dyDescent="0.3">
      <c r="A93" s="41" t="str">
        <f t="shared" si="17"/>
        <v>BUR</v>
      </c>
      <c r="B93" s="9">
        <f t="shared" ca="1" si="18"/>
        <v>1.4474641558197003</v>
      </c>
      <c r="C93" s="9">
        <f t="shared" ca="1" si="19"/>
        <v>1.4508614854295931</v>
      </c>
      <c r="D93" s="9">
        <f t="shared" ca="1" si="20"/>
        <v>1.397552129610433</v>
      </c>
      <c r="E93" s="9">
        <f t="shared" ca="1" si="21"/>
        <v>1.3523392874861715</v>
      </c>
      <c r="F93" s="9">
        <f t="shared" ca="1" si="22"/>
        <v>1.5077318200595915</v>
      </c>
      <c r="G93" s="9">
        <f t="shared" ca="1" si="23"/>
        <v>1.5140835872607923</v>
      </c>
      <c r="H93" s="9">
        <f t="shared" ca="1" si="24"/>
        <v>1.5459741611883482</v>
      </c>
      <c r="I93" s="9">
        <f t="shared" ca="1" si="25"/>
        <v>1.5748607423708156</v>
      </c>
      <c r="J93" s="9">
        <f t="shared" ca="1" si="26"/>
        <v>1.4963041324174204</v>
      </c>
      <c r="K93" s="9">
        <f t="shared" ca="1" si="27"/>
        <v>1.6724580813285392</v>
      </c>
      <c r="L93" s="9">
        <f t="shared" ca="1" si="28"/>
        <v>1.422236714777213</v>
      </c>
      <c r="M93" s="9">
        <f t="shared" ca="1" si="29"/>
        <v>1.3992308047589705</v>
      </c>
      <c r="N93" s="9">
        <f t="shared" ca="1" si="30"/>
        <v>1.5195889492824304</v>
      </c>
      <c r="O93" s="9">
        <f t="shared" ca="1" si="31"/>
        <v>1.5111925069790304</v>
      </c>
      <c r="P93" s="9">
        <f t="shared" ca="1" si="32"/>
        <v>1.5675442735209204</v>
      </c>
      <c r="Q93" s="9">
        <f t="shared" ca="1" si="33"/>
        <v>1.5830754881425515</v>
      </c>
      <c r="R93" s="9">
        <f t="shared" ca="1" si="34"/>
        <v>1.7506032649662633</v>
      </c>
      <c r="S93" s="9">
        <f t="shared" ca="1" si="35"/>
        <v>1.776091740030795</v>
      </c>
      <c r="T93" s="9">
        <f t="shared" ca="1" si="36"/>
        <v>1.5834000159042343</v>
      </c>
      <c r="U93" s="9">
        <f t="shared" ca="1" si="37"/>
        <v>1.4436031109545218</v>
      </c>
      <c r="V93" s="9">
        <f t="shared" ca="1" si="38"/>
        <v>1.5087902753710749</v>
      </c>
      <c r="W93" s="9">
        <f t="shared" ca="1" si="39"/>
        <v>1.3739883006397668</v>
      </c>
      <c r="X93" s="9">
        <f t="shared" ca="1" si="40"/>
        <v>1.3258495094569989</v>
      </c>
      <c r="Y93" s="9">
        <f t="shared" ca="1" si="41"/>
        <v>1.367772032420518</v>
      </c>
      <c r="Z93" s="9">
        <f t="shared" ca="1" si="42"/>
        <v>1.4252654111108984</v>
      </c>
      <c r="AA93" s="9">
        <f t="shared" ca="1" si="43"/>
        <v>1.4540001212403759</v>
      </c>
      <c r="AB93" s="9">
        <f t="shared" ca="1" si="44"/>
        <v>1.4941535657517939</v>
      </c>
      <c r="AC93" s="9">
        <f t="shared" ca="1" si="45"/>
        <v>1.5120815995924068</v>
      </c>
      <c r="AD93" s="9">
        <f t="shared" ca="1" si="46"/>
        <v>1.4864306565012211</v>
      </c>
      <c r="AE93" s="9">
        <f t="shared" ca="1" si="47"/>
        <v>1.4675187874994073</v>
      </c>
      <c r="AF93" s="9">
        <f t="shared" ca="1" si="48"/>
        <v>1.473228686716942</v>
      </c>
      <c r="AG93" s="9">
        <f t="shared" ca="1" si="48"/>
        <v>1.5977512231932878</v>
      </c>
      <c r="AH93" s="9">
        <f t="shared" ca="1" si="48"/>
        <v>1.4292599479974202</v>
      </c>
    </row>
    <row r="94" spans="1:48" x14ac:dyDescent="0.3">
      <c r="A94" s="41" t="str">
        <f t="shared" si="17"/>
        <v>CHE</v>
      </c>
      <c r="B94" s="9">
        <f t="shared" ca="1" si="18"/>
        <v>0.88015517008383826</v>
      </c>
      <c r="C94" s="9">
        <f t="shared" ca="1" si="19"/>
        <v>0.85759998692623751</v>
      </c>
      <c r="D94" s="9">
        <f t="shared" ca="1" si="20"/>
        <v>0.75518914997077136</v>
      </c>
      <c r="E94" s="9">
        <f t="shared" ca="1" si="21"/>
        <v>0.77722067217700397</v>
      </c>
      <c r="F94" s="9">
        <f t="shared" ca="1" si="22"/>
        <v>0.82702946242764563</v>
      </c>
      <c r="G94" s="9">
        <f t="shared" ca="1" si="23"/>
        <v>0.86330046439918462</v>
      </c>
      <c r="H94" s="9">
        <f t="shared" ca="1" si="24"/>
        <v>0.81127027669578311</v>
      </c>
      <c r="I94" s="9">
        <f t="shared" ca="1" si="25"/>
        <v>0.81608781599667946</v>
      </c>
      <c r="J94" s="9">
        <f t="shared" ca="1" si="26"/>
        <v>0.872607215773471</v>
      </c>
      <c r="K94" s="9">
        <f t="shared" ca="1" si="27"/>
        <v>0.89551132744234152</v>
      </c>
      <c r="L94" s="9">
        <f t="shared" ca="1" si="28"/>
        <v>0.89515922379417745</v>
      </c>
      <c r="M94" s="9">
        <f t="shared" ca="1" si="29"/>
        <v>0.9215940961689526</v>
      </c>
      <c r="N94" s="9">
        <f t="shared" ca="1" si="30"/>
        <v>0.95564043518366892</v>
      </c>
      <c r="O94" s="9">
        <f t="shared" ca="1" si="31"/>
        <v>0.95383551529579746</v>
      </c>
      <c r="P94" s="9">
        <f t="shared" ca="1" si="32"/>
        <v>0.92383945310459303</v>
      </c>
      <c r="Q94" s="9">
        <f t="shared" ca="1" si="33"/>
        <v>0.86649306898343337</v>
      </c>
      <c r="R94" s="9">
        <f t="shared" ca="1" si="34"/>
        <v>0.90579770246795333</v>
      </c>
      <c r="S94" s="9">
        <f t="shared" ca="1" si="35"/>
        <v>0.8272106829811402</v>
      </c>
      <c r="T94" s="9">
        <f t="shared" ca="1" si="36"/>
        <v>0.74850860630897342</v>
      </c>
      <c r="U94" s="9">
        <f t="shared" ca="1" si="37"/>
        <v>0.76529538319042656</v>
      </c>
      <c r="V94" s="9">
        <f t="shared" ca="1" si="38"/>
        <v>0.81866400169871234</v>
      </c>
      <c r="W94" s="9">
        <f t="shared" ca="1" si="39"/>
        <v>0.8349045531649425</v>
      </c>
      <c r="X94" s="9">
        <f t="shared" ca="1" si="40"/>
        <v>0.85235534493725817</v>
      </c>
      <c r="Y94" s="9">
        <f t="shared" ca="1" si="41"/>
        <v>0.98258261565156546</v>
      </c>
      <c r="Z94" s="9">
        <f t="shared" ca="1" si="42"/>
        <v>0.96525700776492673</v>
      </c>
      <c r="AA94" s="9">
        <f t="shared" ca="1" si="43"/>
        <v>0.93059134624340345</v>
      </c>
      <c r="AB94" s="9">
        <f t="shared" ca="1" si="44"/>
        <v>0.89117162601901223</v>
      </c>
      <c r="AC94" s="9">
        <f t="shared" ca="1" si="45"/>
        <v>0.94649117119136938</v>
      </c>
      <c r="AD94" s="9">
        <f t="shared" ca="1" si="46"/>
        <v>0.85433902948866514</v>
      </c>
      <c r="AE94" s="9">
        <f t="shared" ca="1" si="47"/>
        <v>0.85255891966866881</v>
      </c>
      <c r="AF94" s="9">
        <f t="shared" ca="1" si="48"/>
        <v>0.88789634054090205</v>
      </c>
      <c r="AG94" s="9">
        <f t="shared" ca="1" si="48"/>
        <v>0.91717814608229598</v>
      </c>
      <c r="AH94" s="9">
        <f t="shared" ca="1" si="48"/>
        <v>0.97606346651338116</v>
      </c>
    </row>
    <row r="95" spans="1:48" x14ac:dyDescent="0.3">
      <c r="A95" s="41" t="str">
        <f t="shared" si="17"/>
        <v>CRY</v>
      </c>
      <c r="B95" s="9">
        <f t="shared" ca="1" si="18"/>
        <v>1.5845565837393316</v>
      </c>
      <c r="C95" s="9">
        <f t="shared" ca="1" si="19"/>
        <v>1.6153584203219495</v>
      </c>
      <c r="D95" s="9">
        <f t="shared" ca="1" si="20"/>
        <v>1.5300281180409387</v>
      </c>
      <c r="E95" s="9">
        <f t="shared" ca="1" si="21"/>
        <v>1.5513582631855278</v>
      </c>
      <c r="F95" s="9">
        <f t="shared" ca="1" si="22"/>
        <v>1.3799879021551205</v>
      </c>
      <c r="G95" s="9">
        <f t="shared" ca="1" si="23"/>
        <v>1.3707943701630525</v>
      </c>
      <c r="H95" s="9">
        <f t="shared" ca="1" si="24"/>
        <v>1.382023794076783</v>
      </c>
      <c r="I95" s="9">
        <f t="shared" ca="1" si="25"/>
        <v>1.4478573435515816</v>
      </c>
      <c r="J95" s="9">
        <f t="shared" ca="1" si="26"/>
        <v>1.4958986006020449</v>
      </c>
      <c r="K95" s="9">
        <f t="shared" ca="1" si="27"/>
        <v>1.5787847965598374</v>
      </c>
      <c r="L95" s="9">
        <f t="shared" ca="1" si="28"/>
        <v>1.6450948016656621</v>
      </c>
      <c r="M95" s="9">
        <f t="shared" ca="1" si="29"/>
        <v>1.5844354724294021</v>
      </c>
      <c r="N95" s="9">
        <f t="shared" ca="1" si="30"/>
        <v>1.6176227019148797</v>
      </c>
      <c r="O95" s="9">
        <f t="shared" ca="1" si="31"/>
        <v>1.7152700904201108</v>
      </c>
      <c r="P95" s="9">
        <f t="shared" ca="1" si="32"/>
        <v>1.6360639847048659</v>
      </c>
      <c r="Q95" s="9">
        <f t="shared" ca="1" si="33"/>
        <v>1.5103561145249638</v>
      </c>
      <c r="R95" s="9">
        <f t="shared" ca="1" si="34"/>
        <v>1.4955607097366832</v>
      </c>
      <c r="S95" s="9">
        <f t="shared" ca="1" si="35"/>
        <v>1.6979382932680058</v>
      </c>
      <c r="T95" s="9">
        <f t="shared" ca="1" si="36"/>
        <v>1.5989615768622201</v>
      </c>
      <c r="U95" s="9">
        <f t="shared" ca="1" si="37"/>
        <v>1.4660948401542822</v>
      </c>
      <c r="V95" s="9">
        <f t="shared" ca="1" si="38"/>
        <v>1.4118734903066901</v>
      </c>
      <c r="W95" s="9">
        <f t="shared" ca="1" si="39"/>
        <v>1.5383541363527682</v>
      </c>
      <c r="X95" s="9">
        <f t="shared" ca="1" si="40"/>
        <v>1.4569364862678551</v>
      </c>
      <c r="Y95" s="9">
        <f t="shared" ca="1" si="41"/>
        <v>1.39244804086772</v>
      </c>
      <c r="Z95" s="9">
        <f t="shared" ca="1" si="42"/>
        <v>1.4774522714210654</v>
      </c>
      <c r="AA95" s="9">
        <f t="shared" ca="1" si="43"/>
        <v>1.4913483614499414</v>
      </c>
      <c r="AB95" s="9">
        <f t="shared" ca="1" si="44"/>
        <v>1.5707924989601596</v>
      </c>
      <c r="AC95" s="9">
        <f t="shared" ca="1" si="45"/>
        <v>1.5815394260947733</v>
      </c>
      <c r="AD95" s="9">
        <f t="shared" ca="1" si="46"/>
        <v>1.7386119234413302</v>
      </c>
      <c r="AE95" s="9">
        <f t="shared" ca="1" si="47"/>
        <v>1.6394252727484255</v>
      </c>
      <c r="AF95" s="9">
        <f t="shared" ca="1" si="48"/>
        <v>1.6196028175139707</v>
      </c>
      <c r="AG95" s="9">
        <f t="shared" ca="1" si="48"/>
        <v>1.556435547049084</v>
      </c>
      <c r="AH95" s="9">
        <f t="shared" ca="1" si="48"/>
        <v>1.6971309928645135</v>
      </c>
    </row>
    <row r="96" spans="1:48" x14ac:dyDescent="0.3">
      <c r="A96" s="41" t="str">
        <f t="shared" si="17"/>
        <v>EVE</v>
      </c>
      <c r="B96" s="9">
        <f t="shared" ca="1" si="18"/>
        <v>1.3414215378006713</v>
      </c>
      <c r="C96" s="9">
        <f t="shared" ca="1" si="19"/>
        <v>1.2745914473739257</v>
      </c>
      <c r="D96" s="9">
        <f t="shared" ca="1" si="20"/>
        <v>1.3841573621074506</v>
      </c>
      <c r="E96" s="9">
        <f t="shared" ca="1" si="21"/>
        <v>1.4121868676054816</v>
      </c>
      <c r="F96" s="9">
        <f t="shared" ca="1" si="22"/>
        <v>1.465652955533679</v>
      </c>
      <c r="G96" s="9">
        <f t="shared" ca="1" si="23"/>
        <v>1.3855774215485985</v>
      </c>
      <c r="H96" s="9">
        <f t="shared" ca="1" si="24"/>
        <v>1.4025201505154581</v>
      </c>
      <c r="I96" s="9">
        <f t="shared" ca="1" si="25"/>
        <v>1.4791120951142434</v>
      </c>
      <c r="J96" s="9">
        <f t="shared" ca="1" si="26"/>
        <v>1.4249461928851124</v>
      </c>
      <c r="K96" s="9">
        <f t="shared" ca="1" si="27"/>
        <v>1.3748997693262801</v>
      </c>
      <c r="L96" s="9">
        <f t="shared" ca="1" si="28"/>
        <v>1.4163428691328466</v>
      </c>
      <c r="M96" s="9">
        <f t="shared" ca="1" si="29"/>
        <v>1.4244723999634952</v>
      </c>
      <c r="N96" s="9">
        <f t="shared" ca="1" si="30"/>
        <v>1.3840419618119608</v>
      </c>
      <c r="O96" s="9">
        <f t="shared" ca="1" si="31"/>
        <v>1.3735781651014831</v>
      </c>
      <c r="P96" s="9">
        <f t="shared" ca="1" si="32"/>
        <v>1.4055722327238189</v>
      </c>
      <c r="Q96" s="9">
        <f t="shared" ca="1" si="33"/>
        <v>1.4132635409360745</v>
      </c>
      <c r="R96" s="9">
        <f t="shared" ca="1" si="34"/>
        <v>1.4387317408124316</v>
      </c>
      <c r="S96" s="9">
        <f t="shared" ca="1" si="35"/>
        <v>1.5445488419277673</v>
      </c>
      <c r="T96" s="9">
        <f t="shared" ca="1" si="36"/>
        <v>1.4958743343704668</v>
      </c>
      <c r="U96" s="9">
        <f t="shared" ca="1" si="37"/>
        <v>1.5794251118260714</v>
      </c>
      <c r="V96" s="9">
        <f t="shared" ca="1" si="38"/>
        <v>1.5363993952889767</v>
      </c>
      <c r="W96" s="9">
        <f t="shared" ca="1" si="39"/>
        <v>1.6920617956043704</v>
      </c>
      <c r="X96" s="9">
        <f t="shared" ca="1" si="40"/>
        <v>1.5438766901263314</v>
      </c>
      <c r="Y96" s="9">
        <f t="shared" ca="1" si="41"/>
        <v>1.4045509071990023</v>
      </c>
      <c r="Z96" s="9">
        <f t="shared" ca="1" si="42"/>
        <v>1.3825084801270366</v>
      </c>
      <c r="AA96" s="9">
        <f t="shared" ca="1" si="43"/>
        <v>1.259029671826446</v>
      </c>
      <c r="AB96" s="9">
        <f t="shared" ca="1" si="44"/>
        <v>1.2943786579021539</v>
      </c>
      <c r="AC96" s="9">
        <f t="shared" ca="1" si="45"/>
        <v>1.2214167561170182</v>
      </c>
      <c r="AD96" s="9">
        <f t="shared" ca="1" si="46"/>
        <v>1.2806239115548061</v>
      </c>
      <c r="AE96" s="9">
        <f t="shared" ca="1" si="47"/>
        <v>1.3733549159374088</v>
      </c>
      <c r="AF96" s="9">
        <f t="shared" ca="1" si="48"/>
        <v>1.3560407927632152</v>
      </c>
      <c r="AG96" s="9">
        <f t="shared" ca="1" si="48"/>
        <v>1.281783449351638</v>
      </c>
      <c r="AH96" s="9">
        <f t="shared" ca="1" si="48"/>
        <v>1.4229091047863724</v>
      </c>
    </row>
    <row r="97" spans="1:39" x14ac:dyDescent="0.3">
      <c r="A97" s="41" t="str">
        <f t="shared" si="17"/>
        <v>FUL</v>
      </c>
      <c r="B97" s="9">
        <f t="shared" ca="1" si="18"/>
        <v>1.3032778527878393</v>
      </c>
      <c r="C97" s="9">
        <f t="shared" ca="1" si="19"/>
        <v>1.2462841529852402</v>
      </c>
      <c r="D97" s="9">
        <f t="shared" ca="1" si="20"/>
        <v>1.2092513960431228</v>
      </c>
      <c r="E97" s="9">
        <f t="shared" ca="1" si="21"/>
        <v>1.1745344877528689</v>
      </c>
      <c r="F97" s="9">
        <f t="shared" ca="1" si="22"/>
        <v>1.2549839612521727</v>
      </c>
      <c r="G97" s="9">
        <f t="shared" ca="1" si="23"/>
        <v>1.4621490216275552</v>
      </c>
      <c r="H97" s="9">
        <f t="shared" ca="1" si="24"/>
        <v>1.6095093910635085</v>
      </c>
      <c r="I97" s="9">
        <f t="shared" ca="1" si="25"/>
        <v>1.65864937251141</v>
      </c>
      <c r="J97" s="9">
        <f t="shared" ca="1" si="26"/>
        <v>1.5987841622956358</v>
      </c>
      <c r="K97" s="9">
        <f t="shared" ca="1" si="27"/>
        <v>1.5977030911134742</v>
      </c>
      <c r="L97" s="9">
        <f t="shared" ca="1" si="28"/>
        <v>1.5876604185390981</v>
      </c>
      <c r="M97" s="9">
        <f t="shared" ca="1" si="29"/>
        <v>1.4271225816960305</v>
      </c>
      <c r="N97" s="9">
        <f t="shared" ca="1" si="30"/>
        <v>1.3908031700344787</v>
      </c>
      <c r="O97" s="9">
        <f t="shared" ca="1" si="31"/>
        <v>1.4576847581002061</v>
      </c>
      <c r="P97" s="9">
        <f t="shared" ca="1" si="32"/>
        <v>1.4846385716113779</v>
      </c>
      <c r="Q97" s="9">
        <f t="shared" ca="1" si="33"/>
        <v>1.4795427760143987</v>
      </c>
      <c r="R97" s="9">
        <f t="shared" ca="1" si="34"/>
        <v>1.4246160405544517</v>
      </c>
      <c r="S97" s="9">
        <f t="shared" ca="1" si="35"/>
        <v>1.4329794328851164</v>
      </c>
      <c r="T97" s="9">
        <f t="shared" ca="1" si="36"/>
        <v>1.4202278031841857</v>
      </c>
      <c r="U97" s="9">
        <f t="shared" ca="1" si="37"/>
        <v>1.2880708666479166</v>
      </c>
      <c r="V97" s="9">
        <f t="shared" ca="1" si="38"/>
        <v>1.2277159583730788</v>
      </c>
      <c r="W97" s="9">
        <f t="shared" ca="1" si="39"/>
        <v>1.4172340630601008</v>
      </c>
      <c r="X97" s="9">
        <f t="shared" ca="1" si="40"/>
        <v>1.4741053385571252</v>
      </c>
      <c r="Y97" s="9">
        <f t="shared" ca="1" si="41"/>
        <v>1.503227930257067</v>
      </c>
      <c r="Z97" s="9">
        <f t="shared" ca="1" si="42"/>
        <v>1.5473745103328131</v>
      </c>
      <c r="AA97" s="9">
        <f t="shared" ca="1" si="43"/>
        <v>1.5901524806205021</v>
      </c>
      <c r="AB97" s="9">
        <f t="shared" ca="1" si="44"/>
        <v>1.6604943037248303</v>
      </c>
      <c r="AC97" s="9">
        <f t="shared" ca="1" si="45"/>
        <v>1.5124378618909613</v>
      </c>
      <c r="AD97" s="9">
        <f t="shared" ca="1" si="46"/>
        <v>1.5537422548321989</v>
      </c>
      <c r="AE97" s="9">
        <f t="shared" ca="1" si="47"/>
        <v>1.4701304525977834</v>
      </c>
      <c r="AF97" s="9">
        <f t="shared" ca="1" si="48"/>
        <v>1.4246091649843773</v>
      </c>
      <c r="AG97" s="9">
        <f t="shared" ca="1" si="48"/>
        <v>1.5818492260324835</v>
      </c>
      <c r="AH97" s="9">
        <f t="shared" ca="1" si="48"/>
        <v>1.4967696895182094</v>
      </c>
    </row>
    <row r="98" spans="1:39" x14ac:dyDescent="0.3">
      <c r="A98" s="41" t="str">
        <f t="shared" si="17"/>
        <v>LEE</v>
      </c>
      <c r="B98" s="9">
        <f t="shared" ca="1" si="18"/>
        <v>1.7234484395794378</v>
      </c>
      <c r="C98" s="9">
        <f t="shared" ca="1" si="19"/>
        <v>1.5610805297135526</v>
      </c>
      <c r="D98" s="9">
        <f t="shared" ca="1" si="20"/>
        <v>1.5823125322288678</v>
      </c>
      <c r="E98" s="9">
        <f t="shared" ca="1" si="21"/>
        <v>1.6251322959710321</v>
      </c>
      <c r="F98" s="9">
        <f t="shared" ca="1" si="22"/>
        <v>1.5709011928802248</v>
      </c>
      <c r="G98" s="9">
        <f t="shared" ca="1" si="23"/>
        <v>1.7579237458074619</v>
      </c>
      <c r="H98" s="9">
        <f t="shared" ca="1" si="24"/>
        <v>1.6778846137732693</v>
      </c>
      <c r="I98" s="9">
        <f t="shared" ca="1" si="25"/>
        <v>1.6061012747211671</v>
      </c>
      <c r="J98" s="9">
        <f t="shared" ca="1" si="26"/>
        <v>1.7696769861953576</v>
      </c>
      <c r="K98" s="9">
        <f t="shared" ca="1" si="27"/>
        <v>1.7274380785343435</v>
      </c>
      <c r="L98" s="9">
        <f t="shared" ca="1" si="28"/>
        <v>1.6586058013267195</v>
      </c>
      <c r="M98" s="9">
        <f t="shared" ca="1" si="29"/>
        <v>1.6085038093942368</v>
      </c>
      <c r="N98" s="9">
        <f t="shared" ca="1" si="30"/>
        <v>1.5744720431918588</v>
      </c>
      <c r="O98" s="9">
        <f t="shared" ca="1" si="31"/>
        <v>1.5990272610385581</v>
      </c>
      <c r="P98" s="9">
        <f t="shared" ca="1" si="32"/>
        <v>1.4741452528569863</v>
      </c>
      <c r="Q98" s="9">
        <f t="shared" ca="1" si="33"/>
        <v>1.6297783030904884</v>
      </c>
      <c r="R98" s="9">
        <f t="shared" ca="1" si="34"/>
        <v>1.6369339323332188</v>
      </c>
      <c r="S98" s="9">
        <f t="shared" ca="1" si="35"/>
        <v>1.4710916180396645</v>
      </c>
      <c r="T98" s="9">
        <f t="shared" ca="1" si="36"/>
        <v>1.549146436749447</v>
      </c>
      <c r="U98" s="9">
        <f t="shared" ca="1" si="37"/>
        <v>1.5784415810781802</v>
      </c>
      <c r="V98" s="9">
        <f t="shared" ca="1" si="38"/>
        <v>1.5846513650085905</v>
      </c>
      <c r="W98" s="9">
        <f t="shared" ca="1" si="39"/>
        <v>1.5627217345302462</v>
      </c>
      <c r="X98" s="9">
        <f t="shared" ca="1" si="40"/>
        <v>1.6429978724333612</v>
      </c>
      <c r="Y98" s="9">
        <f t="shared" ca="1" si="41"/>
        <v>1.7239046701204417</v>
      </c>
      <c r="Z98" s="9">
        <f t="shared" ca="1" si="42"/>
        <v>1.574280348363339</v>
      </c>
      <c r="AA98" s="9">
        <f t="shared" ca="1" si="43"/>
        <v>1.7512552646048292</v>
      </c>
      <c r="AB98" s="9">
        <f t="shared" ca="1" si="44"/>
        <v>1.8295605461534261</v>
      </c>
      <c r="AC98" s="9">
        <f t="shared" ca="1" si="45"/>
        <v>1.8026499458999876</v>
      </c>
      <c r="AD98" s="9">
        <f t="shared" ca="1" si="46"/>
        <v>1.7876068503603415</v>
      </c>
      <c r="AE98" s="9">
        <f t="shared" ca="1" si="47"/>
        <v>1.7997631688958726</v>
      </c>
      <c r="AF98" s="9">
        <f t="shared" ca="1" si="48"/>
        <v>1.8956758149536597</v>
      </c>
      <c r="AG98" s="9">
        <f t="shared" ca="1" si="48"/>
        <v>1.7466931123677953</v>
      </c>
      <c r="AH98" s="9">
        <f t="shared" ca="1" si="48"/>
        <v>1.5740400536622217</v>
      </c>
    </row>
    <row r="99" spans="1:39" x14ac:dyDescent="0.3">
      <c r="A99" s="41" t="str">
        <f t="shared" si="17"/>
        <v>LEI</v>
      </c>
      <c r="B99" s="9">
        <f t="shared" ca="1" si="18"/>
        <v>1.2729185953746518</v>
      </c>
      <c r="C99" s="9">
        <f t="shared" ca="1" si="19"/>
        <v>1.3888976128791521</v>
      </c>
      <c r="D99" s="9">
        <f t="shared" ca="1" si="20"/>
        <v>1.3942487967845327</v>
      </c>
      <c r="E99" s="9">
        <f t="shared" ca="1" si="21"/>
        <v>1.3967631566151655</v>
      </c>
      <c r="F99" s="9">
        <f t="shared" ca="1" si="22"/>
        <v>1.3523896289113984</v>
      </c>
      <c r="G99" s="9">
        <f t="shared" ca="1" si="23"/>
        <v>1.2986072223316765</v>
      </c>
      <c r="H99" s="9">
        <f t="shared" ca="1" si="24"/>
        <v>1.2426605616243624</v>
      </c>
      <c r="I99" s="9">
        <f t="shared" ca="1" si="25"/>
        <v>1.1320910409043541</v>
      </c>
      <c r="J99" s="9">
        <f t="shared" ca="1" si="26"/>
        <v>1.2355999440779495</v>
      </c>
      <c r="K99" s="9">
        <f t="shared" ca="1" si="27"/>
        <v>1.1328293515010748</v>
      </c>
      <c r="L99" s="9">
        <f t="shared" ca="1" si="28"/>
        <v>1.148880273850301</v>
      </c>
      <c r="M99" s="9">
        <f t="shared" ca="1" si="29"/>
        <v>1.1979682216948853</v>
      </c>
      <c r="N99" s="9">
        <f t="shared" ca="1" si="30"/>
        <v>1.2565409169657387</v>
      </c>
      <c r="O99" s="9">
        <f t="shared" ca="1" si="31"/>
        <v>1.2555941503779504</v>
      </c>
      <c r="P99" s="9">
        <f t="shared" ca="1" si="32"/>
        <v>1.2162996051012098</v>
      </c>
      <c r="Q99" s="9">
        <f t="shared" ca="1" si="33"/>
        <v>1.2087910720016546</v>
      </c>
      <c r="R99" s="9">
        <f t="shared" ca="1" si="34"/>
        <v>1.2340445416755648</v>
      </c>
      <c r="S99" s="9">
        <f t="shared" ca="1" si="35"/>
        <v>1.2325958344486887</v>
      </c>
      <c r="T99" s="9">
        <f t="shared" ca="1" si="36"/>
        <v>1.2615098373504783</v>
      </c>
      <c r="U99" s="9">
        <f t="shared" ca="1" si="37"/>
        <v>1.347744902958679</v>
      </c>
      <c r="V99" s="9">
        <f t="shared" ca="1" si="38"/>
        <v>1.3101110372427682</v>
      </c>
      <c r="W99" s="9">
        <f t="shared" ca="1" si="39"/>
        <v>1.3091406675969008</v>
      </c>
      <c r="X99" s="9">
        <f t="shared" ca="1" si="40"/>
        <v>1.2323775890771049</v>
      </c>
      <c r="Y99" s="9">
        <f t="shared" ca="1" si="41"/>
        <v>1.2255729373839344</v>
      </c>
      <c r="Z99" s="9">
        <f t="shared" ca="1" si="42"/>
        <v>1.2235956426648642</v>
      </c>
      <c r="AA99" s="9">
        <f t="shared" ca="1" si="43"/>
        <v>1.2164447937431924</v>
      </c>
      <c r="AB99" s="9">
        <f t="shared" ca="1" si="44"/>
        <v>1.166531585826905</v>
      </c>
      <c r="AC99" s="9">
        <f t="shared" ca="1" si="45"/>
        <v>1.077764469594549</v>
      </c>
      <c r="AD99" s="9">
        <f t="shared" ca="1" si="46"/>
        <v>1.1782384433649566</v>
      </c>
      <c r="AE99" s="9">
        <f t="shared" ca="1" si="47"/>
        <v>1.1443334172436064</v>
      </c>
      <c r="AF99" s="9">
        <f t="shared" ca="1" si="48"/>
        <v>1.1768272241158355</v>
      </c>
      <c r="AG99" s="9">
        <f t="shared" ca="1" si="48"/>
        <v>1.2224864885075377</v>
      </c>
      <c r="AH99" s="9">
        <f t="shared" ca="1" si="48"/>
        <v>1.2943086500651015</v>
      </c>
    </row>
    <row r="100" spans="1:39" x14ac:dyDescent="0.3">
      <c r="A100" s="41" t="str">
        <f t="shared" si="17"/>
        <v>LIV</v>
      </c>
      <c r="B100" s="9">
        <f t="shared" ca="1" si="18"/>
        <v>1.3197996425738672</v>
      </c>
      <c r="C100" s="9">
        <f t="shared" ca="1" si="19"/>
        <v>1.293704026717206</v>
      </c>
      <c r="D100" s="9">
        <f t="shared" ca="1" si="20"/>
        <v>1.3287509131839836</v>
      </c>
      <c r="E100" s="9">
        <f t="shared" ca="1" si="21"/>
        <v>1.3582442544071895</v>
      </c>
      <c r="F100" s="9">
        <f t="shared" ca="1" si="22"/>
        <v>1.3214370859038713</v>
      </c>
      <c r="G100" s="9">
        <f t="shared" ca="1" si="23"/>
        <v>1.2557347150574387</v>
      </c>
      <c r="H100" s="9">
        <f t="shared" ca="1" si="24"/>
        <v>1.3342765928773914</v>
      </c>
      <c r="I100" s="9">
        <f t="shared" ca="1" si="25"/>
        <v>1.3405391981403845</v>
      </c>
      <c r="J100" s="9">
        <f t="shared" ca="1" si="26"/>
        <v>1.1752027143070813</v>
      </c>
      <c r="K100" s="9">
        <f t="shared" ca="1" si="27"/>
        <v>1.0946395468945578</v>
      </c>
      <c r="L100" s="9">
        <f t="shared" ca="1" si="28"/>
        <v>1.0704872883831349</v>
      </c>
      <c r="M100" s="9">
        <f t="shared" ca="1" si="29"/>
        <v>1.1349578375501077</v>
      </c>
      <c r="N100" s="9">
        <f t="shared" ca="1" si="30"/>
        <v>1.089272441781</v>
      </c>
      <c r="O100" s="9">
        <f t="shared" ca="1" si="31"/>
        <v>1.1167879776287883</v>
      </c>
      <c r="P100" s="9">
        <f t="shared" ca="1" si="32"/>
        <v>1.2083238969971135</v>
      </c>
      <c r="Q100" s="9">
        <f t="shared" ca="1" si="33"/>
        <v>1.3301411348808709</v>
      </c>
      <c r="R100" s="9">
        <f t="shared" ca="1" si="34"/>
        <v>1.305999187621838</v>
      </c>
      <c r="S100" s="9">
        <f t="shared" ca="1" si="35"/>
        <v>1.3491785372459058</v>
      </c>
      <c r="T100" s="9">
        <f t="shared" ca="1" si="36"/>
        <v>1.4695600406950027</v>
      </c>
      <c r="U100" s="9">
        <f t="shared" ca="1" si="37"/>
        <v>1.4104271785661231</v>
      </c>
      <c r="V100" s="9">
        <f t="shared" ca="1" si="38"/>
        <v>1.2985952316743317</v>
      </c>
      <c r="W100" s="9">
        <f t="shared" ca="1" si="39"/>
        <v>1.1986000783034552</v>
      </c>
      <c r="X100" s="9">
        <f t="shared" ca="1" si="40"/>
        <v>1.2212597480378731</v>
      </c>
      <c r="Y100" s="9">
        <f t="shared" ca="1" si="41"/>
        <v>1.1936988465764591</v>
      </c>
      <c r="Z100" s="9">
        <f t="shared" ca="1" si="42"/>
        <v>1.1561946385656008</v>
      </c>
      <c r="AA100" s="9">
        <f t="shared" ca="1" si="43"/>
        <v>1.1873031028055885</v>
      </c>
      <c r="AB100" s="9">
        <f t="shared" ca="1" si="44"/>
        <v>1.3243550255948968</v>
      </c>
      <c r="AC100" s="9">
        <f t="shared" ca="1" si="45"/>
        <v>1.3275720005706544</v>
      </c>
      <c r="AD100" s="9">
        <f t="shared" ca="1" si="46"/>
        <v>1.4256499811036267</v>
      </c>
      <c r="AE100" s="9">
        <f t="shared" ca="1" si="47"/>
        <v>1.3625880237125498</v>
      </c>
      <c r="AF100" s="9">
        <f t="shared" ca="1" si="48"/>
        <v>1.2976468096945355</v>
      </c>
      <c r="AG100" s="9">
        <f t="shared" ca="1" si="48"/>
        <v>1.2843989575771109</v>
      </c>
      <c r="AH100" s="9">
        <f t="shared" ca="1" si="48"/>
        <v>1.1309006558343928</v>
      </c>
    </row>
    <row r="101" spans="1:39" x14ac:dyDescent="0.3">
      <c r="A101" s="41" t="str">
        <f t="shared" si="17"/>
        <v>MCI</v>
      </c>
      <c r="B101" s="9">
        <f t="shared" ca="1" si="18"/>
        <v>0.87164169666916802</v>
      </c>
      <c r="C101" s="9">
        <f t="shared" ca="1" si="19"/>
        <v>0.83613145163333413</v>
      </c>
      <c r="D101" s="9">
        <f t="shared" ca="1" si="20"/>
        <v>0.87927283111919896</v>
      </c>
      <c r="E101" s="9">
        <f t="shared" ca="1" si="21"/>
        <v>0.91103322338144832</v>
      </c>
      <c r="F101" s="9">
        <f t="shared" ca="1" si="22"/>
        <v>0.82288296060094435</v>
      </c>
      <c r="G101" s="9">
        <f t="shared" ca="1" si="23"/>
        <v>0.80400926793165706</v>
      </c>
      <c r="H101" s="9">
        <f t="shared" ca="1" si="24"/>
        <v>0.83172691175062896</v>
      </c>
      <c r="I101" s="9">
        <f t="shared" ca="1" si="25"/>
        <v>0.82014439648702941</v>
      </c>
      <c r="J101" s="9">
        <f t="shared" ca="1" si="26"/>
        <v>0.79097505373226484</v>
      </c>
      <c r="K101" s="9">
        <f t="shared" ca="1" si="27"/>
        <v>0.72338471739142651</v>
      </c>
      <c r="L101" s="9">
        <f t="shared" ca="1" si="28"/>
        <v>0.76931589809800582</v>
      </c>
      <c r="M101" s="9">
        <f t="shared" ca="1" si="29"/>
        <v>0.86399007612902068</v>
      </c>
      <c r="N101" s="9">
        <f t="shared" ca="1" si="30"/>
        <v>0.78607755454126027</v>
      </c>
      <c r="O101" s="9">
        <f t="shared" ca="1" si="31"/>
        <v>0.78704715119653657</v>
      </c>
      <c r="P101" s="9">
        <f t="shared" ca="1" si="32"/>
        <v>0.75348510025800319</v>
      </c>
      <c r="Q101" s="9">
        <f t="shared" ca="1" si="33"/>
        <v>0.72799730376944616</v>
      </c>
      <c r="R101" s="9">
        <f t="shared" ca="1" si="34"/>
        <v>0.70873754395294408</v>
      </c>
      <c r="S101" s="9">
        <f t="shared" ca="1" si="35"/>
        <v>0.73301357483013119</v>
      </c>
      <c r="T101" s="9">
        <f t="shared" ca="1" si="36"/>
        <v>0.75202039965836176</v>
      </c>
      <c r="U101" s="9">
        <f t="shared" ca="1" si="37"/>
        <v>0.81640431968988836</v>
      </c>
      <c r="V101" s="9">
        <f t="shared" ca="1" si="38"/>
        <v>0.83633749109484656</v>
      </c>
      <c r="W101" s="9">
        <f t="shared" ca="1" si="39"/>
        <v>0.91084449950783908</v>
      </c>
      <c r="X101" s="9">
        <f t="shared" ca="1" si="40"/>
        <v>0.91365405970545976</v>
      </c>
      <c r="Y101" s="9">
        <f t="shared" ca="1" si="41"/>
        <v>0.79602757033324378</v>
      </c>
      <c r="Z101" s="9">
        <f t="shared" ca="1" si="42"/>
        <v>0.8381615815432113</v>
      </c>
      <c r="AA101" s="9">
        <f t="shared" ca="1" si="43"/>
        <v>0.83302752248084555</v>
      </c>
      <c r="AB101" s="9">
        <f t="shared" ca="1" si="44"/>
        <v>0.87297826401437029</v>
      </c>
      <c r="AC101" s="9">
        <f t="shared" ca="1" si="45"/>
        <v>0.83419446555204113</v>
      </c>
      <c r="AD101" s="9">
        <f t="shared" ca="1" si="46"/>
        <v>0.81752066917224775</v>
      </c>
      <c r="AE101" s="9">
        <f t="shared" ca="1" si="47"/>
        <v>0.8692024413416366</v>
      </c>
      <c r="AF101" s="9">
        <f t="shared" ca="1" si="48"/>
        <v>0.8236405070198819</v>
      </c>
      <c r="AG101" s="9">
        <f t="shared" ca="1" si="48"/>
        <v>0.82299981304407399</v>
      </c>
      <c r="AH101" s="9">
        <f t="shared" ca="1" si="48"/>
        <v>0.76668756170561858</v>
      </c>
    </row>
    <row r="102" spans="1:39" x14ac:dyDescent="0.3">
      <c r="A102" s="41" t="str">
        <f t="shared" si="17"/>
        <v>MUN</v>
      </c>
      <c r="B102" s="9">
        <f t="shared" ca="1" si="18"/>
        <v>1.092809419735729</v>
      </c>
      <c r="C102" s="9">
        <f t="shared" ca="1" si="19"/>
        <v>1.0849349006056495</v>
      </c>
      <c r="D102" s="9">
        <f t="shared" ca="1" si="20"/>
        <v>1.1650203696046073</v>
      </c>
      <c r="E102" s="9">
        <f t="shared" ca="1" si="21"/>
        <v>1.0810672625194242</v>
      </c>
      <c r="F102" s="9">
        <f t="shared" ca="1" si="22"/>
        <v>1.0945772486763767</v>
      </c>
      <c r="G102" s="9">
        <f t="shared" ca="1" si="23"/>
        <v>1.143355010523194</v>
      </c>
      <c r="H102" s="9">
        <f t="shared" ca="1" si="24"/>
        <v>1.1684162903786717</v>
      </c>
      <c r="I102" s="9">
        <f t="shared" ca="1" si="25"/>
        <v>1.1382992682306032</v>
      </c>
      <c r="J102" s="9">
        <f t="shared" ca="1" si="26"/>
        <v>1.1417034458456976</v>
      </c>
      <c r="K102" s="9">
        <f t="shared" ca="1" si="27"/>
        <v>1.2678966058919643</v>
      </c>
      <c r="L102" s="9">
        <f t="shared" ca="1" si="28"/>
        <v>1.2092731796091967</v>
      </c>
      <c r="M102" s="9">
        <f t="shared" ca="1" si="29"/>
        <v>1.164863031775689</v>
      </c>
      <c r="N102" s="9">
        <f t="shared" ca="1" si="30"/>
        <v>1.1035397514195411</v>
      </c>
      <c r="O102" s="9">
        <f t="shared" ca="1" si="31"/>
        <v>1.2746757200846544</v>
      </c>
      <c r="P102" s="9">
        <f t="shared" ca="1" si="32"/>
        <v>1.1766728177438142</v>
      </c>
      <c r="Q102" s="9">
        <f t="shared" ca="1" si="33"/>
        <v>1.1425700343485017</v>
      </c>
      <c r="R102" s="9">
        <f t="shared" ca="1" si="34"/>
        <v>1.1580528157665118</v>
      </c>
      <c r="S102" s="9">
        <f t="shared" ca="1" si="35"/>
        <v>1.1297657174913001</v>
      </c>
      <c r="T102" s="9">
        <f t="shared" ca="1" si="36"/>
        <v>1.1045331127570683</v>
      </c>
      <c r="U102" s="9">
        <f t="shared" ca="1" si="37"/>
        <v>0.93984424636996111</v>
      </c>
      <c r="V102" s="9">
        <f t="shared" ca="1" si="38"/>
        <v>1.1062406253320767</v>
      </c>
      <c r="W102" s="9">
        <f t="shared" ca="1" si="39"/>
        <v>1.1992679688361385</v>
      </c>
      <c r="X102" s="9">
        <f t="shared" ca="1" si="40"/>
        <v>1.2232040060040792</v>
      </c>
      <c r="Y102" s="9">
        <f t="shared" ca="1" si="41"/>
        <v>1.2199085078090113</v>
      </c>
      <c r="Z102" s="9">
        <f t="shared" ca="1" si="42"/>
        <v>1.2269084547465743</v>
      </c>
      <c r="AA102" s="9">
        <f t="shared" ca="1" si="43"/>
        <v>1.3221507591725492</v>
      </c>
      <c r="AB102" s="9">
        <f t="shared" ca="1" si="44"/>
        <v>1.1856309607314119</v>
      </c>
      <c r="AC102" s="9">
        <f t="shared" ca="1" si="45"/>
        <v>1.1414563633461463</v>
      </c>
      <c r="AD102" s="9">
        <f t="shared" ca="1" si="46"/>
        <v>1.2017638205471506</v>
      </c>
      <c r="AE102" s="9">
        <f t="shared" ca="1" si="47"/>
        <v>1.2844095465298653</v>
      </c>
      <c r="AF102" s="9">
        <f t="shared" ca="1" si="48"/>
        <v>1.3176271602682186</v>
      </c>
      <c r="AG102" s="9">
        <f t="shared" ca="1" si="48"/>
        <v>1.2194596427366997</v>
      </c>
      <c r="AH102" s="9">
        <f t="shared" ca="1" si="48"/>
        <v>1.2633735303178291</v>
      </c>
    </row>
    <row r="103" spans="1:39" x14ac:dyDescent="0.3">
      <c r="A103" s="41" t="str">
        <f t="shared" si="17"/>
        <v>NEW</v>
      </c>
      <c r="B103" s="9">
        <f t="shared" ca="1" si="18"/>
        <v>1.4613806127066462</v>
      </c>
      <c r="C103" s="9">
        <f t="shared" ca="1" si="19"/>
        <v>1.3704125415823609</v>
      </c>
      <c r="D103" s="9">
        <f t="shared" ca="1" si="20"/>
        <v>1.4208319309867929</v>
      </c>
      <c r="E103" s="9">
        <f t="shared" ca="1" si="21"/>
        <v>1.3914546603796527</v>
      </c>
      <c r="F103" s="9">
        <f t="shared" ca="1" si="22"/>
        <v>1.4140370547233649</v>
      </c>
      <c r="G103" s="9">
        <f t="shared" ca="1" si="23"/>
        <v>1.4460465027143492</v>
      </c>
      <c r="H103" s="9">
        <f t="shared" ca="1" si="24"/>
        <v>1.3701616394743474</v>
      </c>
      <c r="I103" s="9">
        <f t="shared" ca="1" si="25"/>
        <v>1.4988873147085082</v>
      </c>
      <c r="J103" s="9">
        <f t="shared" ca="1" si="26"/>
        <v>1.4231961414054328</v>
      </c>
      <c r="K103" s="9">
        <f t="shared" ca="1" si="27"/>
        <v>1.5365465800656246</v>
      </c>
      <c r="L103" s="9">
        <f t="shared" ca="1" si="28"/>
        <v>1.6449843071542656</v>
      </c>
      <c r="M103" s="9">
        <f t="shared" ca="1" si="29"/>
        <v>1.5897187529703312</v>
      </c>
      <c r="N103" s="9">
        <f t="shared" ca="1" si="30"/>
        <v>1.6101417368766417</v>
      </c>
      <c r="O103" s="9">
        <f t="shared" ca="1" si="31"/>
        <v>1.5490109469027658</v>
      </c>
      <c r="P103" s="9">
        <f t="shared" ca="1" si="32"/>
        <v>1.630363476514652</v>
      </c>
      <c r="Q103" s="9">
        <f t="shared" ca="1" si="33"/>
        <v>1.500643371685267</v>
      </c>
      <c r="R103" s="9">
        <f t="shared" ca="1" si="34"/>
        <v>1.3503986977782123</v>
      </c>
      <c r="S103" s="9">
        <f t="shared" ca="1" si="35"/>
        <v>1.3052688900487344</v>
      </c>
      <c r="T103" s="9">
        <f t="shared" ca="1" si="36"/>
        <v>1.4766111023601567</v>
      </c>
      <c r="U103" s="9">
        <f t="shared" ca="1" si="37"/>
        <v>1.5488576961802616</v>
      </c>
      <c r="V103" s="9">
        <f t="shared" ca="1" si="38"/>
        <v>1.4698392280536963</v>
      </c>
      <c r="W103" s="9">
        <f t="shared" ca="1" si="39"/>
        <v>1.4092589969131275</v>
      </c>
      <c r="X103" s="9">
        <f t="shared" ca="1" si="40"/>
        <v>1.4905861186457521</v>
      </c>
      <c r="Y103" s="9">
        <f t="shared" ca="1" si="41"/>
        <v>1.5491008449746912</v>
      </c>
      <c r="Z103" s="9">
        <f t="shared" ca="1" si="42"/>
        <v>1.4409514244523793</v>
      </c>
      <c r="AA103" s="9">
        <f t="shared" ca="1" si="43"/>
        <v>1.3214324482440389</v>
      </c>
      <c r="AB103" s="9">
        <f t="shared" ca="1" si="44"/>
        <v>1.3707583042386304</v>
      </c>
      <c r="AC103" s="9">
        <f t="shared" ca="1" si="45"/>
        <v>1.5639858724591373</v>
      </c>
      <c r="AD103" s="9">
        <f t="shared" ca="1" si="46"/>
        <v>1.5390583451006854</v>
      </c>
      <c r="AE103" s="9">
        <f t="shared" ca="1" si="47"/>
        <v>1.5919144895591835</v>
      </c>
      <c r="AF103" s="9">
        <f t="shared" ca="1" si="48"/>
        <v>1.657951060662491</v>
      </c>
      <c r="AG103" s="9">
        <f t="shared" ca="1" si="48"/>
        <v>1.5735370255150285</v>
      </c>
      <c r="AH103" s="9">
        <f t="shared" ca="1" si="48"/>
        <v>1.5699639200127002</v>
      </c>
    </row>
    <row r="104" spans="1:39" x14ac:dyDescent="0.3">
      <c r="A104" s="41" t="str">
        <f t="shared" si="17"/>
        <v>SHU</v>
      </c>
      <c r="B104" s="9">
        <f t="shared" ca="1" si="18"/>
        <v>1.8036266061188788</v>
      </c>
      <c r="C104" s="9">
        <f t="shared" ca="1" si="19"/>
        <v>1.9445058867737108</v>
      </c>
      <c r="D104" s="9">
        <f t="shared" ca="1" si="20"/>
        <v>1.9960688711146635</v>
      </c>
      <c r="E104" s="9">
        <f t="shared" ca="1" si="21"/>
        <v>1.9619180578633901</v>
      </c>
      <c r="F104" s="9">
        <f t="shared" ca="1" si="22"/>
        <v>1.8769307832030748</v>
      </c>
      <c r="G104" s="9">
        <f t="shared" ca="1" si="23"/>
        <v>1.9538040696318051</v>
      </c>
      <c r="H104" s="9">
        <f t="shared" ca="1" si="24"/>
        <v>1.7996283203114756</v>
      </c>
      <c r="I104" s="9">
        <f t="shared" ca="1" si="25"/>
        <v>1.7596857139230382</v>
      </c>
      <c r="J104" s="9">
        <f t="shared" ca="1" si="26"/>
        <v>1.6599539205082012</v>
      </c>
      <c r="K104" s="9">
        <f t="shared" ca="1" si="27"/>
        <v>1.6267727015906885</v>
      </c>
      <c r="L104" s="9">
        <f t="shared" ca="1" si="28"/>
        <v>1.6573898758466343</v>
      </c>
      <c r="M104" s="9">
        <f t="shared" ca="1" si="29"/>
        <v>1.602008864486846</v>
      </c>
      <c r="N104" s="9">
        <f t="shared" ca="1" si="30"/>
        <v>1.5191630212441718</v>
      </c>
      <c r="O104" s="9">
        <f t="shared" ca="1" si="31"/>
        <v>1.4831539869524339</v>
      </c>
      <c r="P104" s="9">
        <f t="shared" ca="1" si="32"/>
        <v>1.5779592813698187</v>
      </c>
      <c r="Q104" s="9">
        <f t="shared" ca="1" si="33"/>
        <v>1.7895889395507105</v>
      </c>
      <c r="R104" s="9">
        <f t="shared" ca="1" si="34"/>
        <v>1.7114218004174058</v>
      </c>
      <c r="S104" s="9">
        <f t="shared" ca="1" si="35"/>
        <v>1.7974249120869432</v>
      </c>
      <c r="T104" s="9">
        <f t="shared" ca="1" si="36"/>
        <v>1.9240765885725333</v>
      </c>
      <c r="U104" s="9">
        <f t="shared" ca="1" si="37"/>
        <v>1.911771251777153</v>
      </c>
      <c r="V104" s="9">
        <f t="shared" ca="1" si="38"/>
        <v>1.8709094708109006</v>
      </c>
      <c r="W104" s="9">
        <f t="shared" ca="1" si="39"/>
        <v>1.6580120868577379</v>
      </c>
      <c r="X104" s="9">
        <f t="shared" ca="1" si="40"/>
        <v>1.8396303372039295</v>
      </c>
      <c r="Y104" s="9">
        <f t="shared" ca="1" si="41"/>
        <v>1.7990811622629668</v>
      </c>
      <c r="Z104" s="9">
        <f t="shared" ca="1" si="42"/>
        <v>1.8425078867640201</v>
      </c>
      <c r="AA104" s="9">
        <f t="shared" ca="1" si="43"/>
        <v>1.8254770117277035</v>
      </c>
      <c r="AB104" s="9">
        <f t="shared" ca="1" si="44"/>
        <v>1.7379860910125153</v>
      </c>
      <c r="AC104" s="9">
        <f t="shared" ca="1" si="45"/>
        <v>1.7420848523644985</v>
      </c>
      <c r="AD104" s="9">
        <f t="shared" ca="1" si="46"/>
        <v>1.7303082413003164</v>
      </c>
      <c r="AE104" s="9">
        <f t="shared" ca="1" si="47"/>
        <v>1.6367702482733015</v>
      </c>
      <c r="AF104" s="9">
        <f t="shared" ca="1" si="48"/>
        <v>1.5511497510518806</v>
      </c>
      <c r="AG104" s="9">
        <f t="shared" ca="1" si="48"/>
        <v>1.5735341186735556</v>
      </c>
      <c r="AH104" s="9">
        <f t="shared" ca="1" si="48"/>
        <v>1.5103328847440789</v>
      </c>
    </row>
    <row r="105" spans="1:39" x14ac:dyDescent="0.3">
      <c r="A105" s="41" t="str">
        <f t="shared" si="17"/>
        <v>SOU</v>
      </c>
      <c r="B105" s="9">
        <f t="shared" ca="1" si="18"/>
        <v>1.3822910356704068</v>
      </c>
      <c r="C105" s="9">
        <f t="shared" ca="1" si="19"/>
        <v>1.488357696767409</v>
      </c>
      <c r="D105" s="9">
        <f t="shared" ca="1" si="20"/>
        <v>1.4318199014644124</v>
      </c>
      <c r="E105" s="9">
        <f t="shared" ca="1" si="21"/>
        <v>1.4399448968628281</v>
      </c>
      <c r="F105" s="9">
        <f t="shared" ca="1" si="22"/>
        <v>1.5578135477246657</v>
      </c>
      <c r="G105" s="9">
        <f t="shared" ca="1" si="23"/>
        <v>1.4688794187611742</v>
      </c>
      <c r="H105" s="9">
        <f t="shared" ca="1" si="24"/>
        <v>1.4031457114445944</v>
      </c>
      <c r="I105" s="9">
        <f t="shared" ca="1" si="25"/>
        <v>1.3706352826972488</v>
      </c>
      <c r="J105" s="9">
        <f t="shared" ca="1" si="26"/>
        <v>1.4949016605911865</v>
      </c>
      <c r="K105" s="9">
        <f t="shared" ca="1" si="27"/>
        <v>1.4918575825115876</v>
      </c>
      <c r="L105" s="9">
        <f t="shared" ca="1" si="28"/>
        <v>1.4524387214158088</v>
      </c>
      <c r="M105" s="9">
        <f t="shared" ca="1" si="29"/>
        <v>1.5005419312122257</v>
      </c>
      <c r="N105" s="9">
        <f t="shared" ca="1" si="30"/>
        <v>1.6982995668007996</v>
      </c>
      <c r="O105" s="9">
        <f t="shared" ca="1" si="31"/>
        <v>1.7420667226439415</v>
      </c>
      <c r="P105" s="9">
        <f t="shared" ca="1" si="32"/>
        <v>1.6481780725659128</v>
      </c>
      <c r="Q105" s="9">
        <f t="shared" ca="1" si="33"/>
        <v>1.6585573086262142</v>
      </c>
      <c r="R105" s="9">
        <f t="shared" ca="1" si="34"/>
        <v>1.7723930665524783</v>
      </c>
      <c r="S105" s="9">
        <f t="shared" ca="1" si="35"/>
        <v>1.6961043352293237</v>
      </c>
      <c r="T105" s="9">
        <f t="shared" ca="1" si="36"/>
        <v>1.5430794942011212</v>
      </c>
      <c r="U105" s="9">
        <f t="shared" ca="1" si="37"/>
        <v>1.5024479167397873</v>
      </c>
      <c r="V105" s="9">
        <f t="shared" ca="1" si="38"/>
        <v>1.547384086811981</v>
      </c>
      <c r="W105" s="9">
        <f t="shared" ca="1" si="39"/>
        <v>1.4831659863595339</v>
      </c>
      <c r="X105" s="9">
        <f t="shared" ca="1" si="40"/>
        <v>1.3422659691172634</v>
      </c>
      <c r="Y105" s="9">
        <f t="shared" ca="1" si="41"/>
        <v>1.4141603407814174</v>
      </c>
      <c r="Z105" s="9">
        <f t="shared" ca="1" si="42"/>
        <v>1.4077708374581352</v>
      </c>
      <c r="AA105" s="9">
        <f t="shared" ca="1" si="43"/>
        <v>1.3288493037044302</v>
      </c>
      <c r="AB105" s="9">
        <f t="shared" ca="1" si="44"/>
        <v>1.226068449666273</v>
      </c>
      <c r="AC105" s="9">
        <f t="shared" ca="1" si="45"/>
        <v>1.4427003287277724</v>
      </c>
      <c r="AD105" s="9">
        <f t="shared" ca="1" si="46"/>
        <v>1.4853314670829965</v>
      </c>
      <c r="AE105" s="9">
        <f t="shared" ca="1" si="47"/>
        <v>1.5744584590029895</v>
      </c>
      <c r="AF105" s="9">
        <f t="shared" ca="1" si="48"/>
        <v>1.5784540967236254</v>
      </c>
      <c r="AG105" s="9">
        <f t="shared" ca="1" si="48"/>
        <v>1.6449554211316109</v>
      </c>
      <c r="AH105" s="9">
        <f t="shared" ca="1" si="48"/>
        <v>1.785361853694772</v>
      </c>
    </row>
    <row r="106" spans="1:39" x14ac:dyDescent="0.3">
      <c r="A106" s="41" t="str">
        <f t="shared" si="17"/>
        <v>TOT</v>
      </c>
      <c r="B106" s="9">
        <f t="shared" ca="1" si="18"/>
        <v>1.2466394266314709</v>
      </c>
      <c r="C106" s="9">
        <f t="shared" ca="1" si="19"/>
        <v>1.2487975762672707</v>
      </c>
      <c r="D106" s="9">
        <f t="shared" ca="1" si="20"/>
        <v>1.1969111598337718</v>
      </c>
      <c r="E106" s="9">
        <f t="shared" ca="1" si="21"/>
        <v>1.303143081691106</v>
      </c>
      <c r="F106" s="9">
        <f t="shared" ca="1" si="22"/>
        <v>1.3068986409971464</v>
      </c>
      <c r="G106" s="9">
        <f t="shared" ca="1" si="23"/>
        <v>1.2907828821502951</v>
      </c>
      <c r="H106" s="9">
        <f t="shared" ca="1" si="24"/>
        <v>1.2693489854734181</v>
      </c>
      <c r="I106" s="9">
        <f t="shared" ca="1" si="25"/>
        <v>1.4310864809145094</v>
      </c>
      <c r="J106" s="9">
        <f t="shared" ca="1" si="26"/>
        <v>1.475210556838211</v>
      </c>
      <c r="K106" s="9">
        <f t="shared" ca="1" si="27"/>
        <v>1.4105329652911101</v>
      </c>
      <c r="L106" s="9">
        <f t="shared" ca="1" si="28"/>
        <v>1.2641681368778228</v>
      </c>
      <c r="M106" s="9">
        <f t="shared" ca="1" si="29"/>
        <v>1.3063176784537462</v>
      </c>
      <c r="N106" s="9">
        <f t="shared" ca="1" si="30"/>
        <v>1.3969911610504797</v>
      </c>
      <c r="O106" s="9">
        <f t="shared" ca="1" si="31"/>
        <v>1.2092319745720801</v>
      </c>
      <c r="P106" s="9">
        <f t="shared" ca="1" si="32"/>
        <v>1.2620896719787791</v>
      </c>
      <c r="Q106" s="9">
        <f t="shared" ca="1" si="33"/>
        <v>1.2876634674081917</v>
      </c>
      <c r="R106" s="9">
        <f t="shared" ca="1" si="34"/>
        <v>1.3696091453086392</v>
      </c>
      <c r="S106" s="9">
        <f t="shared" ca="1" si="35"/>
        <v>1.2765107866468453</v>
      </c>
      <c r="T106" s="9">
        <f t="shared" ca="1" si="36"/>
        <v>1.3507820258358674</v>
      </c>
      <c r="U106" s="9">
        <f t="shared" ca="1" si="37"/>
        <v>1.4544042286985637</v>
      </c>
      <c r="V106" s="9">
        <f t="shared" ca="1" si="38"/>
        <v>1.3395288731944393</v>
      </c>
      <c r="W106" s="9">
        <f t="shared" ca="1" si="39"/>
        <v>1.2489199991716036</v>
      </c>
      <c r="X106" s="9">
        <f t="shared" ca="1" si="40"/>
        <v>1.246239479120411</v>
      </c>
      <c r="Y106" s="9">
        <f t="shared" ca="1" si="41"/>
        <v>1.2870430013352914</v>
      </c>
      <c r="Z106" s="9">
        <f t="shared" ca="1" si="42"/>
        <v>1.1519567774795867</v>
      </c>
      <c r="AA106" s="9">
        <f t="shared" ca="1" si="43"/>
        <v>1.1311908638143267</v>
      </c>
      <c r="AB106" s="9">
        <f t="shared" ca="1" si="44"/>
        <v>1.2021997653200343</v>
      </c>
      <c r="AC106" s="9">
        <f t="shared" ca="1" si="45"/>
        <v>1.2646325449637326</v>
      </c>
      <c r="AD106" s="9">
        <f t="shared" ca="1" si="46"/>
        <v>1.1491729967348114</v>
      </c>
      <c r="AE106" s="9">
        <f t="shared" ca="1" si="47"/>
        <v>1.2630030461611936</v>
      </c>
      <c r="AF106" s="9">
        <f t="shared" ca="1" si="48"/>
        <v>1.2188070482686599</v>
      </c>
      <c r="AG106" s="9">
        <f t="shared" ca="1" si="48"/>
        <v>1.1908490537242911</v>
      </c>
      <c r="AH106" s="9">
        <f t="shared" ca="1" si="48"/>
        <v>1.2399364136981852</v>
      </c>
    </row>
    <row r="107" spans="1:39" x14ac:dyDescent="0.3">
      <c r="A107" s="41" t="str">
        <f t="shared" si="17"/>
        <v>WBA</v>
      </c>
      <c r="B107" s="9">
        <f t="shared" ca="1" si="18"/>
        <v>1.8441323641882332</v>
      </c>
      <c r="C107" s="9">
        <f t="shared" ca="1" si="19"/>
        <v>1.8203115298457815</v>
      </c>
      <c r="D107" s="9">
        <f t="shared" ca="1" si="20"/>
        <v>1.797054810653423</v>
      </c>
      <c r="E107" s="9">
        <f t="shared" ca="1" si="21"/>
        <v>1.884950933285469</v>
      </c>
      <c r="F107" s="9">
        <f t="shared" ca="1" si="22"/>
        <v>1.7363526465015264</v>
      </c>
      <c r="G107" s="9">
        <f t="shared" ca="1" si="23"/>
        <v>1.7119303381346629</v>
      </c>
      <c r="H107" s="9">
        <f t="shared" ca="1" si="24"/>
        <v>1.6770187926493136</v>
      </c>
      <c r="I107" s="9">
        <f t="shared" ca="1" si="25"/>
        <v>1.8786597568207501</v>
      </c>
      <c r="J107" s="9">
        <f t="shared" ca="1" si="26"/>
        <v>1.8779242082058936</v>
      </c>
      <c r="K107" s="9">
        <f t="shared" ca="1" si="27"/>
        <v>1.9377438328662684</v>
      </c>
      <c r="L107" s="9">
        <f t="shared" ca="1" si="28"/>
        <v>2.0935341408808958</v>
      </c>
      <c r="M107" s="9">
        <f t="shared" ca="1" si="29"/>
        <v>2.1651825336008117</v>
      </c>
      <c r="N107" s="9">
        <f t="shared" ca="1" si="30"/>
        <v>2.242722099887851</v>
      </c>
      <c r="O107" s="9">
        <f t="shared" ca="1" si="31"/>
        <v>2.0448516343476371</v>
      </c>
      <c r="P107" s="9">
        <f t="shared" ca="1" si="32"/>
        <v>2.1294781086471155</v>
      </c>
      <c r="Q107" s="9">
        <f t="shared" ca="1" si="33"/>
        <v>1.8630303969157593</v>
      </c>
      <c r="R107" s="9">
        <f t="shared" ca="1" si="34"/>
        <v>1.7540839552356446</v>
      </c>
      <c r="S107" s="9">
        <f t="shared" ca="1" si="35"/>
        <v>1.8678589921884068</v>
      </c>
      <c r="T107" s="9">
        <f t="shared" ca="1" si="36"/>
        <v>1.837771038973339</v>
      </c>
      <c r="U107" s="9">
        <f t="shared" ca="1" si="37"/>
        <v>1.8277071433611554</v>
      </c>
      <c r="V107" s="9">
        <f t="shared" ca="1" si="38"/>
        <v>1.7012410508967177</v>
      </c>
      <c r="W107" s="9">
        <f t="shared" ca="1" si="39"/>
        <v>1.7058911157400647</v>
      </c>
      <c r="X107" s="9">
        <f t="shared" ca="1" si="40"/>
        <v>1.7352285662199971</v>
      </c>
      <c r="Y107" s="9">
        <f t="shared" ca="1" si="41"/>
        <v>1.6081541457529323</v>
      </c>
      <c r="Z107" s="9">
        <f t="shared" ca="1" si="42"/>
        <v>1.7057709147380031</v>
      </c>
      <c r="AA107" s="9">
        <f t="shared" ca="1" si="43"/>
        <v>1.6785535601970907</v>
      </c>
      <c r="AB107" s="9">
        <f t="shared" ca="1" si="44"/>
        <v>1.8155086442212989</v>
      </c>
      <c r="AC107" s="9">
        <f t="shared" ca="1" si="45"/>
        <v>1.9659752324482094</v>
      </c>
      <c r="AD107" s="9">
        <f t="shared" ca="1" si="46"/>
        <v>1.945201476231843</v>
      </c>
      <c r="AE107" s="9">
        <f t="shared" ca="1" si="47"/>
        <v>2.0310720385776673</v>
      </c>
      <c r="AF107" s="9">
        <f t="shared" ca="1" si="48"/>
        <v>1.9804974735351981</v>
      </c>
      <c r="AG107" s="9">
        <f t="shared" ca="1" si="48"/>
        <v>2.0185473936291367</v>
      </c>
      <c r="AH107" s="9">
        <f t="shared" ca="1" si="48"/>
        <v>2.0419946710159231</v>
      </c>
    </row>
    <row r="108" spans="1:39" x14ac:dyDescent="0.3">
      <c r="A108" s="41" t="str">
        <f t="shared" si="17"/>
        <v>WHU</v>
      </c>
      <c r="B108" s="9">
        <f t="shared" ca="1" si="18"/>
        <v>1.3417251528941863</v>
      </c>
      <c r="C108" s="9">
        <f t="shared" ca="1" si="19"/>
        <v>1.5213446393816927</v>
      </c>
      <c r="D108" s="9">
        <f t="shared" ca="1" si="20"/>
        <v>1.4425472840364071</v>
      </c>
      <c r="E108" s="9">
        <f t="shared" ca="1" si="21"/>
        <v>1.4366717294455145</v>
      </c>
      <c r="F108" s="9">
        <f t="shared" ca="1" si="22"/>
        <v>1.3714129643735484</v>
      </c>
      <c r="G108" s="9">
        <f t="shared" ca="1" si="23"/>
        <v>1.3428717336032097</v>
      </c>
      <c r="H108" s="9">
        <f t="shared" ca="1" si="24"/>
        <v>1.3661554234069226</v>
      </c>
      <c r="I108" s="9">
        <f t="shared" ca="1" si="25"/>
        <v>1.1631937659524132</v>
      </c>
      <c r="J108" s="9">
        <f t="shared" ca="1" si="26"/>
        <v>1.3086947869239112</v>
      </c>
      <c r="K108" s="9">
        <f t="shared" ca="1" si="27"/>
        <v>1.3345629046566927</v>
      </c>
      <c r="L108" s="9">
        <f t="shared" ca="1" si="28"/>
        <v>1.3498023604535565</v>
      </c>
      <c r="M108" s="9">
        <f t="shared" ca="1" si="29"/>
        <v>1.3384704728048817</v>
      </c>
      <c r="N108" s="9">
        <f t="shared" ca="1" si="30"/>
        <v>1.1847495085938482</v>
      </c>
      <c r="O108" s="9">
        <f t="shared" ca="1" si="31"/>
        <v>1.2015056656481251</v>
      </c>
      <c r="P108" s="9">
        <f t="shared" ca="1" si="32"/>
        <v>1.0722919009117546</v>
      </c>
      <c r="Q108" s="9">
        <f t="shared" ca="1" si="33"/>
        <v>1.1610667538018615</v>
      </c>
      <c r="R108" s="9">
        <f t="shared" ca="1" si="34"/>
        <v>1.2015197883516719</v>
      </c>
      <c r="S108" s="9">
        <f t="shared" ca="1" si="35"/>
        <v>1.1762381234931918</v>
      </c>
      <c r="T108" s="9">
        <f t="shared" ca="1" si="36"/>
        <v>1.1618992373618493</v>
      </c>
      <c r="U108" s="9">
        <f t="shared" ca="1" si="37"/>
        <v>1.2165326168745434</v>
      </c>
      <c r="V108" s="9">
        <f t="shared" ca="1" si="38"/>
        <v>1.3805038774831362</v>
      </c>
      <c r="W108" s="9">
        <f t="shared" ca="1" si="39"/>
        <v>1.3406091108331981</v>
      </c>
      <c r="X108" s="9">
        <f t="shared" ca="1" si="40"/>
        <v>1.3759511295007798</v>
      </c>
      <c r="Y108" s="9">
        <f t="shared" ca="1" si="41"/>
        <v>1.3630448073578176</v>
      </c>
      <c r="Z108" s="9">
        <f t="shared" ca="1" si="42"/>
        <v>1.4435250868019593</v>
      </c>
      <c r="AA108" s="9">
        <f t="shared" ca="1" si="43"/>
        <v>1.4505433531748244</v>
      </c>
      <c r="AB108" s="9">
        <f t="shared" ca="1" si="44"/>
        <v>1.3162543733477212</v>
      </c>
      <c r="AC108" s="9">
        <f t="shared" ca="1" si="45"/>
        <v>1.3268094071275813</v>
      </c>
      <c r="AD108" s="9">
        <f t="shared" ca="1" si="46"/>
        <v>1.2226364367060991</v>
      </c>
      <c r="AE108" s="9">
        <f t="shared" ca="1" si="47"/>
        <v>1.2135117235322581</v>
      </c>
      <c r="AF108" s="9">
        <f t="shared" ca="1" si="48"/>
        <v>1.2389345890214234</v>
      </c>
      <c r="AG108" s="9">
        <f t="shared" ca="1" si="48"/>
        <v>1.195070922005778</v>
      </c>
      <c r="AH108" s="9">
        <f t="shared" ca="1" si="48"/>
        <v>1.1680222010492038</v>
      </c>
    </row>
    <row r="109" spans="1:39" x14ac:dyDescent="0.3">
      <c r="A109" s="41" t="str">
        <f t="shared" si="17"/>
        <v>WOL</v>
      </c>
      <c r="B109" s="9">
        <f t="shared" ca="1" si="18"/>
        <v>1.2604349192066253</v>
      </c>
      <c r="C109" s="9">
        <f t="shared" ca="1" si="19"/>
        <v>1.2441863056830695</v>
      </c>
      <c r="D109" s="9">
        <f t="shared" ca="1" si="20"/>
        <v>1.2513554682028607</v>
      </c>
      <c r="E109" s="9">
        <f t="shared" ca="1" si="21"/>
        <v>1.171411678784547</v>
      </c>
      <c r="F109" s="9">
        <f t="shared" ca="1" si="22"/>
        <v>1.2499096838020385</v>
      </c>
      <c r="G109" s="9">
        <f t="shared" ca="1" si="23"/>
        <v>1.3004477861286272</v>
      </c>
      <c r="H109" s="9">
        <f t="shared" ca="1" si="24"/>
        <v>1.3478098772443186</v>
      </c>
      <c r="I109" s="9">
        <f t="shared" ca="1" si="25"/>
        <v>1.4490376624137535</v>
      </c>
      <c r="J109" s="9">
        <f t="shared" ca="1" si="26"/>
        <v>1.3709382661769833</v>
      </c>
      <c r="K109" s="9">
        <f t="shared" ca="1" si="27"/>
        <v>1.4031324555572944</v>
      </c>
      <c r="L109" s="9">
        <f t="shared" ca="1" si="28"/>
        <v>1.4658635028203906</v>
      </c>
      <c r="M109" s="9">
        <f t="shared" ca="1" si="29"/>
        <v>1.3534048277576789</v>
      </c>
      <c r="N109" s="9">
        <f t="shared" ca="1" si="30"/>
        <v>1.3226704384930981</v>
      </c>
      <c r="O109" s="9">
        <f t="shared" ca="1" si="31"/>
        <v>1.2199581793625642</v>
      </c>
      <c r="P109" s="9">
        <f t="shared" ca="1" si="32"/>
        <v>1.3274546095962305</v>
      </c>
      <c r="Q109" s="9">
        <f t="shared" ca="1" si="33"/>
        <v>1.2926368652572</v>
      </c>
      <c r="R109" s="9">
        <f t="shared" ca="1" si="34"/>
        <v>1.1803038546088456</v>
      </c>
      <c r="S109" s="9">
        <f t="shared" ca="1" si="35"/>
        <v>1.1686818539458625</v>
      </c>
      <c r="T109" s="9">
        <f t="shared" ca="1" si="36"/>
        <v>1.214597804474322</v>
      </c>
      <c r="U109" s="9">
        <f t="shared" ca="1" si="37"/>
        <v>1.3067951282877934</v>
      </c>
      <c r="V109" s="9">
        <f t="shared" ca="1" si="38"/>
        <v>1.2076417633981675</v>
      </c>
      <c r="W109" s="9">
        <f t="shared" ca="1" si="39"/>
        <v>1.2974376798507421</v>
      </c>
      <c r="X109" s="9">
        <f t="shared" ca="1" si="40"/>
        <v>1.3789224919132319</v>
      </c>
      <c r="Y109" s="9">
        <f t="shared" ca="1" si="41"/>
        <v>1.5004614790284332</v>
      </c>
      <c r="Z109" s="9">
        <f t="shared" ca="1" si="42"/>
        <v>1.4795953625082816</v>
      </c>
      <c r="AA109" s="9">
        <f t="shared" ca="1" si="43"/>
        <v>1.4507110484552985</v>
      </c>
      <c r="AB109" s="9">
        <f t="shared" ca="1" si="44"/>
        <v>1.3690720594073709</v>
      </c>
      <c r="AC109" s="9">
        <f t="shared" ca="1" si="45"/>
        <v>1.2596680594177829</v>
      </c>
      <c r="AD109" s="9">
        <f t="shared" ca="1" si="46"/>
        <v>1.1636249058297583</v>
      </c>
      <c r="AE109" s="9">
        <f t="shared" ca="1" si="47"/>
        <v>1.0059944447449667</v>
      </c>
      <c r="AF109" s="9">
        <f t="shared" ca="1" si="48"/>
        <v>1.0677992113191215</v>
      </c>
      <c r="AG109" s="9">
        <f t="shared" ca="1" si="48"/>
        <v>1.0929848313975532</v>
      </c>
      <c r="AH109" s="9">
        <f t="shared" ca="1" si="48"/>
        <v>1.207056712015723</v>
      </c>
    </row>
    <row r="111" spans="1:39" x14ac:dyDescent="0.3">
      <c r="A111" s="53" t="s">
        <v>0</v>
      </c>
      <c r="B111" s="53">
        <v>1</v>
      </c>
      <c r="C111" s="53">
        <v>2</v>
      </c>
      <c r="D111" s="53">
        <v>3</v>
      </c>
      <c r="E111" s="53">
        <v>4</v>
      </c>
      <c r="F111" s="53">
        <v>5</v>
      </c>
      <c r="G111" s="53">
        <v>6</v>
      </c>
      <c r="H111" s="53">
        <v>7</v>
      </c>
      <c r="I111" s="53">
        <v>8</v>
      </c>
      <c r="J111" s="53">
        <v>9</v>
      </c>
      <c r="K111" s="53">
        <v>10</v>
      </c>
      <c r="L111" s="53">
        <v>11</v>
      </c>
      <c r="M111" s="53">
        <v>12</v>
      </c>
      <c r="N111" s="53">
        <v>13</v>
      </c>
      <c r="O111" s="53">
        <v>14</v>
      </c>
      <c r="P111" s="53">
        <v>15</v>
      </c>
      <c r="Q111" s="53">
        <v>16</v>
      </c>
      <c r="R111" s="53">
        <v>17</v>
      </c>
      <c r="S111" s="53">
        <v>18</v>
      </c>
      <c r="T111" s="53">
        <v>19</v>
      </c>
      <c r="U111" s="53">
        <v>20</v>
      </c>
      <c r="V111" s="53">
        <v>21</v>
      </c>
      <c r="W111" s="53">
        <v>22</v>
      </c>
      <c r="X111" s="53">
        <v>23</v>
      </c>
      <c r="Y111" s="53">
        <v>24</v>
      </c>
      <c r="Z111" s="53">
        <v>25</v>
      </c>
      <c r="AA111" s="53">
        <v>26</v>
      </c>
      <c r="AB111" s="53">
        <v>27</v>
      </c>
      <c r="AC111" s="53">
        <v>28</v>
      </c>
      <c r="AD111" s="53">
        <v>29</v>
      </c>
      <c r="AE111" s="53">
        <v>30</v>
      </c>
      <c r="AF111" s="33">
        <v>31</v>
      </c>
      <c r="AG111" s="53">
        <v>32</v>
      </c>
      <c r="AH111" s="53">
        <v>33</v>
      </c>
      <c r="AI111" s="53">
        <v>34</v>
      </c>
      <c r="AJ111" s="53">
        <v>35</v>
      </c>
      <c r="AK111" s="53">
        <v>36</v>
      </c>
      <c r="AL111" s="53">
        <v>37</v>
      </c>
      <c r="AM111" s="53">
        <v>38</v>
      </c>
    </row>
    <row r="112" spans="1:39" x14ac:dyDescent="0.3">
      <c r="A112" s="41" t="str">
        <f>$A90</f>
        <v>ARS</v>
      </c>
      <c r="B112" s="9">
        <f ca="1">AVERAGE(B68:G68)</f>
        <v>108.29009832432848</v>
      </c>
      <c r="C112" s="9">
        <f t="shared" ref="C112:AH112" ca="1" si="49">AVERAGE(C68:H68)</f>
        <v>115.66707169916197</v>
      </c>
      <c r="D112" s="9">
        <f t="shared" ca="1" si="49"/>
        <v>116.14244592485943</v>
      </c>
      <c r="E112" s="9">
        <f t="shared" ca="1" si="49"/>
        <v>112.39461442189041</v>
      </c>
      <c r="F112" s="9">
        <f t="shared" ca="1" si="49"/>
        <v>115.56157646647007</v>
      </c>
      <c r="G112" s="9">
        <f t="shared" ca="1" si="49"/>
        <v>110.15444627387343</v>
      </c>
      <c r="H112" s="9">
        <f t="shared" ca="1" si="49"/>
        <v>105.01837795699039</v>
      </c>
      <c r="I112" s="9">
        <f t="shared" ca="1" si="49"/>
        <v>97.576583858991242</v>
      </c>
      <c r="J112" s="9">
        <f t="shared" ca="1" si="49"/>
        <v>96.858917651964362</v>
      </c>
      <c r="K112" s="9">
        <f t="shared" ca="1" si="49"/>
        <v>95.343061612158422</v>
      </c>
      <c r="L112" s="9">
        <f t="shared" ca="1" si="49"/>
        <v>98.883931259811234</v>
      </c>
      <c r="M112" s="9">
        <f t="shared" ca="1" si="49"/>
        <v>92.037400954159864</v>
      </c>
      <c r="N112" s="9">
        <f t="shared" ca="1" si="49"/>
        <v>90.641480924402074</v>
      </c>
      <c r="O112" s="9">
        <f t="shared" ca="1" si="49"/>
        <v>89.331014178445784</v>
      </c>
      <c r="P112" s="9">
        <f t="shared" ca="1" si="49"/>
        <v>89.240762562578212</v>
      </c>
      <c r="Q112" s="9">
        <f t="shared" ca="1" si="49"/>
        <v>88.996175190656231</v>
      </c>
      <c r="R112" s="9">
        <f t="shared" ca="1" si="49"/>
        <v>87.118015114530451</v>
      </c>
      <c r="S112" s="9">
        <f t="shared" ca="1" si="49"/>
        <v>93.917136155221883</v>
      </c>
      <c r="T112" s="9">
        <f t="shared" ca="1" si="49"/>
        <v>101.50305076336907</v>
      </c>
      <c r="U112" s="9">
        <f t="shared" ca="1" si="49"/>
        <v>110.30077748881122</v>
      </c>
      <c r="V112" s="9">
        <f t="shared" ca="1" si="49"/>
        <v>113.9960442460508</v>
      </c>
      <c r="W112" s="9">
        <f t="shared" ca="1" si="49"/>
        <v>108.77628100555238</v>
      </c>
      <c r="X112" s="9">
        <f t="shared" ca="1" si="49"/>
        <v>111.21260309068346</v>
      </c>
      <c r="Y112" s="9">
        <f t="shared" ca="1" si="49"/>
        <v>110.67654279362036</v>
      </c>
      <c r="Z112" s="9">
        <f t="shared" ca="1" si="49"/>
        <v>114.00009148493253</v>
      </c>
      <c r="AA112" s="9">
        <f t="shared" ca="1" si="49"/>
        <v>103.19751208198922</v>
      </c>
      <c r="AB112" s="9">
        <f t="shared" ca="1" si="49"/>
        <v>96.083694396300714</v>
      </c>
      <c r="AC112" s="9">
        <f t="shared" ca="1" si="49"/>
        <v>96.417900971557785</v>
      </c>
      <c r="AD112" s="9">
        <f t="shared" ca="1" si="49"/>
        <v>94.090180597203016</v>
      </c>
      <c r="AE112" s="9">
        <f t="shared" ca="1" si="49"/>
        <v>86.416208547554049</v>
      </c>
      <c r="AF112" s="9">
        <f t="shared" ca="1" si="49"/>
        <v>86.479404312962188</v>
      </c>
      <c r="AG112" s="9">
        <f t="shared" ca="1" si="49"/>
        <v>87.966429026221476</v>
      </c>
      <c r="AH112" s="9">
        <f t="shared" ca="1" si="49"/>
        <v>89.801446479982758</v>
      </c>
    </row>
    <row r="113" spans="1:34" x14ac:dyDescent="0.3">
      <c r="A113" s="41" t="str">
        <f t="shared" ref="A113:A131" si="50">$A91</f>
        <v>AVL</v>
      </c>
      <c r="B113" s="9">
        <f t="shared" ref="B113:B131" ca="1" si="51">AVERAGE(B69:G69)</f>
        <v>109.88729133846489</v>
      </c>
      <c r="C113" s="9">
        <f t="shared" ref="C113:C131" ca="1" si="52">AVERAGE(C69:H69)</f>
        <v>99.601913204100143</v>
      </c>
      <c r="D113" s="9">
        <f t="shared" ref="D113:D131" ca="1" si="53">AVERAGE(D69:I69)</f>
        <v>106.96540086402092</v>
      </c>
      <c r="E113" s="9">
        <f t="shared" ref="E113:E131" ca="1" si="54">AVERAGE(E69:J69)</f>
        <v>107.15934439813338</v>
      </c>
      <c r="F113" s="9">
        <f t="shared" ref="F113:F131" ca="1" si="55">AVERAGE(F69:K69)</f>
        <v>103.79971315354565</v>
      </c>
      <c r="G113" s="9">
        <f t="shared" ref="G113:G131" ca="1" si="56">AVERAGE(G69:L69)</f>
        <v>96.951681918383997</v>
      </c>
      <c r="H113" s="9">
        <f t="shared" ref="H113:H131" ca="1" si="57">AVERAGE(H69:M69)</f>
        <v>92.876756633453169</v>
      </c>
      <c r="I113" s="9">
        <f t="shared" ref="I113:I131" ca="1" si="58">AVERAGE(I69:N69)</f>
        <v>91.017622988084455</v>
      </c>
      <c r="J113" s="9">
        <f t="shared" ref="J113:J131" ca="1" si="59">AVERAGE(J69:O69)</f>
        <v>86.259588932297262</v>
      </c>
      <c r="K113" s="9">
        <f t="shared" ref="K113:K131" ca="1" si="60">AVERAGE(K69:P69)</f>
        <v>82.745770999892599</v>
      </c>
      <c r="L113" s="9">
        <f t="shared" ref="L113:L131" ca="1" si="61">AVERAGE(L69:Q69)</f>
        <v>86.16859800988847</v>
      </c>
      <c r="M113" s="9">
        <f t="shared" ref="M113:M131" ca="1" si="62">AVERAGE(M69:R69)</f>
        <v>94.92085885384391</v>
      </c>
      <c r="N113" s="9">
        <f t="shared" ref="N113:N131" ca="1" si="63">AVERAGE(N69:S69)</f>
        <v>97.357180938974992</v>
      </c>
      <c r="O113" s="9">
        <f t="shared" ref="O113:O131" ca="1" si="64">AVERAGE(O69:T69)</f>
        <v>99.296349036150787</v>
      </c>
      <c r="P113" s="9">
        <f t="shared" ref="P113:P131" ca="1" si="65">AVERAGE(P69:U69)</f>
        <v>101.01045927658403</v>
      </c>
      <c r="Q113" s="9">
        <f t="shared" ref="Q113:Q131" ca="1" si="66">AVERAGE(Q69:V69)</f>
        <v>106.10781068367635</v>
      </c>
      <c r="R113" s="9">
        <f t="shared" ref="R113:R131" ca="1" si="67">AVERAGE(R69:W69)</f>
        <v>100.56504662309816</v>
      </c>
      <c r="S113" s="9">
        <f t="shared" ref="S113:S131" ca="1" si="68">AVERAGE(S69:X69)</f>
        <v>93.963447546176226</v>
      </c>
      <c r="T113" s="9">
        <f t="shared" ref="T113:T131" ca="1" si="69">AVERAGE(T69:Y69)</f>
        <v>93.40528553717094</v>
      </c>
      <c r="U113" s="9">
        <f t="shared" ref="U113:U131" ca="1" si="70">AVERAGE(U69:Z69)</f>
        <v>96.6021857568782</v>
      </c>
      <c r="V113" s="9">
        <f t="shared" ref="V113:V131" ca="1" si="71">AVERAGE(V69:AA69)</f>
        <v>103.58239240910454</v>
      </c>
      <c r="W113" s="9">
        <f t="shared" ref="W113:W131" ca="1" si="72">AVERAGE(W69:AB69)</f>
        <v>100.33332075370157</v>
      </c>
      <c r="X113" s="9">
        <f t="shared" ref="X113:X131" ca="1" si="73">AVERAGE(X69:AC69)</f>
        <v>98.523016783404955</v>
      </c>
      <c r="Y113" s="9">
        <f t="shared" ref="Y113:Y131" ca="1" si="74">AVERAGE(Y69:AD69)</f>
        <v>94.367502338870281</v>
      </c>
      <c r="Z113" s="9">
        <f t="shared" ref="Z113:Z131" ca="1" si="75">AVERAGE(Z69:AE69)</f>
        <v>90.657153418171546</v>
      </c>
      <c r="AA113" s="9">
        <f t="shared" ref="AA113:AA131" ca="1" si="76">AVERAGE(AA69:AF69)</f>
        <v>97.854084778402566</v>
      </c>
      <c r="AB113" s="9">
        <f t="shared" ref="AB113:AB131" ca="1" si="77">AVERAGE(AB69:AG69)</f>
        <v>98.615310229112069</v>
      </c>
      <c r="AC113" s="9">
        <f t="shared" ref="AC113:AC131" ca="1" si="78">AVERAGE(AC69:AH69)</f>
        <v>96.64289048264537</v>
      </c>
      <c r="AD113" s="9">
        <f t="shared" ref="AD113:AD131" ca="1" si="79">AVERAGE(AD69:AI69)</f>
        <v>98.210902471612584</v>
      </c>
      <c r="AE113" s="9">
        <f t="shared" ref="AE113:AE131" ca="1" si="80">AVERAGE(AE69:AJ69)</f>
        <v>106.49181301211844</v>
      </c>
      <c r="AF113" s="9">
        <f t="shared" ref="AF113:AH131" ca="1" si="81">AVERAGE(AF69:AK69)</f>
        <v>106.23977149840341</v>
      </c>
      <c r="AG113" s="9">
        <f t="shared" ca="1" si="81"/>
        <v>100.64415340842618</v>
      </c>
      <c r="AH113" s="9">
        <f t="shared" ca="1" si="81"/>
        <v>98.367071917910764</v>
      </c>
    </row>
    <row r="114" spans="1:34" x14ac:dyDescent="0.3">
      <c r="A114" s="41" t="str">
        <f t="shared" si="50"/>
        <v>BHA</v>
      </c>
      <c r="B114" s="9">
        <f t="shared" ca="1" si="51"/>
        <v>93.853361335008785</v>
      </c>
      <c r="C114" s="9">
        <f t="shared" ca="1" si="52"/>
        <v>93.521430787806466</v>
      </c>
      <c r="D114" s="9">
        <f t="shared" ca="1" si="53"/>
        <v>91.297759783571578</v>
      </c>
      <c r="E114" s="9">
        <f t="shared" ca="1" si="54"/>
        <v>91.163007343331344</v>
      </c>
      <c r="F114" s="9">
        <f t="shared" ca="1" si="55"/>
        <v>96.884867619830843</v>
      </c>
      <c r="G114" s="9">
        <f t="shared" ca="1" si="56"/>
        <v>98.713162330028979</v>
      </c>
      <c r="H114" s="9">
        <f t="shared" ca="1" si="57"/>
        <v>107.62992048913821</v>
      </c>
      <c r="I114" s="9">
        <f t="shared" ca="1" si="58"/>
        <v>102.81649327053577</v>
      </c>
      <c r="J114" s="9">
        <f t="shared" ca="1" si="59"/>
        <v>100.10189094788767</v>
      </c>
      <c r="K114" s="9">
        <f t="shared" ca="1" si="60"/>
        <v>99.565830650824566</v>
      </c>
      <c r="L114" s="9">
        <f t="shared" ca="1" si="61"/>
        <v>92.751616047568959</v>
      </c>
      <c r="M114" s="9">
        <f t="shared" ca="1" si="62"/>
        <v>91.344842124131787</v>
      </c>
      <c r="N114" s="9">
        <f t="shared" ca="1" si="63"/>
        <v>96.09265576929117</v>
      </c>
      <c r="O114" s="9">
        <f t="shared" ca="1" si="64"/>
        <v>102.75386957490184</v>
      </c>
      <c r="P114" s="9">
        <f t="shared" ca="1" si="65"/>
        <v>105.75135234643557</v>
      </c>
      <c r="Q114" s="9">
        <f t="shared" ca="1" si="66"/>
        <v>104.1488316999114</v>
      </c>
      <c r="R114" s="9">
        <f t="shared" ca="1" si="67"/>
        <v>113.78250271057952</v>
      </c>
      <c r="S114" s="9">
        <f t="shared" ca="1" si="68"/>
        <v>114.9351045105667</v>
      </c>
      <c r="T114" s="9">
        <f t="shared" ca="1" si="69"/>
        <v>107.29994193106221</v>
      </c>
      <c r="U114" s="9">
        <f t="shared" ca="1" si="70"/>
        <v>97.318853727159322</v>
      </c>
      <c r="V114" s="9">
        <f t="shared" ca="1" si="71"/>
        <v>96.926824559759197</v>
      </c>
      <c r="W114" s="9">
        <f t="shared" ca="1" si="72"/>
        <v>97.51150149805261</v>
      </c>
      <c r="X114" s="9">
        <f t="shared" ca="1" si="73"/>
        <v>88.879933198273037</v>
      </c>
      <c r="Y114" s="9">
        <f t="shared" ca="1" si="74"/>
        <v>87.823638575766722</v>
      </c>
      <c r="Z114" s="9">
        <f t="shared" ca="1" si="75"/>
        <v>92.615217118905647</v>
      </c>
      <c r="AA114" s="9">
        <f t="shared" ca="1" si="76"/>
        <v>95.950305245839232</v>
      </c>
      <c r="AB114" s="9">
        <f t="shared" ca="1" si="77"/>
        <v>105.63619299946345</v>
      </c>
      <c r="AC114" s="9">
        <f t="shared" ca="1" si="78"/>
        <v>99.043938904491696</v>
      </c>
      <c r="AD114" s="9">
        <f t="shared" ca="1" si="79"/>
        <v>101.53250210554658</v>
      </c>
      <c r="AE114" s="9">
        <f t="shared" ca="1" si="80"/>
        <v>103.09890449959271</v>
      </c>
      <c r="AF114" s="9">
        <f t="shared" ca="1" si="81"/>
        <v>97.83195173075633</v>
      </c>
      <c r="AG114" s="9">
        <f t="shared" ca="1" si="81"/>
        <v>105.23917725843512</v>
      </c>
      <c r="AH114" s="9">
        <f t="shared" ca="1" si="81"/>
        <v>100.3113235605981</v>
      </c>
    </row>
    <row r="115" spans="1:34" x14ac:dyDescent="0.3">
      <c r="A115" s="41" t="str">
        <f t="shared" si="50"/>
        <v>BUR</v>
      </c>
      <c r="B115" s="9">
        <f t="shared" ca="1" si="51"/>
        <v>98.179661736850051</v>
      </c>
      <c r="C115" s="9">
        <f t="shared" ca="1" si="52"/>
        <v>98.424249108772059</v>
      </c>
      <c r="D115" s="9">
        <f t="shared" ca="1" si="53"/>
        <v>95.020780343782306</v>
      </c>
      <c r="E115" s="9">
        <f t="shared" ca="1" si="54"/>
        <v>91.765726668655802</v>
      </c>
      <c r="F115" s="9">
        <f t="shared" ca="1" si="55"/>
        <v>101.68656744415439</v>
      </c>
      <c r="G115" s="9">
        <f t="shared" ca="1" si="56"/>
        <v>103.7348842598447</v>
      </c>
      <c r="H115" s="9">
        <f t="shared" ca="1" si="57"/>
        <v>103.83237821852772</v>
      </c>
      <c r="I115" s="9">
        <f t="shared" ca="1" si="58"/>
        <v>103.45303840636548</v>
      </c>
      <c r="J115" s="9">
        <f t="shared" ca="1" si="59"/>
        <v>99.912168758712696</v>
      </c>
      <c r="K115" s="9">
        <f t="shared" ca="1" si="60"/>
        <v>109.89325696261557</v>
      </c>
      <c r="L115" s="9">
        <f t="shared" ca="1" si="61"/>
        <v>95.034142860233999</v>
      </c>
      <c r="M115" s="9">
        <f t="shared" ca="1" si="62"/>
        <v>93.377855211943782</v>
      </c>
      <c r="N115" s="9">
        <f t="shared" ca="1" si="63"/>
        <v>101.0619695517852</v>
      </c>
      <c r="O115" s="9">
        <f t="shared" ca="1" si="64"/>
        <v>100.52590925472212</v>
      </c>
      <c r="P115" s="9">
        <f t="shared" ca="1" si="65"/>
        <v>104.58289873301953</v>
      </c>
      <c r="Q115" s="9">
        <f t="shared" ca="1" si="66"/>
        <v>105.57446959398415</v>
      </c>
      <c r="R115" s="9">
        <f t="shared" ca="1" si="67"/>
        <v>117.63546554148684</v>
      </c>
      <c r="S115" s="9">
        <f t="shared" ca="1" si="68"/>
        <v>119.4704829952481</v>
      </c>
      <c r="T115" s="9">
        <f t="shared" ca="1" si="69"/>
        <v>107.16832225330459</v>
      </c>
      <c r="U115" s="9">
        <f t="shared" ca="1" si="70"/>
        <v>99.494350203655628</v>
      </c>
      <c r="V115" s="9">
        <f t="shared" ca="1" si="71"/>
        <v>101.7223825905635</v>
      </c>
      <c r="W115" s="9">
        <f t="shared" ca="1" si="72"/>
        <v>94.844972221899752</v>
      </c>
      <c r="X115" s="9">
        <f t="shared" ca="1" si="73"/>
        <v>89.290261590247255</v>
      </c>
      <c r="Y115" s="9">
        <f t="shared" ca="1" si="74"/>
        <v>92.308432004483436</v>
      </c>
      <c r="Z115" s="9">
        <f t="shared" ca="1" si="75"/>
        <v>95.979024446647372</v>
      </c>
      <c r="AA115" s="9">
        <f t="shared" ca="1" si="76"/>
        <v>98.047751370594952</v>
      </c>
      <c r="AB115" s="9">
        <f t="shared" ca="1" si="77"/>
        <v>100.61129752682598</v>
      </c>
      <c r="AC115" s="9">
        <f t="shared" ca="1" si="78"/>
        <v>100.02703815383859</v>
      </c>
      <c r="AD115" s="9">
        <f t="shared" ca="1" si="79"/>
        <v>100.26933013516803</v>
      </c>
      <c r="AE115" s="9">
        <f t="shared" ca="1" si="80"/>
        <v>97.057216186819389</v>
      </c>
      <c r="AF115" s="9">
        <f t="shared" ca="1" si="81"/>
        <v>99.545779387874248</v>
      </c>
      <c r="AG115" s="9">
        <f t="shared" ca="1" si="81"/>
        <v>108.51065575816337</v>
      </c>
      <c r="AH115" s="9">
        <f t="shared" ca="1" si="81"/>
        <v>97.753542236706792</v>
      </c>
    </row>
    <row r="116" spans="1:34" x14ac:dyDescent="0.3">
      <c r="A116" s="41" t="str">
        <f t="shared" si="50"/>
        <v>CHE</v>
      </c>
      <c r="B116" s="9">
        <f t="shared" ca="1" si="51"/>
        <v>98.594956809930252</v>
      </c>
      <c r="C116" s="9">
        <f t="shared" ca="1" si="52"/>
        <v>96.206688962264636</v>
      </c>
      <c r="D116" s="9">
        <f t="shared" ca="1" si="53"/>
        <v>83.978543369914988</v>
      </c>
      <c r="E116" s="9">
        <f t="shared" ca="1" si="54"/>
        <v>86.311363092664365</v>
      </c>
      <c r="F116" s="9">
        <f t="shared" ca="1" si="55"/>
        <v>92.258674501011811</v>
      </c>
      <c r="G116" s="9">
        <f t="shared" ca="1" si="56"/>
        <v>96.589535434032499</v>
      </c>
      <c r="H116" s="9">
        <f t="shared" ca="1" si="57"/>
        <v>91.080290683866721</v>
      </c>
      <c r="I116" s="9">
        <f t="shared" ca="1" si="58"/>
        <v>91.590398455406543</v>
      </c>
      <c r="J116" s="9">
        <f t="shared" ca="1" si="59"/>
        <v>98.338975752586137</v>
      </c>
      <c r="K116" s="9">
        <f t="shared" ca="1" si="60"/>
        <v>100.76419008562395</v>
      </c>
      <c r="L116" s="9">
        <f t="shared" ca="1" si="61"/>
        <v>100.72214790726326</v>
      </c>
      <c r="M116" s="9">
        <f t="shared" ca="1" si="62"/>
        <v>103.87854695372845</v>
      </c>
      <c r="N116" s="9">
        <f t="shared" ca="1" si="63"/>
        <v>107.48356209510045</v>
      </c>
      <c r="O116" s="9">
        <f t="shared" ca="1" si="64"/>
        <v>107.29244717017629</v>
      </c>
      <c r="P116" s="9">
        <f t="shared" ca="1" si="65"/>
        <v>103.71083191757634</v>
      </c>
      <c r="Q116" s="9">
        <f t="shared" ca="1" si="66"/>
        <v>99.061946580303683</v>
      </c>
      <c r="R116" s="9">
        <f t="shared" ca="1" si="67"/>
        <v>101.28997896721155</v>
      </c>
      <c r="S116" s="9">
        <f t="shared" ca="1" si="68"/>
        <v>90.487399564268273</v>
      </c>
      <c r="T116" s="9">
        <f t="shared" ca="1" si="69"/>
        <v>83.639368329106603</v>
      </c>
      <c r="U116" s="9">
        <f t="shared" ca="1" si="70"/>
        <v>85.416845337906707</v>
      </c>
      <c r="V116" s="9">
        <f t="shared" ca="1" si="71"/>
        <v>91.78921037839234</v>
      </c>
      <c r="W116" s="9">
        <f t="shared" ca="1" si="72"/>
        <v>93.728378475568135</v>
      </c>
      <c r="X116" s="9">
        <f t="shared" ca="1" si="73"/>
        <v>95.576165062576365</v>
      </c>
      <c r="Y116" s="9">
        <f t="shared" ca="1" si="74"/>
        <v>109.36535051777916</v>
      </c>
      <c r="Z116" s="9">
        <f t="shared" ca="1" si="75"/>
        <v>107.29662359383157</v>
      </c>
      <c r="AA116" s="9">
        <f t="shared" ca="1" si="76"/>
        <v>103.62603115166763</v>
      </c>
      <c r="AB116" s="9">
        <f t="shared" ca="1" si="77"/>
        <v>98.919204291897344</v>
      </c>
      <c r="AC116" s="9">
        <f t="shared" ca="1" si="78"/>
        <v>103.13394821983536</v>
      </c>
      <c r="AD116" s="9">
        <f t="shared" ca="1" si="79"/>
        <v>94.831660494575885</v>
      </c>
      <c r="AE116" s="9">
        <f t="shared" ca="1" si="80"/>
        <v>94.64317259719526</v>
      </c>
      <c r="AF116" s="9">
        <f t="shared" ca="1" si="81"/>
        <v>98.862561288176366</v>
      </c>
      <c r="AG116" s="9">
        <f t="shared" ca="1" si="81"/>
        <v>103.96779066988886</v>
      </c>
      <c r="AH116" s="9">
        <f t="shared" ca="1" si="81"/>
        <v>108.53986508941888</v>
      </c>
    </row>
    <row r="117" spans="1:34" x14ac:dyDescent="0.3">
      <c r="A117" s="41" t="str">
        <f t="shared" si="50"/>
        <v>CRY</v>
      </c>
      <c r="B117" s="9">
        <f t="shared" ca="1" si="51"/>
        <v>102.15101232238344</v>
      </c>
      <c r="C117" s="9">
        <f t="shared" ca="1" si="52"/>
        <v>102.40694797047327</v>
      </c>
      <c r="D117" s="9">
        <f t="shared" ca="1" si="53"/>
        <v>99.296014805494835</v>
      </c>
      <c r="E117" s="9">
        <f t="shared" ca="1" si="54"/>
        <v>98.961808230237764</v>
      </c>
      <c r="F117" s="9">
        <f t="shared" ca="1" si="55"/>
        <v>89.933736094540507</v>
      </c>
      <c r="G117" s="9">
        <f t="shared" ca="1" si="56"/>
        <v>87.706689473379114</v>
      </c>
      <c r="H117" s="9">
        <f t="shared" ca="1" si="57"/>
        <v>90.334126483434375</v>
      </c>
      <c r="I117" s="9">
        <f t="shared" ca="1" si="58"/>
        <v>94.372969215089611</v>
      </c>
      <c r="J117" s="9">
        <f t="shared" ca="1" si="59"/>
        <v>97.696517906401766</v>
      </c>
      <c r="K117" s="9">
        <f t="shared" ca="1" si="60"/>
        <v>102.78152870665993</v>
      </c>
      <c r="L117" s="9">
        <f t="shared" ca="1" si="61"/>
        <v>107.36893012413059</v>
      </c>
      <c r="M117" s="9">
        <f t="shared" ca="1" si="62"/>
        <v>104.76347651999698</v>
      </c>
      <c r="N117" s="9">
        <f t="shared" ca="1" si="63"/>
        <v>104.86097047867999</v>
      </c>
      <c r="O117" s="9">
        <f t="shared" ca="1" si="64"/>
        <v>110.85157023329963</v>
      </c>
      <c r="P117" s="9">
        <f t="shared" ca="1" si="65"/>
        <v>105.37200193812959</v>
      </c>
      <c r="Q117" s="9">
        <f t="shared" ca="1" si="66"/>
        <v>99.134389337884215</v>
      </c>
      <c r="R117" s="9">
        <f t="shared" ca="1" si="67"/>
        <v>96.221992025236048</v>
      </c>
      <c r="S117" s="9">
        <f t="shared" ca="1" si="68"/>
        <v>107.52176252202923</v>
      </c>
      <c r="T117" s="9">
        <f t="shared" ca="1" si="69"/>
        <v>102.87287718475658</v>
      </c>
      <c r="U117" s="9">
        <f t="shared" ca="1" si="70"/>
        <v>94.721594774607453</v>
      </c>
      <c r="V117" s="9">
        <f t="shared" ca="1" si="71"/>
        <v>90.970500248961557</v>
      </c>
      <c r="W117" s="9">
        <f t="shared" ca="1" si="72"/>
        <v>97.255522114166851</v>
      </c>
      <c r="X117" s="9">
        <f t="shared" ca="1" si="73"/>
        <v>93.511791085396808</v>
      </c>
      <c r="Y117" s="9">
        <f t="shared" ca="1" si="74"/>
        <v>91.751347673668889</v>
      </c>
      <c r="Z117" s="9">
        <f t="shared" ca="1" si="75"/>
        <v>95.543030666870962</v>
      </c>
      <c r="AA117" s="9">
        <f t="shared" ca="1" si="76"/>
        <v>98.619113431625763</v>
      </c>
      <c r="AB117" s="9">
        <f t="shared" ca="1" si="77"/>
        <v>102.03766436007469</v>
      </c>
      <c r="AC117" s="9">
        <f t="shared" ca="1" si="78"/>
        <v>102.69698090751194</v>
      </c>
      <c r="AD117" s="9">
        <f t="shared" ca="1" si="79"/>
        <v>113.56343455690165</v>
      </c>
      <c r="AE117" s="9">
        <f t="shared" ca="1" si="80"/>
        <v>105.28252401639581</v>
      </c>
      <c r="AF117" s="9">
        <f t="shared" ca="1" si="81"/>
        <v>106.00019022342269</v>
      </c>
      <c r="AG117" s="9">
        <f t="shared" ca="1" si="81"/>
        <v>101.63020675552946</v>
      </c>
      <c r="AH117" s="9">
        <f t="shared" ca="1" si="81"/>
        <v>110.26177505530904</v>
      </c>
    </row>
    <row r="118" spans="1:34" x14ac:dyDescent="0.3">
      <c r="A118" s="41" t="str">
        <f t="shared" si="50"/>
        <v>EVE</v>
      </c>
      <c r="B118" s="9">
        <f t="shared" ca="1" si="51"/>
        <v>96.014224577635289</v>
      </c>
      <c r="C118" s="9">
        <f t="shared" ca="1" si="52"/>
        <v>91.500513994733339</v>
      </c>
      <c r="D118" s="9">
        <f t="shared" ca="1" si="53"/>
        <v>99.845298781685642</v>
      </c>
      <c r="E118" s="9">
        <f t="shared" ca="1" si="54"/>
        <v>101.73841421504947</v>
      </c>
      <c r="F118" s="9">
        <f t="shared" ca="1" si="55"/>
        <v>105.81051089079199</v>
      </c>
      <c r="G118" s="9">
        <f t="shared" ca="1" si="56"/>
        <v>97.901929143009184</v>
      </c>
      <c r="H118" s="9">
        <f t="shared" ca="1" si="57"/>
        <v>101.26980990001384</v>
      </c>
      <c r="I118" s="9">
        <f t="shared" ca="1" si="58"/>
        <v>106.44283703035303</v>
      </c>
      <c r="J118" s="9">
        <f t="shared" ca="1" si="59"/>
        <v>102.31744093438182</v>
      </c>
      <c r="K118" s="9">
        <f t="shared" ca="1" si="60"/>
        <v>98.937300787758716</v>
      </c>
      <c r="L118" s="9">
        <f t="shared" ca="1" si="61"/>
        <v>102.0936998342239</v>
      </c>
      <c r="M118" s="9">
        <f t="shared" ca="1" si="62"/>
        <v>104.52271328683666</v>
      </c>
      <c r="N118" s="9">
        <f t="shared" ca="1" si="63"/>
        <v>99.568470445956066</v>
      </c>
      <c r="O118" s="9">
        <f t="shared" ca="1" si="64"/>
        <v>98.861744633558885</v>
      </c>
      <c r="P118" s="9">
        <f t="shared" ca="1" si="65"/>
        <v>101.298484283996</v>
      </c>
      <c r="Q118" s="9">
        <f t="shared" ca="1" si="66"/>
        <v>103.30333696149717</v>
      </c>
      <c r="R118" s="9">
        <f t="shared" ca="1" si="67"/>
        <v>102.54211151078762</v>
      </c>
      <c r="S118" s="9">
        <f t="shared" ca="1" si="68"/>
        <v>107.80906427962401</v>
      </c>
      <c r="T118" s="9">
        <f t="shared" ca="1" si="69"/>
        <v>105.97687543505104</v>
      </c>
      <c r="U118" s="9">
        <f t="shared" ca="1" si="70"/>
        <v>111.6199027899882</v>
      </c>
      <c r="V118" s="9">
        <f t="shared" ca="1" si="71"/>
        <v>108.34296811847388</v>
      </c>
      <c r="W118" s="9">
        <f t="shared" ca="1" si="72"/>
        <v>117.37104025417113</v>
      </c>
      <c r="X118" s="9">
        <f t="shared" ca="1" si="73"/>
        <v>108.78587208002607</v>
      </c>
      <c r="Y118" s="9">
        <f t="shared" ca="1" si="74"/>
        <v>99.37579561814367</v>
      </c>
      <c r="Z118" s="9">
        <f t="shared" ca="1" si="75"/>
        <v>97.696995139500288</v>
      </c>
      <c r="AA118" s="9">
        <f t="shared" ca="1" si="76"/>
        <v>89.357224831970541</v>
      </c>
      <c r="AB118" s="9">
        <f t="shared" ca="1" si="77"/>
        <v>92.049482565191468</v>
      </c>
      <c r="AC118" s="9">
        <f t="shared" ca="1" si="78"/>
        <v>87.121628867354445</v>
      </c>
      <c r="AD118" s="9">
        <f t="shared" ca="1" si="79"/>
        <v>91.630978067583399</v>
      </c>
      <c r="AE118" s="9">
        <f t="shared" ca="1" si="80"/>
        <v>97.894038811211729</v>
      </c>
      <c r="AF118" s="9">
        <f t="shared" ca="1" si="81"/>
        <v>96.575356518321428</v>
      </c>
      <c r="AG118" s="9">
        <f t="shared" ca="1" si="81"/>
        <v>93.03448687066863</v>
      </c>
      <c r="AH118" s="9">
        <f t="shared" ca="1" si="81"/>
        <v>100.62760727181245</v>
      </c>
    </row>
    <row r="119" spans="1:34" x14ac:dyDescent="0.3">
      <c r="A119" s="41" t="str">
        <f t="shared" si="50"/>
        <v>FUL</v>
      </c>
      <c r="B119" s="9">
        <f t="shared" ca="1" si="51"/>
        <v>90.49000105661213</v>
      </c>
      <c r="C119" s="9">
        <f t="shared" ca="1" si="52"/>
        <v>86.270612365631038</v>
      </c>
      <c r="D119" s="9">
        <f t="shared" ca="1" si="53"/>
        <v>83.839356216599768</v>
      </c>
      <c r="E119" s="9">
        <f t="shared" ca="1" si="54"/>
        <v>81.269175113546609</v>
      </c>
      <c r="F119" s="9">
        <f t="shared" ca="1" si="55"/>
        <v>86.550803954662129</v>
      </c>
      <c r="G119" s="9">
        <f t="shared" ca="1" si="56"/>
        <v>100.15150151248433</v>
      </c>
      <c r="H119" s="9">
        <f t="shared" ca="1" si="57"/>
        <v>111.06096481194368</v>
      </c>
      <c r="I119" s="9">
        <f t="shared" ca="1" si="58"/>
        <v>114.69892273912569</v>
      </c>
      <c r="J119" s="9">
        <f t="shared" ca="1" si="59"/>
        <v>110.76868171824674</v>
      </c>
      <c r="K119" s="9">
        <f t="shared" ca="1" si="60"/>
        <v>110.68864726643966</v>
      </c>
      <c r="L119" s="9">
        <f t="shared" ca="1" si="61"/>
        <v>110.02933071900242</v>
      </c>
      <c r="M119" s="9">
        <f t="shared" ca="1" si="62"/>
        <v>99.489780461187664</v>
      </c>
      <c r="N119" s="9">
        <f t="shared" ca="1" si="63"/>
        <v>96.800961953903297</v>
      </c>
      <c r="O119" s="9">
        <f t="shared" ca="1" si="64"/>
        <v>101.75237618559559</v>
      </c>
      <c r="P119" s="9">
        <f t="shared" ca="1" si="65"/>
        <v>103.52193455094505</v>
      </c>
      <c r="Q119" s="9">
        <f t="shared" ca="1" si="66"/>
        <v>101.5536521870618</v>
      </c>
      <c r="R119" s="9">
        <f t="shared" ca="1" si="67"/>
        <v>99.952338916808017</v>
      </c>
      <c r="S119" s="9">
        <f t="shared" ca="1" si="68"/>
        <v>102.38135236942078</v>
      </c>
      <c r="T119" s="9">
        <f t="shared" ca="1" si="69"/>
        <v>99.348310600205707</v>
      </c>
      <c r="U119" s="9">
        <f t="shared" ca="1" si="70"/>
        <v>89.564396143218417</v>
      </c>
      <c r="V119" s="9">
        <f t="shared" ca="1" si="71"/>
        <v>85.602005708804654</v>
      </c>
      <c r="W119" s="9">
        <f t="shared" ca="1" si="72"/>
        <v>98.044154104433247</v>
      </c>
      <c r="X119" s="9">
        <f t="shared" ca="1" si="73"/>
        <v>102.25447941240479</v>
      </c>
      <c r="Y119" s="9">
        <f t="shared" ca="1" si="74"/>
        <v>104.41049901626269</v>
      </c>
      <c r="Z119" s="9">
        <f t="shared" ca="1" si="75"/>
        <v>107.30878834523755</v>
      </c>
      <c r="AA119" s="9">
        <f t="shared" ca="1" si="76"/>
        <v>110.47575038981721</v>
      </c>
      <c r="AB119" s="9">
        <f t="shared" ca="1" si="77"/>
        <v>115.0937967919193</v>
      </c>
      <c r="AC119" s="9">
        <f t="shared" ca="1" si="78"/>
        <v>107.31218849339486</v>
      </c>
      <c r="AD119" s="9">
        <f t="shared" ca="1" si="79"/>
        <v>107.54253390364998</v>
      </c>
      <c r="AE119" s="9">
        <f t="shared" ca="1" si="80"/>
        <v>101.35253932526058</v>
      </c>
      <c r="AF119" s="9">
        <f t="shared" ca="1" si="81"/>
        <v>98.363998380418181</v>
      </c>
      <c r="AG119" s="9">
        <f t="shared" ca="1" si="81"/>
        <v>107.21256640185449</v>
      </c>
      <c r="AH119" s="9">
        <f t="shared" ca="1" si="81"/>
        <v>103.11234796399425</v>
      </c>
    </row>
    <row r="120" spans="1:34" x14ac:dyDescent="0.3">
      <c r="A120" s="41" t="str">
        <f t="shared" si="50"/>
        <v>LEE</v>
      </c>
      <c r="B120" s="9">
        <f t="shared" ca="1" si="51"/>
        <v>103.08161154705412</v>
      </c>
      <c r="C120" s="9">
        <f t="shared" ca="1" si="52"/>
        <v>95.884680186823104</v>
      </c>
      <c r="D120" s="9">
        <f t="shared" ca="1" si="53"/>
        <v>95.632638673108048</v>
      </c>
      <c r="E120" s="9">
        <f t="shared" ca="1" si="54"/>
        <v>99.788153117642707</v>
      </c>
      <c r="F120" s="9">
        <f t="shared" ca="1" si="55"/>
        <v>94.23344248599021</v>
      </c>
      <c r="G120" s="9">
        <f t="shared" ca="1" si="56"/>
        <v>103.35782179916835</v>
      </c>
      <c r="H120" s="9">
        <f t="shared" ca="1" si="57"/>
        <v>100.70182445152294</v>
      </c>
      <c r="I120" s="9">
        <f t="shared" ca="1" si="58"/>
        <v>96.114423034052308</v>
      </c>
      <c r="J120" s="9">
        <f t="shared" ca="1" si="59"/>
        <v>105.38451184224961</v>
      </c>
      <c r="K120" s="9">
        <f t="shared" ca="1" si="60"/>
        <v>102.68518317580366</v>
      </c>
      <c r="L120" s="9">
        <f t="shared" ca="1" si="61"/>
        <v>98.784351464087067</v>
      </c>
      <c r="M120" s="9">
        <f t="shared" ca="1" si="62"/>
        <v>95.944994016114208</v>
      </c>
      <c r="N120" s="9">
        <f t="shared" ca="1" si="63"/>
        <v>93.77015268695142</v>
      </c>
      <c r="O120" s="9">
        <f t="shared" ca="1" si="64"/>
        <v>95.339383690185855</v>
      </c>
      <c r="P120" s="9">
        <f t="shared" ca="1" si="65"/>
        <v>88.262126951052878</v>
      </c>
      <c r="Q120" s="9">
        <f t="shared" ca="1" si="66"/>
        <v>95.65882508562693</v>
      </c>
      <c r="R120" s="9">
        <f t="shared" ca="1" si="67"/>
        <v>97.707141901317286</v>
      </c>
      <c r="S120" s="9">
        <f t="shared" ca="1" si="68"/>
        <v>89.573840284422644</v>
      </c>
      <c r="T120" s="9">
        <f t="shared" ca="1" si="69"/>
        <v>92.363591976326589</v>
      </c>
      <c r="U120" s="9">
        <f t="shared" ca="1" si="70"/>
        <v>92.36076336713829</v>
      </c>
      <c r="V120" s="9">
        <f t="shared" ca="1" si="71"/>
        <v>94.64644156313237</v>
      </c>
      <c r="W120" s="9">
        <f t="shared" ca="1" si="72"/>
        <v>93.403655453672101</v>
      </c>
      <c r="X120" s="9">
        <f t="shared" ca="1" si="73"/>
        <v>98.533799490835463</v>
      </c>
      <c r="Y120" s="9">
        <f t="shared" ca="1" si="74"/>
        <v>101.85367388912766</v>
      </c>
      <c r="Z120" s="9">
        <f t="shared" ca="1" si="75"/>
        <v>94.490186229206884</v>
      </c>
      <c r="AA120" s="9">
        <f t="shared" ca="1" si="76"/>
        <v>104.5196287154818</v>
      </c>
      <c r="AB120" s="9">
        <f t="shared" ca="1" si="77"/>
        <v>109.52382278495439</v>
      </c>
      <c r="AC120" s="9">
        <f t="shared" ca="1" si="78"/>
        <v>110.19463552225773</v>
      </c>
      <c r="AD120" s="9">
        <f t="shared" ca="1" si="79"/>
        <v>107.11855275750291</v>
      </c>
      <c r="AE120" s="9">
        <f t="shared" ca="1" si="80"/>
        <v>109.74598976755816</v>
      </c>
      <c r="AF120" s="9">
        <f t="shared" ca="1" si="81"/>
        <v>114.06555361212499</v>
      </c>
      <c r="AG120" s="9">
        <f t="shared" ca="1" si="81"/>
        <v>105.62247320972604</v>
      </c>
      <c r="AH120" s="9">
        <f t="shared" ca="1" si="81"/>
        <v>94.58886991548934</v>
      </c>
    </row>
    <row r="121" spans="1:34" x14ac:dyDescent="0.3">
      <c r="A121" s="41" t="str">
        <f t="shared" si="50"/>
        <v>LEI</v>
      </c>
      <c r="B121" s="9">
        <f t="shared" ca="1" si="51"/>
        <v>100.66076410343219</v>
      </c>
      <c r="C121" s="9">
        <f t="shared" ca="1" si="52"/>
        <v>109.35508099609177</v>
      </c>
      <c r="D121" s="9">
        <f t="shared" ca="1" si="53"/>
        <v>109.80744071802332</v>
      </c>
      <c r="E121" s="9">
        <f t="shared" ca="1" si="54"/>
        <v>109.99592861540394</v>
      </c>
      <c r="F121" s="9">
        <f t="shared" ca="1" si="55"/>
        <v>106.24483408975804</v>
      </c>
      <c r="G121" s="9">
        <f t="shared" ca="1" si="56"/>
        <v>100.27929911144037</v>
      </c>
      <c r="H121" s="9">
        <f t="shared" ca="1" si="57"/>
        <v>97.748311676814566</v>
      </c>
      <c r="I121" s="9">
        <f t="shared" ca="1" si="58"/>
        <v>91.102311599845279</v>
      </c>
      <c r="J121" s="9">
        <f t="shared" ca="1" si="59"/>
        <v>97.387333465050574</v>
      </c>
      <c r="K121" s="9">
        <f t="shared" ca="1" si="60"/>
        <v>91.879058550353648</v>
      </c>
      <c r="L121" s="9">
        <f t="shared" ca="1" si="61"/>
        <v>91.62701703663862</v>
      </c>
      <c r="M121" s="9">
        <f t="shared" ca="1" si="62"/>
        <v>95.306873818962217</v>
      </c>
      <c r="N121" s="9">
        <f t="shared" ca="1" si="63"/>
        <v>100.25828805065449</v>
      </c>
      <c r="O121" s="9">
        <f t="shared" ca="1" si="64"/>
        <v>100.17825359884741</v>
      </c>
      <c r="P121" s="9">
        <f t="shared" ca="1" si="65"/>
        <v>97.232555004912641</v>
      </c>
      <c r="Q121" s="9">
        <f t="shared" ca="1" si="66"/>
        <v>96.597824820884895</v>
      </c>
      <c r="R121" s="9">
        <f t="shared" ca="1" si="67"/>
        <v>98.490940254248713</v>
      </c>
      <c r="S121" s="9">
        <f t="shared" ca="1" si="68"/>
        <v>98.382338543472414</v>
      </c>
      <c r="T121" s="9">
        <f t="shared" ca="1" si="69"/>
        <v>100.8265696788348</v>
      </c>
      <c r="U121" s="9">
        <f t="shared" ca="1" si="70"/>
        <v>105.657408355643</v>
      </c>
      <c r="V121" s="9">
        <f t="shared" ca="1" si="71"/>
        <v>104.56505402888688</v>
      </c>
      <c r="W121" s="9">
        <f t="shared" ca="1" si="72"/>
        <v>102.36828882008182</v>
      </c>
      <c r="X121" s="9">
        <f t="shared" ca="1" si="73"/>
        <v>97.7297321288993</v>
      </c>
      <c r="Y121" s="9">
        <f t="shared" ca="1" si="74"/>
        <v>97.219624357359478</v>
      </c>
      <c r="Z121" s="9">
        <f t="shared" ca="1" si="75"/>
        <v>97.052474712512506</v>
      </c>
      <c r="AA121" s="9">
        <f t="shared" ca="1" si="76"/>
        <v>96.516414415449432</v>
      </c>
      <c r="AB121" s="9">
        <f t="shared" ca="1" si="77"/>
        <v>92.297025724468327</v>
      </c>
      <c r="AC121" s="9">
        <f t="shared" ca="1" si="78"/>
        <v>86.907876325126168</v>
      </c>
      <c r="AD121" s="9">
        <f t="shared" ca="1" si="79"/>
        <v>93.323910025108816</v>
      </c>
      <c r="AE121" s="9">
        <f t="shared" ca="1" si="80"/>
        <v>92.267615402602488</v>
      </c>
      <c r="AF121" s="9">
        <f t="shared" ca="1" si="81"/>
        <v>92.222149521115782</v>
      </c>
      <c r="AG121" s="9">
        <f t="shared" ca="1" si="81"/>
        <v>95.644976531111652</v>
      </c>
      <c r="AH121" s="9">
        <f t="shared" ca="1" si="81"/>
        <v>101.71642793423645</v>
      </c>
    </row>
    <row r="122" spans="1:34" x14ac:dyDescent="0.3">
      <c r="A122" s="41" t="str">
        <f t="shared" si="50"/>
        <v>LIV</v>
      </c>
      <c r="B122" s="9">
        <f t="shared" ca="1" si="51"/>
        <v>101.66630680285603</v>
      </c>
      <c r="C122" s="9">
        <f t="shared" ca="1" si="52"/>
        <v>99.510287198998114</v>
      </c>
      <c r="D122" s="9">
        <f t="shared" ca="1" si="53"/>
        <v>102.07805994362188</v>
      </c>
      <c r="E122" s="9">
        <f t="shared" ca="1" si="54"/>
        <v>104.51479959405897</v>
      </c>
      <c r="F122" s="9">
        <f t="shared" ca="1" si="55"/>
        <v>101.81805664146641</v>
      </c>
      <c r="G122" s="9">
        <f t="shared" ca="1" si="56"/>
        <v>98.478733370195911</v>
      </c>
      <c r="H122" s="9">
        <f t="shared" ca="1" si="57"/>
        <v>103.11729006137841</v>
      </c>
      <c r="I122" s="9">
        <f t="shared" ca="1" si="58"/>
        <v>103.63470646543657</v>
      </c>
      <c r="J122" s="9">
        <f t="shared" ca="1" si="59"/>
        <v>91.521033620873666</v>
      </c>
      <c r="K122" s="9">
        <f t="shared" ca="1" si="60"/>
        <v>84.864905279455456</v>
      </c>
      <c r="L122" s="9">
        <f t="shared" ca="1" si="61"/>
        <v>83.095346914105988</v>
      </c>
      <c r="M122" s="9">
        <f t="shared" ca="1" si="62"/>
        <v>86.344418569508946</v>
      </c>
      <c r="N122" s="9">
        <f t="shared" ca="1" si="63"/>
        <v>84.420464200974564</v>
      </c>
      <c r="O122" s="9">
        <f t="shared" ca="1" si="64"/>
        <v>86.693797584802084</v>
      </c>
      <c r="P122" s="9">
        <f t="shared" ca="1" si="65"/>
        <v>93.400340236768344</v>
      </c>
      <c r="Q122" s="9">
        <f t="shared" ca="1" si="66"/>
        <v>101.07431228641731</v>
      </c>
      <c r="R122" s="9">
        <f t="shared" ca="1" si="67"/>
        <v>100.9685391848293</v>
      </c>
      <c r="S122" s="9">
        <f t="shared" ca="1" si="68"/>
        <v>106.61350143234937</v>
      </c>
      <c r="T122" s="9">
        <f t="shared" ca="1" si="69"/>
        <v>114.01019956692345</v>
      </c>
      <c r="U122" s="9">
        <f t="shared" ca="1" si="70"/>
        <v>109.12464290168208</v>
      </c>
      <c r="V122" s="9">
        <f t="shared" ca="1" si="71"/>
        <v>100.93107553645655</v>
      </c>
      <c r="W122" s="9">
        <f t="shared" ca="1" si="72"/>
        <v>95.060043960228313</v>
      </c>
      <c r="X122" s="9">
        <f t="shared" ca="1" si="73"/>
        <v>95.057215351040028</v>
      </c>
      <c r="Y122" s="9">
        <f t="shared" ca="1" si="74"/>
        <v>92.780133860524572</v>
      </c>
      <c r="Z122" s="9">
        <f t="shared" ca="1" si="75"/>
        <v>90.032321063223165</v>
      </c>
      <c r="AA122" s="9">
        <f t="shared" ca="1" si="76"/>
        <v>92.602502166276338</v>
      </c>
      <c r="AB122" s="9">
        <f t="shared" ca="1" si="77"/>
        <v>102.64385611851013</v>
      </c>
      <c r="AC122" s="9">
        <f t="shared" ca="1" si="78"/>
        <v>102.90964256903696</v>
      </c>
      <c r="AD122" s="9">
        <f t="shared" ca="1" si="79"/>
        <v>110.09550101894627</v>
      </c>
      <c r="AE122" s="9">
        <f t="shared" ca="1" si="80"/>
        <v>104.88532252997582</v>
      </c>
      <c r="AF122" s="9">
        <f t="shared" ca="1" si="81"/>
        <v>100.12728847418862</v>
      </c>
      <c r="AG122" s="9">
        <f t="shared" ca="1" si="81"/>
        <v>97.222900795878402</v>
      </c>
      <c r="AH122" s="9">
        <f t="shared" ca="1" si="81"/>
        <v>87.241812591975531</v>
      </c>
    </row>
    <row r="123" spans="1:34" x14ac:dyDescent="0.3">
      <c r="A123" s="41" t="str">
        <f t="shared" si="50"/>
        <v>MCI</v>
      </c>
      <c r="B123" s="9">
        <f t="shared" ca="1" si="51"/>
        <v>104.63208720645552</v>
      </c>
      <c r="C123" s="9">
        <f t="shared" ca="1" si="52"/>
        <v>98.666552228137846</v>
      </c>
      <c r="D123" s="9">
        <f t="shared" ca="1" si="53"/>
        <v>106.06502620438083</v>
      </c>
      <c r="E123" s="9">
        <f t="shared" ca="1" si="54"/>
        <v>107.66633947463463</v>
      </c>
      <c r="F123" s="9">
        <f t="shared" ca="1" si="55"/>
        <v>99.081171300489544</v>
      </c>
      <c r="G123" s="9">
        <f t="shared" ca="1" si="56"/>
        <v>96.6647230829292</v>
      </c>
      <c r="H123" s="9">
        <f t="shared" ca="1" si="57"/>
        <v>99.811738801183239</v>
      </c>
      <c r="I123" s="9">
        <f t="shared" ca="1" si="58"/>
        <v>99.747864554736807</v>
      </c>
      <c r="J123" s="9">
        <f t="shared" ca="1" si="59"/>
        <v>93.935752662369779</v>
      </c>
      <c r="K123" s="9">
        <f t="shared" ca="1" si="60"/>
        <v>87.747037974645366</v>
      </c>
      <c r="L123" s="9">
        <f t="shared" ca="1" si="61"/>
        <v>91.538720967847439</v>
      </c>
      <c r="M123" s="9">
        <f t="shared" ca="1" si="62"/>
        <v>100.83257955407153</v>
      </c>
      <c r="N123" s="9">
        <f t="shared" ca="1" si="63"/>
        <v>93.649549713350538</v>
      </c>
      <c r="O123" s="9">
        <f t="shared" ca="1" si="64"/>
        <v>93.77368970812789</v>
      </c>
      <c r="P123" s="9">
        <f t="shared" ca="1" si="65"/>
        <v>89.963109612278842</v>
      </c>
      <c r="Q123" s="9">
        <f t="shared" ca="1" si="66"/>
        <v>86.699840390218299</v>
      </c>
      <c r="R123" s="9">
        <f t="shared" ca="1" si="67"/>
        <v>84.51311891893495</v>
      </c>
      <c r="S123" s="9">
        <f t="shared" ca="1" si="68"/>
        <v>87.269379560939342</v>
      </c>
      <c r="T123" s="9">
        <f t="shared" ca="1" si="69"/>
        <v>89.702873036882139</v>
      </c>
      <c r="U123" s="9">
        <f t="shared" ca="1" si="70"/>
        <v>95.747678403912616</v>
      </c>
      <c r="V123" s="9">
        <f t="shared" ca="1" si="71"/>
        <v>99.890802096958623</v>
      </c>
      <c r="W123" s="9">
        <f t="shared" ca="1" si="72"/>
        <v>109.4301291820239</v>
      </c>
      <c r="X123" s="9">
        <f t="shared" ca="1" si="73"/>
        <v>109.74912202863955</v>
      </c>
      <c r="Y123" s="9">
        <f t="shared" ca="1" si="74"/>
        <v>97.868482073457017</v>
      </c>
      <c r="Z123" s="9">
        <f t="shared" ca="1" si="75"/>
        <v>100.71378882944146</v>
      </c>
      <c r="AA123" s="9">
        <f t="shared" ca="1" si="76"/>
        <v>102.25489807055818</v>
      </c>
      <c r="AB123" s="9">
        <f t="shared" ca="1" si="77"/>
        <v>104.91089541820361</v>
      </c>
      <c r="AC123" s="9">
        <f t="shared" ca="1" si="78"/>
        <v>99.945304301155161</v>
      </c>
      <c r="AD123" s="9">
        <f t="shared" ca="1" si="79"/>
        <v>98.052188867791344</v>
      </c>
      <c r="AE123" s="9">
        <f t="shared" ca="1" si="80"/>
        <v>104.66914128019896</v>
      </c>
      <c r="AF123" s="9">
        <f t="shared" ca="1" si="81"/>
        <v>99.49611414985975</v>
      </c>
      <c r="AG123" s="9">
        <f t="shared" ca="1" si="81"/>
        <v>97.299348941054689</v>
      </c>
      <c r="AH123" s="9">
        <f t="shared" ca="1" si="81"/>
        <v>92.54854471605357</v>
      </c>
    </row>
    <row r="124" spans="1:34" x14ac:dyDescent="0.3">
      <c r="A124" s="41" t="str">
        <f t="shared" si="50"/>
        <v>MUN</v>
      </c>
      <c r="B124" s="9">
        <f t="shared" ca="1" si="51"/>
        <v>93.479836909089059</v>
      </c>
      <c r="C124" s="9">
        <f t="shared" ca="1" si="52"/>
        <v>94.57420405361627</v>
      </c>
      <c r="D124" s="9">
        <f t="shared" ca="1" si="53"/>
        <v>99.761807076576147</v>
      </c>
      <c r="E124" s="9">
        <f t="shared" ca="1" si="54"/>
        <v>94.248517682456665</v>
      </c>
      <c r="F124" s="9">
        <f t="shared" ca="1" si="55"/>
        <v>93.39855768120151</v>
      </c>
      <c r="G124" s="9">
        <f t="shared" ca="1" si="56"/>
        <v>97.328798702080462</v>
      </c>
      <c r="H124" s="9">
        <f t="shared" ca="1" si="57"/>
        <v>99.605880192595876</v>
      </c>
      <c r="I124" s="9">
        <f t="shared" ca="1" si="58"/>
        <v>95.45036574806123</v>
      </c>
      <c r="J124" s="9">
        <f t="shared" ca="1" si="59"/>
        <v>97.848677333248546</v>
      </c>
      <c r="K124" s="9">
        <f t="shared" ca="1" si="60"/>
        <v>106.76543549235777</v>
      </c>
      <c r="L124" s="9">
        <f t="shared" ca="1" si="61"/>
        <v>103.51636383695482</v>
      </c>
      <c r="M124" s="9">
        <f t="shared" ca="1" si="62"/>
        <v>101.87180101206997</v>
      </c>
      <c r="N124" s="9">
        <f t="shared" ca="1" si="63"/>
        <v>94.449361755749791</v>
      </c>
      <c r="O124" s="9">
        <f t="shared" ca="1" si="64"/>
        <v>108.23854721095258</v>
      </c>
      <c r="P124" s="9">
        <f t="shared" ca="1" si="65"/>
        <v>99.333950309915068</v>
      </c>
      <c r="Q124" s="9">
        <f t="shared" ca="1" si="66"/>
        <v>96.586137512613661</v>
      </c>
      <c r="R124" s="9">
        <f t="shared" ca="1" si="67"/>
        <v>97.992911436050818</v>
      </c>
      <c r="S124" s="9">
        <f t="shared" ca="1" si="68"/>
        <v>95.422730332997659</v>
      </c>
      <c r="T124" s="9">
        <f t="shared" ca="1" si="69"/>
        <v>93.389627245948716</v>
      </c>
      <c r="U124" s="9">
        <f t="shared" ca="1" si="70"/>
        <v>81.605294468247081</v>
      </c>
      <c r="V124" s="9">
        <f t="shared" ca="1" si="71"/>
        <v>93.896635826004896</v>
      </c>
      <c r="W124" s="9">
        <f t="shared" ca="1" si="72"/>
        <v>101.39226226846569</v>
      </c>
      <c r="X124" s="9">
        <f t="shared" ca="1" si="73"/>
        <v>103.56710359762847</v>
      </c>
      <c r="Y124" s="9">
        <f t="shared" ca="1" si="74"/>
        <v>101.65877443562323</v>
      </c>
      <c r="Z124" s="9">
        <f t="shared" ca="1" si="75"/>
        <v>103.88582105678462</v>
      </c>
      <c r="AA124" s="9">
        <f t="shared" ca="1" si="76"/>
        <v>110.07453574450903</v>
      </c>
      <c r="AB124" s="9">
        <f t="shared" ca="1" si="77"/>
        <v>100.49779670939934</v>
      </c>
      <c r="AC124" s="9">
        <f t="shared" ca="1" si="78"/>
        <v>96.938453103810957</v>
      </c>
      <c r="AD124" s="9">
        <f t="shared" ca="1" si="79"/>
        <v>102.41802139898101</v>
      </c>
      <c r="AE124" s="9">
        <f t="shared" ca="1" si="80"/>
        <v>109.07715478598736</v>
      </c>
      <c r="AF124" s="9">
        <f t="shared" ca="1" si="81"/>
        <v>112.09532520022356</v>
      </c>
      <c r="AG124" s="9">
        <f t="shared" ca="1" si="81"/>
        <v>105.6408240619723</v>
      </c>
      <c r="AH124" s="9">
        <f t="shared" ca="1" si="81"/>
        <v>107.75589335543084</v>
      </c>
    </row>
    <row r="125" spans="1:34" x14ac:dyDescent="0.3">
      <c r="A125" s="41" t="str">
        <f t="shared" si="50"/>
        <v>NEW</v>
      </c>
      <c r="B125" s="9">
        <f t="shared" ca="1" si="51"/>
        <v>99.382177100953342</v>
      </c>
      <c r="C125" s="9">
        <f t="shared" ca="1" si="52"/>
        <v>95.16743317301534</v>
      </c>
      <c r="D125" s="9">
        <f t="shared" ca="1" si="53"/>
        <v>96.750966647702967</v>
      </c>
      <c r="E125" s="9">
        <f t="shared" ca="1" si="54"/>
        <v>97.0828971949053</v>
      </c>
      <c r="F125" s="9">
        <f t="shared" ca="1" si="55"/>
        <v>97.11373613007585</v>
      </c>
      <c r="G125" s="9">
        <f t="shared" ca="1" si="56"/>
        <v>96.978983689835616</v>
      </c>
      <c r="H125" s="9">
        <f t="shared" ca="1" si="57"/>
        <v>93.343854371841914</v>
      </c>
      <c r="I125" s="9">
        <f t="shared" ca="1" si="58"/>
        <v>99.989854448811172</v>
      </c>
      <c r="J125" s="9">
        <f t="shared" ca="1" si="59"/>
        <v>96.571303520362264</v>
      </c>
      <c r="K125" s="9">
        <f t="shared" ca="1" si="60"/>
        <v>101.64650316575656</v>
      </c>
      <c r="L125" s="9">
        <f t="shared" ca="1" si="61"/>
        <v>111.12920750028756</v>
      </c>
      <c r="M125" s="9">
        <f t="shared" ca="1" si="62"/>
        <v>109.5753034949937</v>
      </c>
      <c r="N125" s="9">
        <f t="shared" ca="1" si="63"/>
        <v>109.63917774144012</v>
      </c>
      <c r="O125" s="9">
        <f t="shared" ca="1" si="64"/>
        <v>105.70289490456771</v>
      </c>
      <c r="P125" s="9">
        <f t="shared" ca="1" si="65"/>
        <v>111.61000903407152</v>
      </c>
      <c r="Q125" s="9">
        <f t="shared" ca="1" si="66"/>
        <v>103.25718024754013</v>
      </c>
      <c r="R125" s="9">
        <f t="shared" ca="1" si="67"/>
        <v>92.347716948080759</v>
      </c>
      <c r="S125" s="9">
        <f t="shared" ca="1" si="68"/>
        <v>89.070782276566433</v>
      </c>
      <c r="T125" s="9">
        <f t="shared" ca="1" si="69"/>
        <v>100.10370708976484</v>
      </c>
      <c r="U125" s="9">
        <f t="shared" ca="1" si="70"/>
        <v>104.75574949586003</v>
      </c>
      <c r="V125" s="9">
        <f t="shared" ca="1" si="71"/>
        <v>99.018114639402199</v>
      </c>
      <c r="W125" s="9">
        <f t="shared" ca="1" si="72"/>
        <v>95.117282927685594</v>
      </c>
      <c r="X125" s="9">
        <f t="shared" ca="1" si="73"/>
        <v>101.02255215767235</v>
      </c>
      <c r="Y125" s="9">
        <f t="shared" ca="1" si="74"/>
        <v>103.15664788188798</v>
      </c>
      <c r="Z125" s="9">
        <f t="shared" ca="1" si="75"/>
        <v>98.131300225367923</v>
      </c>
      <c r="AA125" s="9">
        <f t="shared" ca="1" si="76"/>
        <v>90.435334003918811</v>
      </c>
      <c r="AB125" s="9">
        <f t="shared" ca="1" si="77"/>
        <v>94.016949256518743</v>
      </c>
      <c r="AC125" s="9">
        <f t="shared" ca="1" si="78"/>
        <v>106.45909765214736</v>
      </c>
      <c r="AD125" s="9">
        <f t="shared" ca="1" si="79"/>
        <v>104.64907711836436</v>
      </c>
      <c r="AE125" s="9">
        <f t="shared" ca="1" si="80"/>
        <v>108.05254588335409</v>
      </c>
      <c r="AF125" s="9">
        <f t="shared" ca="1" si="81"/>
        <v>112.84754812961904</v>
      </c>
      <c r="AG125" s="9">
        <f t="shared" ca="1" si="81"/>
        <v>108.5279842850522</v>
      </c>
      <c r="AH125" s="9">
        <f t="shared" ca="1" si="81"/>
        <v>106.41796367905511</v>
      </c>
    </row>
    <row r="126" spans="1:34" x14ac:dyDescent="0.3">
      <c r="A126" s="41" t="str">
        <f t="shared" si="50"/>
        <v>SHU</v>
      </c>
      <c r="B126" s="9">
        <f t="shared" ca="1" si="51"/>
        <v>106.03028361595032</v>
      </c>
      <c r="C126" s="9">
        <f t="shared" ca="1" si="52"/>
        <v>114.92431751887335</v>
      </c>
      <c r="D126" s="9">
        <f t="shared" ca="1" si="53"/>
        <v>117.81108423180613</v>
      </c>
      <c r="E126" s="9">
        <f t="shared" ca="1" si="54"/>
        <v>115.65506462794822</v>
      </c>
      <c r="F126" s="9">
        <f t="shared" ca="1" si="55"/>
        <v>110.89703057216103</v>
      </c>
      <c r="G126" s="9">
        <f t="shared" ca="1" si="56"/>
        <v>115.75021844015851</v>
      </c>
      <c r="H126" s="9">
        <f t="shared" ca="1" si="57"/>
        <v>107.11865014037892</v>
      </c>
      <c r="I126" s="9">
        <f t="shared" ca="1" si="58"/>
        <v>104.5969812779415</v>
      </c>
      <c r="J126" s="9">
        <f t="shared" ca="1" si="59"/>
        <v>99.01347161241614</v>
      </c>
      <c r="K126" s="9">
        <f t="shared" ca="1" si="60"/>
        <v>96.918664735060432</v>
      </c>
      <c r="L126" s="9">
        <f t="shared" ca="1" si="61"/>
        <v>98.632774975493703</v>
      </c>
      <c r="M126" s="9">
        <f t="shared" ca="1" si="62"/>
        <v>93.527545593781213</v>
      </c>
      <c r="N126" s="9">
        <f t="shared" ca="1" si="63"/>
        <v>90.37478111585915</v>
      </c>
      <c r="O126" s="9">
        <f t="shared" ca="1" si="64"/>
        <v>88.101447732031644</v>
      </c>
      <c r="P126" s="9">
        <f t="shared" ca="1" si="65"/>
        <v>93.40914610581514</v>
      </c>
      <c r="Q126" s="9">
        <f t="shared" ca="1" si="66"/>
        <v>103.61448978837281</v>
      </c>
      <c r="R126" s="9">
        <f t="shared" ca="1" si="67"/>
        <v>100.48946824191893</v>
      </c>
      <c r="S126" s="9">
        <f t="shared" ca="1" si="68"/>
        <v>107.52794144108752</v>
      </c>
      <c r="T126" s="9">
        <f t="shared" ca="1" si="69"/>
        <v>113.13318656678889</v>
      </c>
      <c r="U126" s="9">
        <f t="shared" ca="1" si="70"/>
        <v>110.50574955673365</v>
      </c>
      <c r="V126" s="9">
        <f t="shared" ca="1" si="71"/>
        <v>110.71836508306735</v>
      </c>
      <c r="W126" s="9">
        <f t="shared" ca="1" si="72"/>
        <v>100.43298694870259</v>
      </c>
      <c r="X126" s="9">
        <f t="shared" ca="1" si="73"/>
        <v>109.34974510781183</v>
      </c>
      <c r="Y126" s="9">
        <f t="shared" ca="1" si="74"/>
        <v>106.78978217370162</v>
      </c>
      <c r="Z126" s="9">
        <f t="shared" ca="1" si="75"/>
        <v>109.22103832273289</v>
      </c>
      <c r="AA126" s="9">
        <f t="shared" ca="1" si="76"/>
        <v>109.99641262064443</v>
      </c>
      <c r="AB126" s="9">
        <f t="shared" ca="1" si="77"/>
        <v>102.59793864440144</v>
      </c>
      <c r="AC126" s="9">
        <f t="shared" ca="1" si="78"/>
        <v>102.85670290167958</v>
      </c>
      <c r="AD126" s="9">
        <f t="shared" ca="1" si="79"/>
        <v>102.19738635424237</v>
      </c>
      <c r="AE126" s="9">
        <f t="shared" ca="1" si="80"/>
        <v>96.292117124255597</v>
      </c>
      <c r="AF126" s="9">
        <f t="shared" ca="1" si="81"/>
        <v>91.498631943312603</v>
      </c>
      <c r="AG126" s="9">
        <f t="shared" ca="1" si="81"/>
        <v>91.022974281101526</v>
      </c>
      <c r="AH126" s="9">
        <f t="shared" ca="1" si="81"/>
        <v>88.907904987642951</v>
      </c>
    </row>
    <row r="127" spans="1:34" x14ac:dyDescent="0.3">
      <c r="A127" s="41" t="str">
        <f t="shared" si="50"/>
        <v>SOU</v>
      </c>
      <c r="B127" s="9">
        <f t="shared" ca="1" si="51"/>
        <v>91.616230473609392</v>
      </c>
      <c r="C127" s="9">
        <f t="shared" ca="1" si="52"/>
        <v>98.275363860615741</v>
      </c>
      <c r="D127" s="9">
        <f t="shared" ca="1" si="53"/>
        <v>94.272639381438523</v>
      </c>
      <c r="E127" s="9">
        <f t="shared" ca="1" si="54"/>
        <v>94.782747152978345</v>
      </c>
      <c r="F127" s="9">
        <f t="shared" ca="1" si="55"/>
        <v>103.12753193993065</v>
      </c>
      <c r="G127" s="9">
        <f t="shared" ca="1" si="56"/>
        <v>97.544022274405322</v>
      </c>
      <c r="H127" s="9">
        <f t="shared" ca="1" si="57"/>
        <v>92.890251854581393</v>
      </c>
      <c r="I127" s="9">
        <f t="shared" ca="1" si="58"/>
        <v>90.849164869677153</v>
      </c>
      <c r="J127" s="9">
        <f t="shared" ca="1" si="59"/>
        <v>99.646891595119314</v>
      </c>
      <c r="K127" s="9">
        <f t="shared" ca="1" si="60"/>
        <v>99.455776670195135</v>
      </c>
      <c r="L127" s="9">
        <f t="shared" ca="1" si="61"/>
        <v>96.665026882309476</v>
      </c>
      <c r="M127" s="9">
        <f t="shared" ca="1" si="62"/>
        <v>102.18534078242669</v>
      </c>
      <c r="N127" s="9">
        <f t="shared" ca="1" si="63"/>
        <v>113.48511127921988</v>
      </c>
      <c r="O127" s="9">
        <f t="shared" ca="1" si="64"/>
        <v>116.23292407652129</v>
      </c>
      <c r="P127" s="9">
        <f t="shared" ca="1" si="65"/>
        <v>109.58585911811265</v>
      </c>
      <c r="Q127" s="9">
        <f t="shared" ca="1" si="66"/>
        <v>112.17125394980722</v>
      </c>
      <c r="R127" s="9">
        <f t="shared" ca="1" si="67"/>
        <v>117.43820671864358</v>
      </c>
      <c r="S127" s="9">
        <f t="shared" ca="1" si="68"/>
        <v>110.14833445317691</v>
      </c>
      <c r="T127" s="9">
        <f t="shared" ca="1" si="69"/>
        <v>102.01552600096339</v>
      </c>
      <c r="U127" s="9">
        <f t="shared" ca="1" si="70"/>
        <v>101.68814000072847</v>
      </c>
      <c r="V127" s="9">
        <f t="shared" ca="1" si="71"/>
        <v>102.78049432748459</v>
      </c>
      <c r="W127" s="9">
        <f t="shared" ca="1" si="72"/>
        <v>96.814959349166926</v>
      </c>
      <c r="X127" s="9">
        <f t="shared" ca="1" si="73"/>
        <v>89.631929508445907</v>
      </c>
      <c r="Y127" s="9">
        <f t="shared" ca="1" si="74"/>
        <v>94.145640091347857</v>
      </c>
      <c r="Z127" s="9">
        <f t="shared" ca="1" si="75"/>
        <v>93.693280369416314</v>
      </c>
      <c r="AA127" s="9">
        <f t="shared" ca="1" si="76"/>
        <v>86.514819516562625</v>
      </c>
      <c r="AB127" s="9">
        <f ca="1">AVERAGE(AB83:AG83)</f>
        <v>81.327216493602776</v>
      </c>
      <c r="AC127" s="9">
        <f t="shared" ca="1" si="78"/>
        <v>94.927914051424963</v>
      </c>
      <c r="AD127" s="9">
        <f t="shared" ca="1" si="79"/>
        <v>97.946084465661144</v>
      </c>
      <c r="AE127" s="9">
        <f t="shared" ca="1" si="80"/>
        <v>103.54170255563839</v>
      </c>
      <c r="AF127" s="9">
        <f t="shared" ca="1" si="81"/>
        <v>103.824583004524</v>
      </c>
      <c r="AG127" s="9">
        <f t="shared" ca="1" si="81"/>
        <v>110.12372630142791</v>
      </c>
      <c r="AH127" s="9">
        <f t="shared" ca="1" si="81"/>
        <v>117.67355835629952</v>
      </c>
    </row>
    <row r="128" spans="1:34" x14ac:dyDescent="0.3">
      <c r="A128" s="41" t="str">
        <f t="shared" si="50"/>
        <v>TOT</v>
      </c>
      <c r="B128" s="9">
        <f t="shared" ca="1" si="51"/>
        <v>96.562322143920937</v>
      </c>
      <c r="C128" s="9">
        <f t="shared" ca="1" si="52"/>
        <v>96.741051949392002</v>
      </c>
      <c r="D128" s="9">
        <f t="shared" ca="1" si="53"/>
        <v>92.930471853542954</v>
      </c>
      <c r="E128" s="9">
        <f t="shared" ca="1" si="54"/>
        <v>101.72819857898513</v>
      </c>
      <c r="F128" s="9">
        <f t="shared" ca="1" si="55"/>
        <v>102.00400987072696</v>
      </c>
      <c r="G128" s="9">
        <f t="shared" ca="1" si="56"/>
        <v>100.66936356264141</v>
      </c>
      <c r="H128" s="9">
        <f t="shared" ca="1" si="57"/>
        <v>99.095240975893248</v>
      </c>
      <c r="I128" s="9">
        <f t="shared" ca="1" si="58"/>
        <v>109.31034275036046</v>
      </c>
      <c r="J128" s="9">
        <f t="shared" ca="1" si="59"/>
        <v>114.55555978575804</v>
      </c>
      <c r="K128" s="9">
        <f t="shared" ca="1" si="60"/>
        <v>107.324235454362</v>
      </c>
      <c r="L128" s="9">
        <f t="shared" ca="1" si="61"/>
        <v>98.030376868137921</v>
      </c>
      <c r="M128" s="9">
        <f t="shared" ca="1" si="62"/>
        <v>101.52104278008137</v>
      </c>
      <c r="N128" s="9">
        <f t="shared" ca="1" si="63"/>
        <v>108.18017616708772</v>
      </c>
      <c r="O128" s="9">
        <f t="shared" ca="1" si="64"/>
        <v>94.390990711884925</v>
      </c>
      <c r="P128" s="9">
        <f t="shared" ca="1" si="65"/>
        <v>98.768465664703399</v>
      </c>
      <c r="Q128" s="9">
        <f t="shared" ca="1" si="66"/>
        <v>100.64662574082918</v>
      </c>
      <c r="R128" s="9">
        <f t="shared" ca="1" si="67"/>
        <v>107.43305742628274</v>
      </c>
      <c r="S128" s="9">
        <f t="shared" ca="1" si="68"/>
        <v>99.723002823358186</v>
      </c>
      <c r="T128" s="9">
        <f t="shared" ca="1" si="69"/>
        <v>105.17754228091475</v>
      </c>
      <c r="U128" s="9">
        <f t="shared" ca="1" si="70"/>
        <v>112.78764008411729</v>
      </c>
      <c r="V128" s="9">
        <f t="shared" ca="1" si="71"/>
        <v>103.27409681441573</v>
      </c>
      <c r="W128" s="9">
        <f t="shared" ca="1" si="72"/>
        <v>97.884947415073597</v>
      </c>
      <c r="X128" s="9">
        <f t="shared" ca="1" si="73"/>
        <v>95.464520618007114</v>
      </c>
      <c r="Y128" s="9">
        <f t="shared" ca="1" si="74"/>
        <v>98.843714287910984</v>
      </c>
      <c r="Z128" s="9">
        <f t="shared" ca="1" si="75"/>
        <v>88.92287351241238</v>
      </c>
      <c r="AA128" s="9">
        <f t="shared" ca="1" si="76"/>
        <v>89.593686249715731</v>
      </c>
      <c r="AB128" s="9">
        <f t="shared" ca="1" si="77"/>
        <v>93.385369242917776</v>
      </c>
      <c r="AC128" s="9">
        <f t="shared" ca="1" si="78"/>
        <v>96.705243641209975</v>
      </c>
      <c r="AD128" s="9">
        <f t="shared" ca="1" si="79"/>
        <v>89.341755981289211</v>
      </c>
      <c r="AE128" s="9">
        <f t="shared" ca="1" si="80"/>
        <v>96.067790510065564</v>
      </c>
      <c r="AF128" s="9">
        <f t="shared" ca="1" si="81"/>
        <v>94.296479227762234</v>
      </c>
      <c r="AG128" s="9">
        <f t="shared" ca="1" si="81"/>
        <v>91.981103665574039</v>
      </c>
      <c r="AH128" s="9">
        <f t="shared" ca="1" si="81"/>
        <v>95.586118806946061</v>
      </c>
    </row>
    <row r="129" spans="1:34" x14ac:dyDescent="0.3">
      <c r="A129" s="41" t="str">
        <f t="shared" si="50"/>
        <v>WBA</v>
      </c>
      <c r="B129" s="9">
        <f t="shared" ca="1" si="51"/>
        <v>99.124915721523237</v>
      </c>
      <c r="C129" s="9">
        <f t="shared" ca="1" si="52"/>
        <v>95.912801773174593</v>
      </c>
      <c r="D129" s="9">
        <f t="shared" ca="1" si="53"/>
        <v>96.672510158562162</v>
      </c>
      <c r="E129" s="9">
        <f t="shared" ca="1" si="54"/>
        <v>98.90412576759087</v>
      </c>
      <c r="F129" s="9">
        <f t="shared" ca="1" si="55"/>
        <v>92.48809206760825</v>
      </c>
      <c r="G129" s="9">
        <f t="shared" ca="1" si="56"/>
        <v>91.092172037850446</v>
      </c>
      <c r="H129" s="9">
        <f t="shared" ca="1" si="57"/>
        <v>89.322613672500964</v>
      </c>
      <c r="I129" s="9">
        <f t="shared" ca="1" si="58"/>
        <v>99.543171083700031</v>
      </c>
      <c r="J129" s="9">
        <f t="shared" ca="1" si="59"/>
        <v>99.501128905339371</v>
      </c>
      <c r="K129" s="9">
        <f t="shared" ca="1" si="60"/>
        <v>102.53320083908558</v>
      </c>
      <c r="L129" s="9">
        <f t="shared" ca="1" si="61"/>
        <v>111.43779774012309</v>
      </c>
      <c r="M129" s="9">
        <f t="shared" ca="1" si="62"/>
        <v>115.53304643632684</v>
      </c>
      <c r="N129" s="9">
        <f t="shared" ca="1" si="63"/>
        <v>119.46328745720577</v>
      </c>
      <c r="O129" s="9">
        <f t="shared" ca="1" si="64"/>
        <v>109.43384497093086</v>
      </c>
      <c r="P129" s="9">
        <f t="shared" ca="1" si="65"/>
        <v>114.27088939555648</v>
      </c>
      <c r="Q129" s="9">
        <f t="shared" ca="1" si="66"/>
        <v>102.22077016732801</v>
      </c>
      <c r="R129" s="9">
        <f t="shared" ca="1" si="67"/>
        <v>94.574589810849901</v>
      </c>
      <c r="S129" s="9">
        <f t="shared" ca="1" si="68"/>
        <v>98.612642731540788</v>
      </c>
      <c r="T129" s="9">
        <f t="shared" ca="1" si="69"/>
        <v>99.283455468844124</v>
      </c>
      <c r="U129" s="9">
        <f t="shared" ca="1" si="70"/>
        <v>98.773347697304288</v>
      </c>
      <c r="V129" s="9">
        <f t="shared" ca="1" si="71"/>
        <v>91.544851975096563</v>
      </c>
      <c r="W129" s="9">
        <f t="shared" ca="1" si="72"/>
        <v>91.810638425623424</v>
      </c>
      <c r="X129" s="9">
        <f t="shared" ca="1" si="73"/>
        <v>93.297663138882697</v>
      </c>
      <c r="Y129" s="9">
        <f t="shared" ca="1" si="74"/>
        <v>88.499449648921654</v>
      </c>
      <c r="Z129" s="9">
        <f t="shared" ca="1" si="75"/>
        <v>91.251463921614189</v>
      </c>
      <c r="AA129" s="9">
        <f t="shared" ca="1" si="76"/>
        <v>91.505636045064179</v>
      </c>
      <c r="AB129" s="9">
        <f t="shared" ca="1" si="77"/>
        <v>96.784436276991372</v>
      </c>
      <c r="AC129" s="9">
        <f t="shared" ca="1" si="78"/>
        <v>102.92574169975587</v>
      </c>
      <c r="AD129" s="9">
        <f t="shared" ca="1" si="79"/>
        <v>103.34726248651685</v>
      </c>
      <c r="AE129" s="9">
        <f t="shared" ca="1" si="80"/>
        <v>106.05697972661373</v>
      </c>
      <c r="AF129" s="9">
        <f t="shared" ca="1" si="81"/>
        <v>105.99378396120558</v>
      </c>
      <c r="AG129" s="9">
        <f t="shared" ca="1" si="81"/>
        <v>108.16862529036837</v>
      </c>
      <c r="AH129" s="9">
        <f t="shared" ca="1" si="81"/>
        <v>109.35709532993936</v>
      </c>
    </row>
    <row r="130" spans="1:34" x14ac:dyDescent="0.3">
      <c r="A130" s="41" t="str">
        <f t="shared" si="50"/>
        <v>WHU</v>
      </c>
      <c r="B130" s="9">
        <f t="shared" ca="1" si="51"/>
        <v>104.56357683536226</v>
      </c>
      <c r="C130" s="9">
        <f t="shared" ca="1" si="52"/>
        <v>116.3479096130639</v>
      </c>
      <c r="D130" s="9">
        <f t="shared" ca="1" si="53"/>
        <v>111.98190472467684</v>
      </c>
      <c r="E130" s="9">
        <f t="shared" ca="1" si="54"/>
        <v>110.07335922465658</v>
      </c>
      <c r="F130" s="9">
        <f t="shared" ca="1" si="55"/>
        <v>107.18601029031146</v>
      </c>
      <c r="G130" s="9">
        <f t="shared" ca="1" si="56"/>
        <v>107.27335346559175</v>
      </c>
      <c r="H130" s="9">
        <f t="shared" ca="1" si="57"/>
        <v>106.51212801488225</v>
      </c>
      <c r="I130" s="9">
        <f t="shared" ca="1" si="58"/>
        <v>92.783208308010373</v>
      </c>
      <c r="J130" s="9">
        <f t="shared" ca="1" si="59"/>
        <v>102.07706689423446</v>
      </c>
      <c r="K130" s="9">
        <f t="shared" ca="1" si="60"/>
        <v>105.65115057497006</v>
      </c>
      <c r="L130" s="9">
        <f t="shared" ca="1" si="61"/>
        <v>104.84323275207561</v>
      </c>
      <c r="M130" s="9">
        <f t="shared" ca="1" si="62"/>
        <v>101.81019098286053</v>
      </c>
      <c r="N130" s="9">
        <f t="shared" ca="1" si="63"/>
        <v>91.704962784180296</v>
      </c>
      <c r="O130" s="9">
        <f t="shared" ca="1" si="64"/>
        <v>93.1008828139381</v>
      </c>
      <c r="P130" s="9">
        <f t="shared" ca="1" si="65"/>
        <v>83.554982713998982</v>
      </c>
      <c r="Q130" s="9">
        <f t="shared" ca="1" si="66"/>
        <v>90.950628081053665</v>
      </c>
      <c r="R130" s="9">
        <f t="shared" ca="1" si="67"/>
        <v>93.939169025896078</v>
      </c>
      <c r="S130" s="9">
        <f t="shared" ca="1" si="68"/>
        <v>92.071440401228401</v>
      </c>
      <c r="T130" s="9">
        <f t="shared" ca="1" si="69"/>
        <v>90.876898103115437</v>
      </c>
      <c r="U130" s="9">
        <f t="shared" ca="1" si="70"/>
        <v>95.428289481705065</v>
      </c>
      <c r="V130" s="9">
        <f t="shared" ca="1" si="71"/>
        <v>107.54196232626795</v>
      </c>
      <c r="W130" s="9">
        <f t="shared" ca="1" si="72"/>
        <v>104.21841363495582</v>
      </c>
      <c r="X130" s="9">
        <f t="shared" ca="1" si="73"/>
        <v>106.82936905614677</v>
      </c>
      <c r="Y130" s="9">
        <f t="shared" ca="1" si="74"/>
        <v>107.60474335405831</v>
      </c>
      <c r="Z130" s="9">
        <f t="shared" ca="1" si="75"/>
        <v>112.43441497016499</v>
      </c>
      <c r="AA130" s="9">
        <f t="shared" ca="1" si="76"/>
        <v>113.01909190845838</v>
      </c>
      <c r="AB130" s="9">
        <f t="shared" ca="1" si="77"/>
        <v>103.09825113295982</v>
      </c>
      <c r="AC130" s="9">
        <f t="shared" ca="1" si="78"/>
        <v>103.97756868890957</v>
      </c>
      <c r="AD130" s="9">
        <f t="shared" ca="1" si="79"/>
        <v>96.281602467460445</v>
      </c>
      <c r="AE130" s="9">
        <f t="shared" ca="1" si="80"/>
        <v>95.52144189819029</v>
      </c>
      <c r="AF130" s="9">
        <f t="shared" ca="1" si="81"/>
        <v>97.399601974316056</v>
      </c>
      <c r="AG130" s="9">
        <f t="shared" ca="1" si="81"/>
        <v>92.154384938918483</v>
      </c>
      <c r="AH130" s="9">
        <f t="shared" ca="1" si="81"/>
        <v>91.789847580052324</v>
      </c>
    </row>
    <row r="131" spans="1:34" x14ac:dyDescent="0.3">
      <c r="A131" s="41" t="str">
        <f t="shared" si="50"/>
        <v>WOL</v>
      </c>
      <c r="B131" s="9">
        <f t="shared" ca="1" si="51"/>
        <v>98.894026924502896</v>
      </c>
      <c r="C131" s="9">
        <f t="shared" ca="1" si="52"/>
        <v>98.954292672833802</v>
      </c>
      <c r="D131" s="9">
        <f t="shared" ca="1" si="53"/>
        <v>97.004597182553312</v>
      </c>
      <c r="E131" s="9">
        <f t="shared" ca="1" si="54"/>
        <v>92.709818802808215</v>
      </c>
      <c r="F131" s="9">
        <f t="shared" ca="1" si="55"/>
        <v>97.075823691195282</v>
      </c>
      <c r="G131" s="9">
        <f t="shared" ca="1" si="56"/>
        <v>100.82365519416429</v>
      </c>
      <c r="H131" s="9">
        <f t="shared" ca="1" si="57"/>
        <v>104.78433749498082</v>
      </c>
      <c r="I131" s="9">
        <f t="shared" ca="1" si="58"/>
        <v>113.24956965907778</v>
      </c>
      <c r="J131" s="9">
        <f t="shared" ca="1" si="59"/>
        <v>107.45783304642242</v>
      </c>
      <c r="K131" s="9">
        <f t="shared" ca="1" si="60"/>
        <v>110.15009077964335</v>
      </c>
      <c r="L131" s="9">
        <f t="shared" ca="1" si="61"/>
        <v>114.80213318573855</v>
      </c>
      <c r="M131" s="9">
        <f t="shared" ca="1" si="62"/>
        <v>106.46236287820881</v>
      </c>
      <c r="N131" s="9">
        <f t="shared" ca="1" si="63"/>
        <v>103.89218177515563</v>
      </c>
      <c r="O131" s="9">
        <f t="shared" ca="1" si="64"/>
        <v>95.302809616281323</v>
      </c>
      <c r="P131" s="9">
        <f t="shared" ca="1" si="65"/>
        <v>103.27458712947229</v>
      </c>
      <c r="Q131" s="9">
        <f t="shared" ca="1" si="66"/>
        <v>98.754034686053231</v>
      </c>
      <c r="R131" s="9">
        <f t="shared" ca="1" si="67"/>
        <v>92.152435609131302</v>
      </c>
      <c r="S131" s="9">
        <f t="shared" ca="1" si="68"/>
        <v>93.295274556430016</v>
      </c>
      <c r="T131" s="9">
        <f t="shared" ca="1" si="69"/>
        <v>95.057537836588722</v>
      </c>
      <c r="U131" s="9">
        <f t="shared" ca="1" si="70"/>
        <v>102.76759243951328</v>
      </c>
      <c r="V131" s="9">
        <f t="shared" ca="1" si="71"/>
        <v>95.414524408638457</v>
      </c>
      <c r="W131" s="9">
        <f t="shared" ca="1" si="72"/>
        <v>102.07365779564481</v>
      </c>
      <c r="X131" s="9">
        <f t="shared" ca="1" si="73"/>
        <v>108.88787239890041</v>
      </c>
      <c r="Y131" s="9">
        <f t="shared" ca="1" si="74"/>
        <v>115.89631586175081</v>
      </c>
      <c r="Z131" s="9">
        <f t="shared" ca="1" si="75"/>
        <v>116.2288594589478</v>
      </c>
      <c r="AA131" s="9">
        <f t="shared" ca="1" si="76"/>
        <v>111.96281924909279</v>
      </c>
      <c r="AB131" s="9">
        <f t="shared" ca="1" si="77"/>
        <v>107.02454592220982</v>
      </c>
      <c r="AC131" s="9">
        <f t="shared" ca="1" si="78"/>
        <v>100.33457360003291</v>
      </c>
      <c r="AD131" s="9">
        <f t="shared" ca="1" si="79"/>
        <v>90.711881611816821</v>
      </c>
      <c r="AE131" s="9">
        <f t="shared" ca="1" si="80"/>
        <v>80.685267734730246</v>
      </c>
      <c r="AF131" s="9">
        <f t="shared" ca="1" si="81"/>
        <v>83.388674347335595</v>
      </c>
      <c r="AG131" s="9">
        <f t="shared" ca="1" si="81"/>
        <v>85.256402972003258</v>
      </c>
      <c r="AH131" s="9">
        <f t="shared" ca="1" si="81"/>
        <v>94.795730057068511</v>
      </c>
    </row>
  </sheetData>
  <sortState xmlns:xlrd2="http://schemas.microsoft.com/office/spreadsheetml/2017/richdata2" ref="AY24:BA43">
    <sortCondition ref="BA24:BA43"/>
  </sortState>
  <conditionalFormatting sqref="B90">
    <cfRule type="cellIs" dxfId="633" priority="87" operator="lessThan">
      <formula>1.15</formula>
    </cfRule>
    <cfRule type="cellIs" dxfId="632" priority="88" operator="greaterThanOrEqual">
      <formula>1.6</formula>
    </cfRule>
  </conditionalFormatting>
  <conditionalFormatting sqref="B112">
    <cfRule type="cellIs" dxfId="631" priority="79" operator="greaterThanOrEqual">
      <formula>105</formula>
    </cfRule>
    <cfRule type="cellIs" dxfId="630" priority="80" operator="lessThanOrEqual">
      <formula>95</formula>
    </cfRule>
  </conditionalFormatting>
  <conditionalFormatting sqref="C90:AA90">
    <cfRule type="cellIs" dxfId="629" priority="71" operator="lessThan">
      <formula>1.15</formula>
    </cfRule>
    <cfRule type="cellIs" dxfId="628" priority="72" operator="greaterThanOrEqual">
      <formula>1.6</formula>
    </cfRule>
  </conditionalFormatting>
  <conditionalFormatting sqref="B91:B109">
    <cfRule type="cellIs" dxfId="627" priority="69" operator="lessThan">
      <formula>1.15</formula>
    </cfRule>
    <cfRule type="cellIs" dxfId="626" priority="70" operator="greaterThanOrEqual">
      <formula>1.6</formula>
    </cfRule>
  </conditionalFormatting>
  <conditionalFormatting sqref="C91:AA109">
    <cfRule type="cellIs" dxfId="625" priority="67" operator="lessThan">
      <formula>1.15</formula>
    </cfRule>
    <cfRule type="cellIs" dxfId="624" priority="68" operator="greaterThanOrEqual">
      <formula>1.6</formula>
    </cfRule>
  </conditionalFormatting>
  <conditionalFormatting sqref="C112:AA112">
    <cfRule type="cellIs" dxfId="623" priority="65" operator="greaterThanOrEqual">
      <formula>105</formula>
    </cfRule>
    <cfRule type="cellIs" dxfId="622" priority="66" operator="lessThanOrEqual">
      <formula>95</formula>
    </cfRule>
  </conditionalFormatting>
  <conditionalFormatting sqref="B113:B131">
    <cfRule type="cellIs" dxfId="621" priority="63" operator="greaterThanOrEqual">
      <formula>105</formula>
    </cfRule>
    <cfRule type="cellIs" dxfId="620" priority="64" operator="lessThanOrEqual">
      <formula>95</formula>
    </cfRule>
  </conditionalFormatting>
  <conditionalFormatting sqref="C113:AA131">
    <cfRule type="cellIs" dxfId="619" priority="61" operator="greaterThanOrEqual">
      <formula>105</formula>
    </cfRule>
    <cfRule type="cellIs" dxfId="618" priority="62" operator="lessThanOrEqual">
      <formula>95</formula>
    </cfRule>
  </conditionalFormatting>
  <conditionalFormatting sqref="AB112:AF112">
    <cfRule type="cellIs" dxfId="617" priority="23" operator="greaterThanOrEqual">
      <formula>105</formula>
    </cfRule>
    <cfRule type="cellIs" dxfId="616" priority="24" operator="lessThanOrEqual">
      <formula>95</formula>
    </cfRule>
  </conditionalFormatting>
  <conditionalFormatting sqref="AB113:AF131">
    <cfRule type="cellIs" dxfId="615" priority="21" operator="greaterThanOrEqual">
      <formula>105</formula>
    </cfRule>
    <cfRule type="cellIs" dxfId="614" priority="22" operator="lessThanOrEqual">
      <formula>95</formula>
    </cfRule>
  </conditionalFormatting>
  <conditionalFormatting sqref="AB90:AF90">
    <cfRule type="cellIs" dxfId="613" priority="19" operator="lessThan">
      <formula>1.15</formula>
    </cfRule>
    <cfRule type="cellIs" dxfId="612" priority="20" operator="greaterThanOrEqual">
      <formula>1.6</formula>
    </cfRule>
  </conditionalFormatting>
  <conditionalFormatting sqref="AB91:AF109">
    <cfRule type="cellIs" dxfId="611" priority="17" operator="lessThan">
      <formula>1.15</formula>
    </cfRule>
    <cfRule type="cellIs" dxfId="610" priority="18" operator="greaterThanOrEqual">
      <formula>1.6</formula>
    </cfRule>
  </conditionalFormatting>
  <conditionalFormatting sqref="AG90">
    <cfRule type="cellIs" dxfId="609" priority="15" operator="lessThan">
      <formula>1.15</formula>
    </cfRule>
    <cfRule type="cellIs" dxfId="608" priority="16" operator="greaterThanOrEqual">
      <formula>1.6</formula>
    </cfRule>
  </conditionalFormatting>
  <conditionalFormatting sqref="AG91:AG109">
    <cfRule type="cellIs" dxfId="607" priority="13" operator="lessThan">
      <formula>1.15</formula>
    </cfRule>
    <cfRule type="cellIs" dxfId="606" priority="14" operator="greaterThanOrEqual">
      <formula>1.6</formula>
    </cfRule>
  </conditionalFormatting>
  <conditionalFormatting sqref="AH90">
    <cfRule type="cellIs" dxfId="605" priority="11" operator="lessThan">
      <formula>1.15</formula>
    </cfRule>
    <cfRule type="cellIs" dxfId="604" priority="12" operator="greaterThanOrEqual">
      <formula>1.6</formula>
    </cfRule>
  </conditionalFormatting>
  <conditionalFormatting sqref="AH91:AH109">
    <cfRule type="cellIs" dxfId="603" priority="9" operator="lessThan">
      <formula>1.15</formula>
    </cfRule>
    <cfRule type="cellIs" dxfId="602" priority="10" operator="greaterThanOrEqual">
      <formula>1.6</formula>
    </cfRule>
  </conditionalFormatting>
  <conditionalFormatting sqref="AG112">
    <cfRule type="cellIs" dxfId="601" priority="7" operator="greaterThanOrEqual">
      <formula>105</formula>
    </cfRule>
    <cfRule type="cellIs" dxfId="600" priority="8" operator="lessThanOrEqual">
      <formula>95</formula>
    </cfRule>
  </conditionalFormatting>
  <conditionalFormatting sqref="AG113:AG131">
    <cfRule type="cellIs" dxfId="599" priority="5" operator="greaterThanOrEqual">
      <formula>105</formula>
    </cfRule>
    <cfRule type="cellIs" dxfId="598" priority="6" operator="lessThanOrEqual">
      <formula>95</formula>
    </cfRule>
  </conditionalFormatting>
  <conditionalFormatting sqref="AH112">
    <cfRule type="cellIs" dxfId="597" priority="3" operator="greaterThanOrEqual">
      <formula>105</formula>
    </cfRule>
    <cfRule type="cellIs" dxfId="596" priority="4" operator="lessThanOrEqual">
      <formula>95</formula>
    </cfRule>
  </conditionalFormatting>
  <conditionalFormatting sqref="AH113:AH131">
    <cfRule type="cellIs" dxfId="595" priority="1" operator="greaterThanOrEqual">
      <formula>105</formula>
    </cfRule>
    <cfRule type="cellIs" dxfId="594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21"/>
  <sheetViews>
    <sheetView workbookViewId="0">
      <pane xSplit="1" topLeftCell="Y1" activePane="topRight" state="frozen"/>
      <selection pane="topRight" activeCell="AA12" sqref="AA12"/>
    </sheetView>
  </sheetViews>
  <sheetFormatPr defaultColWidth="9.109375" defaultRowHeight="10.199999999999999" x14ac:dyDescent="0.2"/>
  <cols>
    <col min="1" max="1" width="4.88671875" style="24" bestFit="1" customWidth="1"/>
    <col min="2" max="2" width="6.109375" style="24" customWidth="1"/>
    <col min="3" max="3" width="5.6640625" style="24" customWidth="1"/>
    <col min="4" max="4" width="6.109375" style="24" customWidth="1"/>
    <col min="5" max="5" width="5.6640625" style="24" customWidth="1"/>
    <col min="6" max="6" width="6.109375" style="24" bestFit="1" customWidth="1"/>
    <col min="7" max="7" width="5.6640625" style="24" bestFit="1" customWidth="1"/>
    <col min="8" max="8" width="5.5546875" style="24" bestFit="1" customWidth="1"/>
    <col min="9" max="9" width="6.109375" style="24" bestFit="1" customWidth="1"/>
    <col min="10" max="10" width="5.6640625" style="24" bestFit="1" customWidth="1"/>
    <col min="11" max="11" width="6.109375" style="24" bestFit="1" customWidth="1"/>
    <col min="12" max="12" width="5.6640625" style="24" bestFit="1" customWidth="1"/>
    <col min="13" max="14" width="6.109375" style="24" bestFit="1" customWidth="1"/>
    <col min="15" max="16" width="5.6640625" style="24" bestFit="1" customWidth="1"/>
    <col min="17" max="17" width="6.109375" style="24" bestFit="1" customWidth="1"/>
    <col min="18" max="18" width="5.6640625" style="24" bestFit="1" customWidth="1"/>
    <col min="19" max="20" width="6.109375" style="24" customWidth="1"/>
    <col min="21" max="22" width="5.6640625" style="24" customWidth="1"/>
    <col min="23" max="23" width="6.109375" style="24" customWidth="1"/>
    <col min="24" max="24" width="5.6640625" style="24" customWidth="1"/>
    <col min="25" max="25" width="6.109375" style="24" customWidth="1"/>
    <col min="26" max="26" width="5.6640625" style="24" customWidth="1"/>
    <col min="27" max="28" width="6.109375" style="24" customWidth="1"/>
    <col min="29" max="29" width="5.6640625" style="24" customWidth="1"/>
    <col min="30" max="30" width="6.109375" style="24" customWidth="1"/>
    <col min="31" max="31" width="5.6640625" style="24" customWidth="1"/>
    <col min="32" max="32" width="6.109375" style="24" customWidth="1"/>
    <col min="33" max="33" width="5.6640625" style="24" customWidth="1"/>
    <col min="34" max="34" width="6.109375" style="24" customWidth="1"/>
    <col min="35" max="35" width="5.6640625" style="24" customWidth="1"/>
    <col min="36" max="36" width="6.109375" style="24" customWidth="1"/>
    <col min="37" max="37" width="5.6640625" style="24" customWidth="1"/>
    <col min="38" max="38" width="6.109375" style="24" customWidth="1"/>
    <col min="39" max="39" width="5.5546875" style="24" customWidth="1"/>
    <col min="40" max="40" width="9.109375" style="24" customWidth="1"/>
    <col min="41" max="16384" width="9.109375" style="24"/>
  </cols>
  <sheetData>
    <row r="1" spans="1:39" x14ac:dyDescent="0.2">
      <c r="A1" s="23" t="s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</row>
    <row r="2" spans="1:39" x14ac:dyDescent="0.2">
      <c r="A2" s="23" t="s">
        <v>5</v>
      </c>
      <c r="B2" s="25" t="s">
        <v>119</v>
      </c>
      <c r="C2" s="25" t="s">
        <v>63</v>
      </c>
      <c r="D2" s="25" t="s">
        <v>22</v>
      </c>
      <c r="E2" s="25" t="s">
        <v>106</v>
      </c>
      <c r="F2" s="25" t="s">
        <v>71</v>
      </c>
      <c r="G2" s="25" t="s">
        <v>62</v>
      </c>
      <c r="H2" s="25" t="s">
        <v>70</v>
      </c>
      <c r="I2" s="25" t="s">
        <v>105</v>
      </c>
      <c r="J2" s="25" t="s">
        <v>120</v>
      </c>
      <c r="K2" s="25" t="s">
        <v>85</v>
      </c>
      <c r="L2" s="25" t="s">
        <v>25</v>
      </c>
      <c r="M2" s="25" t="s">
        <v>61</v>
      </c>
      <c r="N2" s="25" t="s">
        <v>10</v>
      </c>
      <c r="O2" s="25" t="s">
        <v>23</v>
      </c>
      <c r="P2" s="25" t="s">
        <v>7</v>
      </c>
      <c r="Q2" s="25" t="s">
        <v>121</v>
      </c>
      <c r="R2" s="25" t="s">
        <v>122</v>
      </c>
      <c r="S2" s="25" t="s">
        <v>53</v>
      </c>
      <c r="T2" s="25" t="s">
        <v>2</v>
      </c>
      <c r="U2" s="25" t="s">
        <v>54</v>
      </c>
      <c r="V2" s="25" t="s">
        <v>6</v>
      </c>
      <c r="W2" s="25" t="s">
        <v>86</v>
      </c>
      <c r="X2" s="25" t="s">
        <v>108</v>
      </c>
      <c r="Y2" s="25" t="s">
        <v>115</v>
      </c>
      <c r="Z2" s="25" t="s">
        <v>1</v>
      </c>
      <c r="AA2" s="25" t="s">
        <v>60</v>
      </c>
      <c r="AB2" s="25" t="s">
        <v>72</v>
      </c>
      <c r="AC2" s="25" t="s">
        <v>3</v>
      </c>
      <c r="AD2" s="25" t="s">
        <v>76</v>
      </c>
      <c r="AE2" s="25" t="s">
        <v>8</v>
      </c>
      <c r="AF2" s="25" t="s">
        <v>107</v>
      </c>
      <c r="AG2" s="25" t="s">
        <v>116</v>
      </c>
      <c r="AH2" s="25" t="s">
        <v>4</v>
      </c>
      <c r="AI2" s="25" t="s">
        <v>77</v>
      </c>
      <c r="AJ2" s="25" t="s">
        <v>117</v>
      </c>
      <c r="AK2" s="25" t="s">
        <v>24</v>
      </c>
      <c r="AL2" s="25" t="s">
        <v>55</v>
      </c>
      <c r="AM2" s="25" t="s">
        <v>118</v>
      </c>
    </row>
    <row r="3" spans="1:39" x14ac:dyDescent="0.2">
      <c r="A3" s="23" t="s">
        <v>105</v>
      </c>
      <c r="B3" s="25" t="s">
        <v>71</v>
      </c>
      <c r="C3" s="25" t="s">
        <v>106</v>
      </c>
      <c r="D3" s="25" t="s">
        <v>119</v>
      </c>
      <c r="E3" s="25" t="s">
        <v>8</v>
      </c>
      <c r="F3" s="25" t="s">
        <v>60</v>
      </c>
      <c r="G3" s="25" t="s">
        <v>115</v>
      </c>
      <c r="H3" s="25" t="s">
        <v>10</v>
      </c>
      <c r="I3" s="25" t="s">
        <v>26</v>
      </c>
      <c r="J3" s="25" t="s">
        <v>118</v>
      </c>
      <c r="K3" s="25" t="s">
        <v>76</v>
      </c>
      <c r="L3" s="25" t="s">
        <v>2</v>
      </c>
      <c r="M3" s="25" t="s">
        <v>86</v>
      </c>
      <c r="N3" s="25" t="s">
        <v>61</v>
      </c>
      <c r="O3" s="25" t="s">
        <v>122</v>
      </c>
      <c r="P3" s="25" t="s">
        <v>53</v>
      </c>
      <c r="Q3" s="25" t="s">
        <v>24</v>
      </c>
      <c r="R3" s="25" t="s">
        <v>70</v>
      </c>
      <c r="S3" s="25" t="s">
        <v>3</v>
      </c>
      <c r="T3" s="25" t="s">
        <v>4</v>
      </c>
      <c r="U3" s="25" t="s">
        <v>72</v>
      </c>
      <c r="V3" s="25" t="s">
        <v>54</v>
      </c>
      <c r="W3" s="25" t="s">
        <v>63</v>
      </c>
      <c r="X3" s="25" t="s">
        <v>5</v>
      </c>
      <c r="Y3" s="25" t="s">
        <v>121</v>
      </c>
      <c r="Z3" s="25" t="s">
        <v>62</v>
      </c>
      <c r="AA3" s="25" t="s">
        <v>120</v>
      </c>
      <c r="AB3" s="25" t="s">
        <v>85</v>
      </c>
      <c r="AC3" s="25" t="s">
        <v>77</v>
      </c>
      <c r="AD3" s="25" t="s">
        <v>107</v>
      </c>
      <c r="AE3" s="25" t="s">
        <v>116</v>
      </c>
      <c r="AF3" s="25" t="s">
        <v>22</v>
      </c>
      <c r="AG3" s="25" t="s">
        <v>1</v>
      </c>
      <c r="AH3" s="25" t="s">
        <v>117</v>
      </c>
      <c r="AI3" s="25" t="s">
        <v>23</v>
      </c>
      <c r="AJ3" s="25" t="s">
        <v>6</v>
      </c>
      <c r="AK3" s="25" t="s">
        <v>55</v>
      </c>
      <c r="AL3" s="25" t="s">
        <v>25</v>
      </c>
      <c r="AM3" s="25" t="s">
        <v>7</v>
      </c>
    </row>
    <row r="4" spans="1:39" x14ac:dyDescent="0.2">
      <c r="A4" s="23" t="s">
        <v>118</v>
      </c>
      <c r="B4" s="25" t="s">
        <v>7</v>
      </c>
      <c r="C4" s="25" t="s">
        <v>77</v>
      </c>
      <c r="D4" s="25" t="s">
        <v>6</v>
      </c>
      <c r="E4" s="25" t="s">
        <v>23</v>
      </c>
      <c r="F4" s="25" t="s">
        <v>55</v>
      </c>
      <c r="G4" s="25" t="s">
        <v>117</v>
      </c>
      <c r="H4" s="25" t="s">
        <v>25</v>
      </c>
      <c r="I4" s="25" t="s">
        <v>61</v>
      </c>
      <c r="J4" s="25" t="s">
        <v>108</v>
      </c>
      <c r="K4" s="25" t="s">
        <v>8</v>
      </c>
      <c r="L4" s="25" t="s">
        <v>10</v>
      </c>
      <c r="M4" s="25" t="s">
        <v>60</v>
      </c>
      <c r="N4" s="25" t="s">
        <v>119</v>
      </c>
      <c r="O4" s="25" t="s">
        <v>106</v>
      </c>
      <c r="P4" s="25" t="s">
        <v>76</v>
      </c>
      <c r="Q4" s="25" t="s">
        <v>5</v>
      </c>
      <c r="R4" s="25" t="s">
        <v>85</v>
      </c>
      <c r="S4" s="25" t="s">
        <v>71</v>
      </c>
      <c r="T4" s="25" t="s">
        <v>120</v>
      </c>
      <c r="U4" s="25" t="s">
        <v>116</v>
      </c>
      <c r="V4" s="25" t="s">
        <v>3</v>
      </c>
      <c r="W4" s="25" t="s">
        <v>22</v>
      </c>
      <c r="X4" s="25" t="s">
        <v>72</v>
      </c>
      <c r="Y4" s="25" t="s">
        <v>105</v>
      </c>
      <c r="Z4" s="25" t="s">
        <v>53</v>
      </c>
      <c r="AA4" s="25" t="s">
        <v>122</v>
      </c>
      <c r="AB4" s="25" t="s">
        <v>62</v>
      </c>
      <c r="AC4" s="25" t="s">
        <v>54</v>
      </c>
      <c r="AD4" s="25" t="s">
        <v>2</v>
      </c>
      <c r="AE4" s="25" t="s">
        <v>70</v>
      </c>
      <c r="AF4" s="25" t="s">
        <v>4</v>
      </c>
      <c r="AG4" s="25" t="s">
        <v>24</v>
      </c>
      <c r="AH4" s="25" t="s">
        <v>107</v>
      </c>
      <c r="AI4" s="25" t="s">
        <v>115</v>
      </c>
      <c r="AJ4" s="25" t="s">
        <v>86</v>
      </c>
      <c r="AK4" s="25" t="s">
        <v>63</v>
      </c>
      <c r="AL4" s="25" t="s">
        <v>1</v>
      </c>
      <c r="AM4" s="25" t="s">
        <v>26</v>
      </c>
    </row>
    <row r="5" spans="1:39" x14ac:dyDescent="0.2">
      <c r="A5" s="23" t="s">
        <v>61</v>
      </c>
      <c r="B5" s="25" t="s">
        <v>6</v>
      </c>
      <c r="C5" s="25" t="s">
        <v>60</v>
      </c>
      <c r="D5" s="25" t="s">
        <v>10</v>
      </c>
      <c r="E5" s="25" t="s">
        <v>77</v>
      </c>
      <c r="F5" s="25" t="s">
        <v>122</v>
      </c>
      <c r="G5" s="25" t="s">
        <v>3</v>
      </c>
      <c r="H5" s="25" t="s">
        <v>7</v>
      </c>
      <c r="I5" s="25" t="s">
        <v>121</v>
      </c>
      <c r="J5" s="25" t="s">
        <v>53</v>
      </c>
      <c r="K5" s="25" t="s">
        <v>71</v>
      </c>
      <c r="L5" s="25" t="s">
        <v>4</v>
      </c>
      <c r="M5" s="25" t="s">
        <v>26</v>
      </c>
      <c r="N5" s="25" t="s">
        <v>108</v>
      </c>
      <c r="O5" s="25" t="s">
        <v>85</v>
      </c>
      <c r="P5" s="25" t="s">
        <v>120</v>
      </c>
      <c r="Q5" s="25" t="s">
        <v>106</v>
      </c>
      <c r="R5" s="25" t="s">
        <v>116</v>
      </c>
      <c r="S5" s="25" t="s">
        <v>22</v>
      </c>
      <c r="T5" s="25" t="s">
        <v>76</v>
      </c>
      <c r="U5" s="25" t="s">
        <v>105</v>
      </c>
      <c r="V5" s="25" t="s">
        <v>24</v>
      </c>
      <c r="W5" s="25" t="s">
        <v>1</v>
      </c>
      <c r="X5" s="25" t="s">
        <v>118</v>
      </c>
      <c r="Y5" s="25" t="s">
        <v>55</v>
      </c>
      <c r="Z5" s="25" t="s">
        <v>117</v>
      </c>
      <c r="AA5" s="25" t="s">
        <v>25</v>
      </c>
      <c r="AB5" s="25" t="s">
        <v>5</v>
      </c>
      <c r="AC5" s="25" t="s">
        <v>23</v>
      </c>
      <c r="AD5" s="25" t="s">
        <v>62</v>
      </c>
      <c r="AE5" s="25" t="s">
        <v>54</v>
      </c>
      <c r="AF5" s="25" t="s">
        <v>2</v>
      </c>
      <c r="AG5" s="25" t="s">
        <v>70</v>
      </c>
      <c r="AH5" s="25" t="s">
        <v>86</v>
      </c>
      <c r="AI5" s="25" t="s">
        <v>63</v>
      </c>
      <c r="AJ5" s="25" t="s">
        <v>119</v>
      </c>
      <c r="AK5" s="25" t="s">
        <v>115</v>
      </c>
      <c r="AL5" s="25" t="s">
        <v>8</v>
      </c>
      <c r="AM5" s="25" t="s">
        <v>107</v>
      </c>
    </row>
    <row r="6" spans="1:39" x14ac:dyDescent="0.2">
      <c r="A6" s="23" t="s">
        <v>7</v>
      </c>
      <c r="B6" s="25" t="s">
        <v>121</v>
      </c>
      <c r="C6" s="25" t="s">
        <v>8</v>
      </c>
      <c r="D6" s="25" t="s">
        <v>122</v>
      </c>
      <c r="E6" s="25" t="s">
        <v>53</v>
      </c>
      <c r="F6" s="25" t="s">
        <v>10</v>
      </c>
      <c r="G6" s="25" t="s">
        <v>70</v>
      </c>
      <c r="H6" s="25" t="s">
        <v>72</v>
      </c>
      <c r="I6" s="25" t="s">
        <v>106</v>
      </c>
      <c r="J6" s="25" t="s">
        <v>77</v>
      </c>
      <c r="K6" s="25" t="s">
        <v>3</v>
      </c>
      <c r="L6" s="25" t="s">
        <v>115</v>
      </c>
      <c r="M6" s="25" t="s">
        <v>23</v>
      </c>
      <c r="N6" s="25" t="s">
        <v>86</v>
      </c>
      <c r="O6" s="25" t="s">
        <v>63</v>
      </c>
      <c r="P6" s="25" t="s">
        <v>26</v>
      </c>
      <c r="Q6" s="25" t="s">
        <v>105</v>
      </c>
      <c r="R6" s="25" t="s">
        <v>1</v>
      </c>
      <c r="S6" s="25" t="s">
        <v>60</v>
      </c>
      <c r="T6" s="25" t="s">
        <v>119</v>
      </c>
      <c r="U6" s="25" t="s">
        <v>85</v>
      </c>
      <c r="V6" s="25" t="s">
        <v>61</v>
      </c>
      <c r="W6" s="25" t="s">
        <v>25</v>
      </c>
      <c r="X6" s="25" t="s">
        <v>107</v>
      </c>
      <c r="Y6" s="25" t="s">
        <v>2</v>
      </c>
      <c r="Z6" s="25" t="s">
        <v>54</v>
      </c>
      <c r="AA6" s="25" t="s">
        <v>6</v>
      </c>
      <c r="AB6" s="25" t="s">
        <v>4</v>
      </c>
      <c r="AC6" s="25" t="s">
        <v>120</v>
      </c>
      <c r="AD6" s="25" t="s">
        <v>22</v>
      </c>
      <c r="AE6" s="25" t="s">
        <v>117</v>
      </c>
      <c r="AF6" s="25" t="s">
        <v>55</v>
      </c>
      <c r="AG6" s="25" t="s">
        <v>118</v>
      </c>
      <c r="AH6" s="25" t="s">
        <v>76</v>
      </c>
      <c r="AI6" s="25" t="s">
        <v>116</v>
      </c>
      <c r="AJ6" s="25" t="s">
        <v>71</v>
      </c>
      <c r="AK6" s="25" t="s">
        <v>5</v>
      </c>
      <c r="AL6" s="25" t="s">
        <v>62</v>
      </c>
      <c r="AM6" s="25" t="s">
        <v>108</v>
      </c>
    </row>
    <row r="7" spans="1:39" x14ac:dyDescent="0.2">
      <c r="A7" s="23" t="s">
        <v>53</v>
      </c>
      <c r="B7" s="25" t="s">
        <v>10</v>
      </c>
      <c r="C7" s="25" t="s">
        <v>70</v>
      </c>
      <c r="D7" s="25" t="s">
        <v>4</v>
      </c>
      <c r="E7" s="25" t="s">
        <v>24</v>
      </c>
      <c r="F7" s="25" t="s">
        <v>118</v>
      </c>
      <c r="G7" s="25" t="s">
        <v>119</v>
      </c>
      <c r="H7" s="25" t="s">
        <v>86</v>
      </c>
      <c r="I7" s="25" t="s">
        <v>115</v>
      </c>
      <c r="J7" s="25" t="s">
        <v>72</v>
      </c>
      <c r="K7" s="25" t="s">
        <v>2</v>
      </c>
      <c r="L7" s="25" t="s">
        <v>122</v>
      </c>
      <c r="M7" s="25" t="s">
        <v>3</v>
      </c>
      <c r="N7" s="25" t="s">
        <v>76</v>
      </c>
      <c r="O7" s="25" t="s">
        <v>8</v>
      </c>
      <c r="P7" s="25" t="s">
        <v>108</v>
      </c>
      <c r="Q7" s="25" t="s">
        <v>62</v>
      </c>
      <c r="R7" s="25" t="s">
        <v>106</v>
      </c>
      <c r="S7" s="25" t="s">
        <v>26</v>
      </c>
      <c r="T7" s="25" t="s">
        <v>71</v>
      </c>
      <c r="U7" s="25" t="s">
        <v>63</v>
      </c>
      <c r="V7" s="25" t="s">
        <v>85</v>
      </c>
      <c r="W7" s="25" t="s">
        <v>77</v>
      </c>
      <c r="X7" s="25" t="s">
        <v>120</v>
      </c>
      <c r="Y7" s="25" t="s">
        <v>61</v>
      </c>
      <c r="Z7" s="25" t="s">
        <v>121</v>
      </c>
      <c r="AA7" s="25" t="s">
        <v>116</v>
      </c>
      <c r="AB7" s="25" t="s">
        <v>25</v>
      </c>
      <c r="AC7" s="25" t="s">
        <v>117</v>
      </c>
      <c r="AD7" s="25" t="s">
        <v>6</v>
      </c>
      <c r="AE7" s="25" t="s">
        <v>23</v>
      </c>
      <c r="AF7" s="25" t="s">
        <v>7</v>
      </c>
      <c r="AG7" s="25" t="s">
        <v>54</v>
      </c>
      <c r="AH7" s="25" t="s">
        <v>60</v>
      </c>
      <c r="AI7" s="25" t="s">
        <v>1</v>
      </c>
      <c r="AJ7" s="25" t="s">
        <v>107</v>
      </c>
      <c r="AK7" s="25" t="s">
        <v>105</v>
      </c>
      <c r="AL7" s="25" t="s">
        <v>5</v>
      </c>
      <c r="AM7" s="25" t="s">
        <v>22</v>
      </c>
    </row>
    <row r="8" spans="1:39" x14ac:dyDescent="0.2">
      <c r="A8" s="23" t="s">
        <v>4</v>
      </c>
      <c r="B8" s="25" t="s">
        <v>25</v>
      </c>
      <c r="C8" s="25" t="s">
        <v>117</v>
      </c>
      <c r="D8" s="25" t="s">
        <v>55</v>
      </c>
      <c r="E8" s="25" t="s">
        <v>118</v>
      </c>
      <c r="F8" s="25" t="s">
        <v>8</v>
      </c>
      <c r="G8" s="25" t="s">
        <v>54</v>
      </c>
      <c r="H8" s="25" t="s">
        <v>77</v>
      </c>
      <c r="I8" s="25" t="s">
        <v>6</v>
      </c>
      <c r="J8" s="25" t="s">
        <v>119</v>
      </c>
      <c r="K8" s="25" t="s">
        <v>115</v>
      </c>
      <c r="L8" s="25" t="s">
        <v>72</v>
      </c>
      <c r="M8" s="25" t="s">
        <v>7</v>
      </c>
      <c r="N8" s="25" t="s">
        <v>60</v>
      </c>
      <c r="O8" s="25" t="s">
        <v>5</v>
      </c>
      <c r="P8" s="25" t="s">
        <v>107</v>
      </c>
      <c r="Q8" s="25" t="s">
        <v>1</v>
      </c>
      <c r="R8" s="25" t="s">
        <v>63</v>
      </c>
      <c r="S8" s="25" t="s">
        <v>86</v>
      </c>
      <c r="T8" s="25" t="s">
        <v>108</v>
      </c>
      <c r="U8" s="25" t="s">
        <v>62</v>
      </c>
      <c r="V8" s="25" t="s">
        <v>2</v>
      </c>
      <c r="W8" s="25" t="s">
        <v>120</v>
      </c>
      <c r="X8" s="25" t="s">
        <v>70</v>
      </c>
      <c r="Y8" s="25" t="s">
        <v>116</v>
      </c>
      <c r="Z8" s="25" t="s">
        <v>22</v>
      </c>
      <c r="AA8" s="25" t="s">
        <v>10</v>
      </c>
      <c r="AB8" s="25" t="s">
        <v>24</v>
      </c>
      <c r="AC8" s="25" t="s">
        <v>61</v>
      </c>
      <c r="AD8" s="25" t="s">
        <v>122</v>
      </c>
      <c r="AE8" s="25" t="s">
        <v>53</v>
      </c>
      <c r="AF8" s="25" t="s">
        <v>121</v>
      </c>
      <c r="AG8" s="25" t="s">
        <v>3</v>
      </c>
      <c r="AH8" s="25" t="s">
        <v>26</v>
      </c>
      <c r="AI8" s="25" t="s">
        <v>105</v>
      </c>
      <c r="AJ8" s="25" t="s">
        <v>76</v>
      </c>
      <c r="AK8" s="25" t="s">
        <v>106</v>
      </c>
      <c r="AL8" s="25" t="s">
        <v>85</v>
      </c>
      <c r="AM8" s="25" t="s">
        <v>71</v>
      </c>
    </row>
    <row r="9" spans="1:39" x14ac:dyDescent="0.2">
      <c r="A9" s="23" t="s">
        <v>116</v>
      </c>
      <c r="B9" s="25" t="s">
        <v>5</v>
      </c>
      <c r="C9" s="25" t="s">
        <v>120</v>
      </c>
      <c r="D9" s="25" t="s">
        <v>105</v>
      </c>
      <c r="E9" s="25" t="s">
        <v>86</v>
      </c>
      <c r="F9" s="25" t="s">
        <v>107</v>
      </c>
      <c r="G9" s="25" t="s">
        <v>53</v>
      </c>
      <c r="H9" s="25" t="s">
        <v>117</v>
      </c>
      <c r="I9" s="25" t="s">
        <v>76</v>
      </c>
      <c r="J9" s="25" t="s">
        <v>4</v>
      </c>
      <c r="K9" s="25" t="s">
        <v>60</v>
      </c>
      <c r="L9" s="25" t="s">
        <v>71</v>
      </c>
      <c r="M9" s="25" t="s">
        <v>8</v>
      </c>
      <c r="N9" s="25" t="s">
        <v>118</v>
      </c>
      <c r="O9" s="25" t="s">
        <v>77</v>
      </c>
      <c r="P9" s="25" t="s">
        <v>10</v>
      </c>
      <c r="Q9" s="25" t="s">
        <v>25</v>
      </c>
      <c r="R9" s="25" t="s">
        <v>72</v>
      </c>
      <c r="S9" s="25" t="s">
        <v>6</v>
      </c>
      <c r="T9" s="25" t="s">
        <v>7</v>
      </c>
      <c r="U9" s="25" t="s">
        <v>121</v>
      </c>
      <c r="V9" s="25" t="s">
        <v>122</v>
      </c>
      <c r="W9" s="25" t="s">
        <v>62</v>
      </c>
      <c r="X9" s="25" t="s">
        <v>63</v>
      </c>
      <c r="Y9" s="25" t="s">
        <v>23</v>
      </c>
      <c r="Z9" s="25" t="s">
        <v>106</v>
      </c>
      <c r="AA9" s="25" t="s">
        <v>55</v>
      </c>
      <c r="AB9" s="25" t="s">
        <v>22</v>
      </c>
      <c r="AC9" s="25" t="s">
        <v>1</v>
      </c>
      <c r="AD9" s="25" t="s">
        <v>115</v>
      </c>
      <c r="AE9" s="25" t="s">
        <v>108</v>
      </c>
      <c r="AF9" s="25" t="s">
        <v>85</v>
      </c>
      <c r="AG9" s="25" t="s">
        <v>26</v>
      </c>
      <c r="AH9" s="25" t="s">
        <v>3</v>
      </c>
      <c r="AI9" s="25" t="s">
        <v>24</v>
      </c>
      <c r="AJ9" s="25" t="s">
        <v>61</v>
      </c>
      <c r="AK9" s="25" t="s">
        <v>54</v>
      </c>
      <c r="AL9" s="25" t="s">
        <v>70</v>
      </c>
      <c r="AM9" s="25" t="s">
        <v>2</v>
      </c>
    </row>
    <row r="10" spans="1:39" x14ac:dyDescent="0.2">
      <c r="A10" s="23" t="s">
        <v>115</v>
      </c>
      <c r="B10" s="25" t="s">
        <v>22</v>
      </c>
      <c r="C10" s="25" t="s">
        <v>116</v>
      </c>
      <c r="D10" s="25" t="s">
        <v>107</v>
      </c>
      <c r="E10" s="25" t="s">
        <v>1</v>
      </c>
      <c r="F10" s="25" t="s">
        <v>85</v>
      </c>
      <c r="G10" s="25" t="s">
        <v>108</v>
      </c>
      <c r="H10" s="25" t="s">
        <v>62</v>
      </c>
      <c r="I10" s="25" t="s">
        <v>55</v>
      </c>
      <c r="J10" s="25" t="s">
        <v>5</v>
      </c>
      <c r="K10" s="25" t="s">
        <v>23</v>
      </c>
      <c r="L10" s="25" t="s">
        <v>24</v>
      </c>
      <c r="M10" s="25" t="s">
        <v>63</v>
      </c>
      <c r="N10" s="25" t="s">
        <v>2</v>
      </c>
      <c r="O10" s="25" t="s">
        <v>70</v>
      </c>
      <c r="P10" s="25" t="s">
        <v>61</v>
      </c>
      <c r="Q10" s="25" t="s">
        <v>122</v>
      </c>
      <c r="R10" s="25" t="s">
        <v>25</v>
      </c>
      <c r="S10" s="25" t="s">
        <v>10</v>
      </c>
      <c r="T10" s="25" t="s">
        <v>118</v>
      </c>
      <c r="U10" s="25" t="s">
        <v>77</v>
      </c>
      <c r="V10" s="25" t="s">
        <v>60</v>
      </c>
      <c r="W10" s="25" t="s">
        <v>4</v>
      </c>
      <c r="X10" s="25" t="s">
        <v>53</v>
      </c>
      <c r="Y10" s="25" t="s">
        <v>26</v>
      </c>
      <c r="Z10" s="25" t="s">
        <v>86</v>
      </c>
      <c r="AA10" s="25" t="s">
        <v>105</v>
      </c>
      <c r="AB10" s="25" t="s">
        <v>76</v>
      </c>
      <c r="AC10" s="25" t="s">
        <v>7</v>
      </c>
      <c r="AD10" s="25" t="s">
        <v>119</v>
      </c>
      <c r="AE10" s="25" t="s">
        <v>106</v>
      </c>
      <c r="AF10" s="25" t="s">
        <v>71</v>
      </c>
      <c r="AG10" s="25" t="s">
        <v>8</v>
      </c>
      <c r="AH10" s="25" t="s">
        <v>6</v>
      </c>
      <c r="AI10" s="25" t="s">
        <v>121</v>
      </c>
      <c r="AJ10" s="25" t="s">
        <v>3</v>
      </c>
      <c r="AK10" s="25" t="s">
        <v>72</v>
      </c>
      <c r="AL10" s="25" t="s">
        <v>54</v>
      </c>
      <c r="AM10" s="25" t="s">
        <v>117</v>
      </c>
    </row>
    <row r="11" spans="1:39" x14ac:dyDescent="0.2">
      <c r="A11" s="23" t="s">
        <v>62</v>
      </c>
      <c r="B11" s="25" t="s">
        <v>122</v>
      </c>
      <c r="C11" s="25" t="s">
        <v>61</v>
      </c>
      <c r="D11" s="25" t="s">
        <v>71</v>
      </c>
      <c r="E11" s="25" t="s">
        <v>63</v>
      </c>
      <c r="F11" s="25" t="s">
        <v>105</v>
      </c>
      <c r="G11" s="25" t="s">
        <v>26</v>
      </c>
      <c r="H11" s="25" t="s">
        <v>120</v>
      </c>
      <c r="I11" s="25" t="s">
        <v>85</v>
      </c>
      <c r="J11" s="25" t="s">
        <v>22</v>
      </c>
      <c r="K11" s="25" t="s">
        <v>116</v>
      </c>
      <c r="L11" s="25" t="s">
        <v>107</v>
      </c>
      <c r="M11" s="25" t="s">
        <v>118</v>
      </c>
      <c r="N11" s="25" t="s">
        <v>4</v>
      </c>
      <c r="O11" s="25" t="s">
        <v>25</v>
      </c>
      <c r="P11" s="25" t="s">
        <v>6</v>
      </c>
      <c r="Q11" s="25" t="s">
        <v>55</v>
      </c>
      <c r="R11" s="25" t="s">
        <v>77</v>
      </c>
      <c r="S11" s="25" t="s">
        <v>7</v>
      </c>
      <c r="T11" s="25" t="s">
        <v>10</v>
      </c>
      <c r="U11" s="25" t="s">
        <v>23</v>
      </c>
      <c r="V11" s="25" t="s">
        <v>115</v>
      </c>
      <c r="W11" s="25" t="s">
        <v>119</v>
      </c>
      <c r="X11" s="25" t="s">
        <v>86</v>
      </c>
      <c r="Y11" s="25" t="s">
        <v>8</v>
      </c>
      <c r="Z11" s="25" t="s">
        <v>108</v>
      </c>
      <c r="AA11" s="25" t="s">
        <v>5</v>
      </c>
      <c r="AB11" s="25" t="s">
        <v>121</v>
      </c>
      <c r="AC11" s="25" t="s">
        <v>106</v>
      </c>
      <c r="AD11" s="25" t="s">
        <v>72</v>
      </c>
      <c r="AE11" s="25" t="s">
        <v>1</v>
      </c>
      <c r="AF11" s="25" t="s">
        <v>76</v>
      </c>
      <c r="AG11" s="25" t="s">
        <v>117</v>
      </c>
      <c r="AH11" s="25" t="s">
        <v>53</v>
      </c>
      <c r="AI11" s="25" t="s">
        <v>54</v>
      </c>
      <c r="AJ11" s="25" t="s">
        <v>2</v>
      </c>
      <c r="AK11" s="25" t="s">
        <v>70</v>
      </c>
      <c r="AL11" s="25" t="s">
        <v>24</v>
      </c>
      <c r="AM11" s="25" t="s">
        <v>3</v>
      </c>
    </row>
    <row r="12" spans="1:39" x14ac:dyDescent="0.2">
      <c r="A12" s="23" t="s">
        <v>8</v>
      </c>
      <c r="B12" s="25" t="s">
        <v>115</v>
      </c>
      <c r="C12" s="25" t="s">
        <v>24</v>
      </c>
      <c r="D12" s="25" t="s">
        <v>5</v>
      </c>
      <c r="E12" s="25" t="s">
        <v>108</v>
      </c>
      <c r="F12" s="25" t="s">
        <v>23</v>
      </c>
      <c r="G12" s="25" t="s">
        <v>106</v>
      </c>
      <c r="H12" s="25" t="s">
        <v>63</v>
      </c>
      <c r="I12" s="25" t="s">
        <v>71</v>
      </c>
      <c r="J12" s="25" t="s">
        <v>62</v>
      </c>
      <c r="K12" s="25" t="s">
        <v>121</v>
      </c>
      <c r="L12" s="25" t="s">
        <v>85</v>
      </c>
      <c r="M12" s="25" t="s">
        <v>119</v>
      </c>
      <c r="N12" s="25" t="s">
        <v>3</v>
      </c>
      <c r="O12" s="25" t="s">
        <v>55</v>
      </c>
      <c r="P12" s="25" t="s">
        <v>117</v>
      </c>
      <c r="Q12" s="25" t="s">
        <v>77</v>
      </c>
      <c r="R12" s="25" t="s">
        <v>54</v>
      </c>
      <c r="S12" s="25" t="s">
        <v>61</v>
      </c>
      <c r="T12" s="25" t="s">
        <v>6</v>
      </c>
      <c r="U12" s="25" t="s">
        <v>25</v>
      </c>
      <c r="V12" s="25" t="s">
        <v>76</v>
      </c>
      <c r="W12" s="25" t="s">
        <v>118</v>
      </c>
      <c r="X12" s="25" t="s">
        <v>1</v>
      </c>
      <c r="Y12" s="25" t="s">
        <v>60</v>
      </c>
      <c r="Z12" s="25" t="s">
        <v>4</v>
      </c>
      <c r="AA12" s="25" t="s">
        <v>107</v>
      </c>
      <c r="AB12" s="25" t="s">
        <v>116</v>
      </c>
      <c r="AC12" s="25" t="s">
        <v>86</v>
      </c>
      <c r="AD12" s="25" t="s">
        <v>7</v>
      </c>
      <c r="AE12" s="25" t="s">
        <v>26</v>
      </c>
      <c r="AF12" s="25" t="s">
        <v>105</v>
      </c>
      <c r="AG12" s="25" t="s">
        <v>120</v>
      </c>
      <c r="AH12" s="25" t="s">
        <v>2</v>
      </c>
      <c r="AI12" s="25" t="s">
        <v>70</v>
      </c>
      <c r="AJ12" s="25" t="s">
        <v>10</v>
      </c>
      <c r="AK12" s="25" t="s">
        <v>122</v>
      </c>
      <c r="AL12" s="25" t="s">
        <v>72</v>
      </c>
      <c r="AM12" s="25" t="s">
        <v>53</v>
      </c>
    </row>
    <row r="13" spans="1:39" x14ac:dyDescent="0.2">
      <c r="A13" s="23" t="s">
        <v>1</v>
      </c>
      <c r="B13" s="25" t="s">
        <v>105</v>
      </c>
      <c r="C13" s="25" t="s">
        <v>86</v>
      </c>
      <c r="D13" s="25" t="s">
        <v>62</v>
      </c>
      <c r="E13" s="25" t="s">
        <v>120</v>
      </c>
      <c r="F13" s="25" t="s">
        <v>5</v>
      </c>
      <c r="G13" s="25" t="s">
        <v>76</v>
      </c>
      <c r="H13" s="25" t="s">
        <v>107</v>
      </c>
      <c r="I13" s="25" t="s">
        <v>8</v>
      </c>
      <c r="J13" s="25" t="s">
        <v>25</v>
      </c>
      <c r="K13" s="25" t="s">
        <v>61</v>
      </c>
      <c r="L13" s="25" t="s">
        <v>116</v>
      </c>
      <c r="M13" s="25" t="s">
        <v>70</v>
      </c>
      <c r="N13" s="25" t="s">
        <v>117</v>
      </c>
      <c r="O13" s="25" t="s">
        <v>54</v>
      </c>
      <c r="P13" s="25" t="s">
        <v>2</v>
      </c>
      <c r="Q13" s="25" t="s">
        <v>23</v>
      </c>
      <c r="R13" s="25" t="s">
        <v>24</v>
      </c>
      <c r="S13" s="25" t="s">
        <v>118</v>
      </c>
      <c r="T13" s="25" t="s">
        <v>53</v>
      </c>
      <c r="U13" s="25" t="s">
        <v>122</v>
      </c>
      <c r="V13" s="25" t="s">
        <v>106</v>
      </c>
      <c r="W13" s="25" t="s">
        <v>72</v>
      </c>
      <c r="X13" s="25" t="s">
        <v>22</v>
      </c>
      <c r="Y13" s="25" t="s">
        <v>3</v>
      </c>
      <c r="Z13" s="25" t="s">
        <v>26</v>
      </c>
      <c r="AA13" s="25" t="s">
        <v>63</v>
      </c>
      <c r="AB13" s="25" t="s">
        <v>6</v>
      </c>
      <c r="AC13" s="25" t="s">
        <v>119</v>
      </c>
      <c r="AD13" s="25" t="s">
        <v>85</v>
      </c>
      <c r="AE13" s="25" t="s">
        <v>60</v>
      </c>
      <c r="AF13" s="25" t="s">
        <v>115</v>
      </c>
      <c r="AG13" s="25" t="s">
        <v>108</v>
      </c>
      <c r="AH13" s="25" t="s">
        <v>10</v>
      </c>
      <c r="AI13" s="25" t="s">
        <v>55</v>
      </c>
      <c r="AJ13" s="25" t="s">
        <v>7</v>
      </c>
      <c r="AK13" s="25" t="s">
        <v>77</v>
      </c>
      <c r="AL13" s="25" t="s">
        <v>121</v>
      </c>
      <c r="AM13" s="25" t="s">
        <v>4</v>
      </c>
    </row>
    <row r="14" spans="1:39" x14ac:dyDescent="0.2">
      <c r="A14" s="23" t="s">
        <v>6</v>
      </c>
      <c r="B14" s="25" t="s">
        <v>72</v>
      </c>
      <c r="C14" s="25" t="s">
        <v>53</v>
      </c>
      <c r="D14" s="25" t="s">
        <v>121</v>
      </c>
      <c r="E14" s="25" t="s">
        <v>3</v>
      </c>
      <c r="F14" s="25" t="s">
        <v>77</v>
      </c>
      <c r="G14" s="25" t="s">
        <v>7</v>
      </c>
      <c r="H14" s="25" t="s">
        <v>5</v>
      </c>
      <c r="I14" s="25" t="s">
        <v>23</v>
      </c>
      <c r="J14" s="25" t="s">
        <v>117</v>
      </c>
      <c r="K14" s="25" t="s">
        <v>54</v>
      </c>
      <c r="L14" s="25" t="s">
        <v>76</v>
      </c>
      <c r="M14" s="25" t="s">
        <v>1</v>
      </c>
      <c r="N14" s="25" t="s">
        <v>107</v>
      </c>
      <c r="O14" s="25" t="s">
        <v>115</v>
      </c>
      <c r="P14" s="25" t="s">
        <v>60</v>
      </c>
      <c r="Q14" s="25" t="s">
        <v>85</v>
      </c>
      <c r="R14" s="25" t="s">
        <v>105</v>
      </c>
      <c r="S14" s="25" t="s">
        <v>119</v>
      </c>
      <c r="T14" s="25" t="s">
        <v>22</v>
      </c>
      <c r="U14" s="25" t="s">
        <v>106</v>
      </c>
      <c r="V14" s="25" t="s">
        <v>26</v>
      </c>
      <c r="W14" s="25" t="s">
        <v>10</v>
      </c>
      <c r="X14" s="25" t="s">
        <v>4</v>
      </c>
      <c r="Y14" s="25" t="s">
        <v>122</v>
      </c>
      <c r="Z14" s="25" t="s">
        <v>2</v>
      </c>
      <c r="AA14" s="25" t="s">
        <v>24</v>
      </c>
      <c r="AB14" s="25" t="s">
        <v>71</v>
      </c>
      <c r="AC14" s="25" t="s">
        <v>63</v>
      </c>
      <c r="AD14" s="25" t="s">
        <v>55</v>
      </c>
      <c r="AE14" s="25" t="s">
        <v>118</v>
      </c>
      <c r="AF14" s="25" t="s">
        <v>25</v>
      </c>
      <c r="AG14" s="25" t="s">
        <v>61</v>
      </c>
      <c r="AH14" s="25" t="s">
        <v>120</v>
      </c>
      <c r="AI14" s="25" t="s">
        <v>8</v>
      </c>
      <c r="AJ14" s="25" t="s">
        <v>108</v>
      </c>
      <c r="AK14" s="25" t="s">
        <v>62</v>
      </c>
      <c r="AL14" s="25" t="s">
        <v>116</v>
      </c>
      <c r="AM14" s="25" t="s">
        <v>86</v>
      </c>
    </row>
    <row r="15" spans="1:39" x14ac:dyDescent="0.2">
      <c r="A15" s="23" t="s">
        <v>2</v>
      </c>
      <c r="B15" s="25" t="s">
        <v>76</v>
      </c>
      <c r="C15" s="25" t="s">
        <v>118</v>
      </c>
      <c r="D15" s="25" t="s">
        <v>25</v>
      </c>
      <c r="E15" s="25" t="s">
        <v>61</v>
      </c>
      <c r="F15" s="25" t="s">
        <v>6</v>
      </c>
      <c r="G15" s="25" t="s">
        <v>86</v>
      </c>
      <c r="H15" s="25" t="s">
        <v>4</v>
      </c>
      <c r="I15" s="25" t="s">
        <v>54</v>
      </c>
      <c r="J15" s="25" t="s">
        <v>7</v>
      </c>
      <c r="K15" s="25" t="s">
        <v>55</v>
      </c>
      <c r="L15" s="25" t="s">
        <v>108</v>
      </c>
      <c r="M15" s="25" t="s">
        <v>117</v>
      </c>
      <c r="N15" s="25" t="s">
        <v>120</v>
      </c>
      <c r="O15" s="25" t="s">
        <v>116</v>
      </c>
      <c r="P15" s="25" t="s">
        <v>71</v>
      </c>
      <c r="Q15" s="25" t="s">
        <v>8</v>
      </c>
      <c r="R15" s="25" t="s">
        <v>62</v>
      </c>
      <c r="S15" s="25" t="s">
        <v>107</v>
      </c>
      <c r="T15" s="25" t="s">
        <v>26</v>
      </c>
      <c r="U15" s="25" t="s">
        <v>115</v>
      </c>
      <c r="V15" s="25" t="s">
        <v>23</v>
      </c>
      <c r="W15" s="25" t="s">
        <v>53</v>
      </c>
      <c r="X15" s="25" t="s">
        <v>10</v>
      </c>
      <c r="Y15" s="25" t="s">
        <v>24</v>
      </c>
      <c r="Z15" s="25" t="s">
        <v>70</v>
      </c>
      <c r="AA15" s="25" t="s">
        <v>85</v>
      </c>
      <c r="AB15" s="25" t="s">
        <v>122</v>
      </c>
      <c r="AC15" s="25" t="s">
        <v>105</v>
      </c>
      <c r="AD15" s="25" t="s">
        <v>121</v>
      </c>
      <c r="AE15" s="25" t="s">
        <v>3</v>
      </c>
      <c r="AF15" s="25" t="s">
        <v>72</v>
      </c>
      <c r="AG15" s="25" t="s">
        <v>63</v>
      </c>
      <c r="AH15" s="25" t="s">
        <v>22</v>
      </c>
      <c r="AI15" s="25" t="s">
        <v>5</v>
      </c>
      <c r="AJ15" s="25" t="s">
        <v>60</v>
      </c>
      <c r="AK15" s="25" t="s">
        <v>1</v>
      </c>
      <c r="AL15" s="25" t="s">
        <v>106</v>
      </c>
      <c r="AM15" s="25" t="s">
        <v>119</v>
      </c>
    </row>
    <row r="16" spans="1:39" x14ac:dyDescent="0.2">
      <c r="A16" s="23" t="s">
        <v>106</v>
      </c>
      <c r="B16" s="25" t="s">
        <v>85</v>
      </c>
      <c r="C16" s="25" t="s">
        <v>108</v>
      </c>
      <c r="D16" s="25" t="s">
        <v>115</v>
      </c>
      <c r="E16" s="25" t="s">
        <v>26</v>
      </c>
      <c r="F16" s="25" t="s">
        <v>116</v>
      </c>
      <c r="G16" s="25" t="s">
        <v>22</v>
      </c>
      <c r="H16" s="25" t="s">
        <v>1</v>
      </c>
      <c r="I16" s="25" t="s">
        <v>24</v>
      </c>
      <c r="J16" s="25" t="s">
        <v>63</v>
      </c>
      <c r="K16" s="25" t="s">
        <v>122</v>
      </c>
      <c r="L16" s="25" t="s">
        <v>62</v>
      </c>
      <c r="M16" s="25" t="s">
        <v>54</v>
      </c>
      <c r="N16" s="25" t="s">
        <v>6</v>
      </c>
      <c r="O16" s="25" t="s">
        <v>121</v>
      </c>
      <c r="P16" s="25" t="s">
        <v>4</v>
      </c>
      <c r="Q16" s="25" t="s">
        <v>72</v>
      </c>
      <c r="R16" s="25" t="s">
        <v>55</v>
      </c>
      <c r="S16" s="25" t="s">
        <v>2</v>
      </c>
      <c r="T16" s="25" t="s">
        <v>3</v>
      </c>
      <c r="U16" s="25" t="s">
        <v>70</v>
      </c>
      <c r="V16" s="25" t="s">
        <v>71</v>
      </c>
      <c r="W16" s="25" t="s">
        <v>117</v>
      </c>
      <c r="X16" s="25" t="s">
        <v>7</v>
      </c>
      <c r="Y16" s="25" t="s">
        <v>76</v>
      </c>
      <c r="Z16" s="25" t="s">
        <v>119</v>
      </c>
      <c r="AA16" s="25" t="s">
        <v>8</v>
      </c>
      <c r="AB16" s="25" t="s">
        <v>10</v>
      </c>
      <c r="AC16" s="25" t="s">
        <v>60</v>
      </c>
      <c r="AD16" s="25" t="s">
        <v>105</v>
      </c>
      <c r="AE16" s="25" t="s">
        <v>120</v>
      </c>
      <c r="AF16" s="25" t="s">
        <v>5</v>
      </c>
      <c r="AG16" s="25" t="s">
        <v>86</v>
      </c>
      <c r="AH16" s="25" t="s">
        <v>118</v>
      </c>
      <c r="AI16" s="25" t="s">
        <v>25</v>
      </c>
      <c r="AJ16" s="25" t="s">
        <v>53</v>
      </c>
      <c r="AK16" s="25" t="s">
        <v>23</v>
      </c>
      <c r="AL16" s="25" t="s">
        <v>77</v>
      </c>
      <c r="AM16" s="25" t="s">
        <v>61</v>
      </c>
    </row>
    <row r="17" spans="1:39" x14ac:dyDescent="0.2">
      <c r="A17" s="23" t="s">
        <v>10</v>
      </c>
      <c r="B17" s="25" t="s">
        <v>55</v>
      </c>
      <c r="C17" s="25" t="s">
        <v>3</v>
      </c>
      <c r="D17" s="25" t="s">
        <v>72</v>
      </c>
      <c r="E17" s="25" t="s">
        <v>117</v>
      </c>
      <c r="F17" s="25" t="s">
        <v>24</v>
      </c>
      <c r="G17" s="25" t="s">
        <v>4</v>
      </c>
      <c r="H17" s="25" t="s">
        <v>108</v>
      </c>
      <c r="I17" s="25" t="s">
        <v>2</v>
      </c>
      <c r="J17" s="25" t="s">
        <v>86</v>
      </c>
      <c r="K17" s="25" t="s">
        <v>6</v>
      </c>
      <c r="L17" s="25" t="s">
        <v>121</v>
      </c>
      <c r="M17" s="25" t="s">
        <v>106</v>
      </c>
      <c r="N17" s="25" t="s">
        <v>26</v>
      </c>
      <c r="O17" s="25" t="s">
        <v>1</v>
      </c>
      <c r="P17" s="25" t="s">
        <v>119</v>
      </c>
      <c r="Q17" s="25" t="s">
        <v>63</v>
      </c>
      <c r="R17" s="25" t="s">
        <v>8</v>
      </c>
      <c r="S17" s="25" t="s">
        <v>120</v>
      </c>
      <c r="T17" s="25" t="s">
        <v>60</v>
      </c>
      <c r="U17" s="25" t="s">
        <v>5</v>
      </c>
      <c r="V17" s="25" t="s">
        <v>105</v>
      </c>
      <c r="W17" s="25" t="s">
        <v>70</v>
      </c>
      <c r="X17" s="25" t="s">
        <v>77</v>
      </c>
      <c r="Y17" s="25" t="s">
        <v>85</v>
      </c>
      <c r="Z17" s="25" t="s">
        <v>7</v>
      </c>
      <c r="AA17" s="25" t="s">
        <v>23</v>
      </c>
      <c r="AB17" s="25" t="s">
        <v>107</v>
      </c>
      <c r="AC17" s="25" t="s">
        <v>118</v>
      </c>
      <c r="AD17" s="25" t="s">
        <v>25</v>
      </c>
      <c r="AE17" s="25" t="s">
        <v>61</v>
      </c>
      <c r="AF17" s="25" t="s">
        <v>122</v>
      </c>
      <c r="AG17" s="25" t="s">
        <v>53</v>
      </c>
      <c r="AH17" s="25" t="s">
        <v>71</v>
      </c>
      <c r="AI17" s="25" t="s">
        <v>62</v>
      </c>
      <c r="AJ17" s="25" t="s">
        <v>22</v>
      </c>
      <c r="AK17" s="25" t="s">
        <v>116</v>
      </c>
      <c r="AL17" s="25" t="s">
        <v>115</v>
      </c>
      <c r="AM17" s="25" t="s">
        <v>76</v>
      </c>
    </row>
    <row r="18" spans="1:39" x14ac:dyDescent="0.2">
      <c r="A18" s="23" t="s">
        <v>3</v>
      </c>
      <c r="B18" s="25" t="s">
        <v>4</v>
      </c>
      <c r="C18" s="25" t="s">
        <v>54</v>
      </c>
      <c r="D18" s="25" t="s">
        <v>2</v>
      </c>
      <c r="E18" s="25" t="s">
        <v>70</v>
      </c>
      <c r="F18" s="25" t="s">
        <v>63</v>
      </c>
      <c r="G18" s="25" t="s">
        <v>72</v>
      </c>
      <c r="H18" s="25" t="s">
        <v>118</v>
      </c>
      <c r="I18" s="25" t="s">
        <v>122</v>
      </c>
      <c r="J18" s="25" t="s">
        <v>1</v>
      </c>
      <c r="K18" s="25" t="s">
        <v>24</v>
      </c>
      <c r="L18" s="25" t="s">
        <v>5</v>
      </c>
      <c r="M18" s="25" t="s">
        <v>55</v>
      </c>
      <c r="N18" s="25" t="s">
        <v>22</v>
      </c>
      <c r="O18" s="25" t="s">
        <v>62</v>
      </c>
      <c r="P18" s="25" t="s">
        <v>86</v>
      </c>
      <c r="Q18" s="25" t="s">
        <v>116</v>
      </c>
      <c r="R18" s="25" t="s">
        <v>115</v>
      </c>
      <c r="S18" s="25" t="s">
        <v>108</v>
      </c>
      <c r="T18" s="25" t="s">
        <v>107</v>
      </c>
      <c r="U18" s="25" t="s">
        <v>8</v>
      </c>
      <c r="V18" s="25" t="s">
        <v>121</v>
      </c>
      <c r="W18" s="25" t="s">
        <v>7</v>
      </c>
      <c r="X18" s="25" t="s">
        <v>117</v>
      </c>
      <c r="Y18" s="25" t="s">
        <v>71</v>
      </c>
      <c r="Z18" s="25" t="s">
        <v>76</v>
      </c>
      <c r="AA18" s="25" t="s">
        <v>61</v>
      </c>
      <c r="AB18" s="25" t="s">
        <v>53</v>
      </c>
      <c r="AC18" s="25" t="s">
        <v>26</v>
      </c>
      <c r="AD18" s="25" t="s">
        <v>10</v>
      </c>
      <c r="AE18" s="25" t="s">
        <v>77</v>
      </c>
      <c r="AF18" s="25" t="s">
        <v>6</v>
      </c>
      <c r="AG18" s="25" t="s">
        <v>23</v>
      </c>
      <c r="AH18" s="25" t="s">
        <v>119</v>
      </c>
      <c r="AI18" s="25" t="s">
        <v>106</v>
      </c>
      <c r="AJ18" s="25" t="s">
        <v>120</v>
      </c>
      <c r="AK18" s="25" t="s">
        <v>85</v>
      </c>
      <c r="AL18" s="25" t="s">
        <v>105</v>
      </c>
      <c r="AM18" s="25" t="s">
        <v>60</v>
      </c>
    </row>
    <row r="19" spans="1:39" x14ac:dyDescent="0.2">
      <c r="A19" s="23" t="s">
        <v>117</v>
      </c>
      <c r="B19" s="25" t="s">
        <v>62</v>
      </c>
      <c r="C19" s="25" t="s">
        <v>23</v>
      </c>
      <c r="D19" s="25" t="s">
        <v>7</v>
      </c>
      <c r="E19" s="25" t="s">
        <v>54</v>
      </c>
      <c r="F19" s="25" t="s">
        <v>61</v>
      </c>
      <c r="G19" s="25" t="s">
        <v>121</v>
      </c>
      <c r="H19" s="25" t="s">
        <v>119</v>
      </c>
      <c r="I19" s="25" t="s">
        <v>3</v>
      </c>
      <c r="J19" s="25" t="s">
        <v>70</v>
      </c>
      <c r="K19" s="25" t="s">
        <v>106</v>
      </c>
      <c r="L19" s="25" t="s">
        <v>53</v>
      </c>
      <c r="M19" s="25" t="s">
        <v>77</v>
      </c>
      <c r="N19" s="25" t="s">
        <v>71</v>
      </c>
      <c r="O19" s="25" t="s">
        <v>105</v>
      </c>
      <c r="P19" s="25" t="s">
        <v>22</v>
      </c>
      <c r="Q19" s="25" t="s">
        <v>115</v>
      </c>
      <c r="R19" s="25" t="s">
        <v>5</v>
      </c>
      <c r="S19" s="25" t="s">
        <v>76</v>
      </c>
      <c r="T19" s="25" t="s">
        <v>86</v>
      </c>
      <c r="U19" s="25" t="s">
        <v>1</v>
      </c>
      <c r="V19" s="25" t="s">
        <v>116</v>
      </c>
      <c r="W19" s="25" t="s">
        <v>107</v>
      </c>
      <c r="X19" s="25" t="s">
        <v>25</v>
      </c>
      <c r="Y19" s="25" t="s">
        <v>6</v>
      </c>
      <c r="Z19" s="25" t="s">
        <v>72</v>
      </c>
      <c r="AA19" s="25" t="s">
        <v>118</v>
      </c>
      <c r="AB19" s="25" t="s">
        <v>2</v>
      </c>
      <c r="AC19" s="25" t="s">
        <v>55</v>
      </c>
      <c r="AD19" s="25" t="s">
        <v>4</v>
      </c>
      <c r="AE19" s="25" t="s">
        <v>24</v>
      </c>
      <c r="AF19" s="25" t="s">
        <v>10</v>
      </c>
      <c r="AG19" s="25" t="s">
        <v>60</v>
      </c>
      <c r="AH19" s="25" t="s">
        <v>108</v>
      </c>
      <c r="AI19" s="25" t="s">
        <v>85</v>
      </c>
      <c r="AJ19" s="25" t="s">
        <v>26</v>
      </c>
      <c r="AK19" s="25" t="s">
        <v>8</v>
      </c>
      <c r="AL19" s="25" t="s">
        <v>63</v>
      </c>
      <c r="AM19" s="25" t="s">
        <v>120</v>
      </c>
    </row>
    <row r="20" spans="1:39" x14ac:dyDescent="0.2">
      <c r="A20" s="23" t="s">
        <v>63</v>
      </c>
      <c r="B20" s="25" t="s">
        <v>2</v>
      </c>
      <c r="C20" s="25" t="s">
        <v>26</v>
      </c>
      <c r="D20" s="25" t="s">
        <v>85</v>
      </c>
      <c r="E20" s="25" t="s">
        <v>60</v>
      </c>
      <c r="F20" s="25" t="s">
        <v>25</v>
      </c>
      <c r="G20" s="25" t="s">
        <v>1</v>
      </c>
      <c r="H20" s="25" t="s">
        <v>22</v>
      </c>
      <c r="I20" s="25" t="s">
        <v>116</v>
      </c>
      <c r="J20" s="25" t="s">
        <v>107</v>
      </c>
      <c r="K20" s="25" t="s">
        <v>105</v>
      </c>
      <c r="L20" s="25" t="s">
        <v>6</v>
      </c>
      <c r="M20" s="25" t="s">
        <v>120</v>
      </c>
      <c r="N20" s="25" t="s">
        <v>53</v>
      </c>
      <c r="O20" s="25" t="s">
        <v>24</v>
      </c>
      <c r="P20" s="25" t="s">
        <v>118</v>
      </c>
      <c r="Q20" s="25" t="s">
        <v>54</v>
      </c>
      <c r="R20" s="25" t="s">
        <v>23</v>
      </c>
      <c r="S20" s="25" t="s">
        <v>117</v>
      </c>
      <c r="T20" s="25" t="s">
        <v>61</v>
      </c>
      <c r="U20" s="25" t="s">
        <v>55</v>
      </c>
      <c r="V20" s="25" t="s">
        <v>8</v>
      </c>
      <c r="W20" s="25" t="s">
        <v>108</v>
      </c>
      <c r="X20" s="25" t="s">
        <v>119</v>
      </c>
      <c r="Y20" s="25" t="s">
        <v>106</v>
      </c>
      <c r="Z20" s="25" t="s">
        <v>3</v>
      </c>
      <c r="AA20" s="25" t="s">
        <v>71</v>
      </c>
      <c r="AB20" s="25" t="s">
        <v>115</v>
      </c>
      <c r="AC20" s="25" t="s">
        <v>70</v>
      </c>
      <c r="AD20" s="25" t="s">
        <v>5</v>
      </c>
      <c r="AE20" s="25" t="s">
        <v>86</v>
      </c>
      <c r="AF20" s="25" t="s">
        <v>62</v>
      </c>
      <c r="AG20" s="25" t="s">
        <v>77</v>
      </c>
      <c r="AH20" s="25" t="s">
        <v>7</v>
      </c>
      <c r="AI20" s="25" t="s">
        <v>72</v>
      </c>
      <c r="AJ20" s="25" t="s">
        <v>4</v>
      </c>
      <c r="AK20" s="25" t="s">
        <v>121</v>
      </c>
      <c r="AL20" s="25" t="s">
        <v>122</v>
      </c>
      <c r="AM20" s="25" t="s">
        <v>10</v>
      </c>
    </row>
    <row r="21" spans="1:39" x14ac:dyDescent="0.2">
      <c r="A21" s="23" t="s">
        <v>85</v>
      </c>
      <c r="B21" s="25" t="s">
        <v>107</v>
      </c>
      <c r="C21" s="25" t="s">
        <v>1</v>
      </c>
      <c r="D21" s="25" t="s">
        <v>76</v>
      </c>
      <c r="E21" s="25" t="s">
        <v>116</v>
      </c>
      <c r="F21" s="25" t="s">
        <v>120</v>
      </c>
      <c r="G21" s="25" t="s">
        <v>2</v>
      </c>
      <c r="H21" s="25" t="s">
        <v>53</v>
      </c>
      <c r="I21" s="25" t="s">
        <v>60</v>
      </c>
      <c r="J21" s="25" t="s">
        <v>10</v>
      </c>
      <c r="K21" s="25" t="s">
        <v>26</v>
      </c>
      <c r="L21" s="25" t="s">
        <v>22</v>
      </c>
      <c r="M21" s="25" t="s">
        <v>105</v>
      </c>
      <c r="N21" s="25" t="s">
        <v>7</v>
      </c>
      <c r="O21" s="25" t="s">
        <v>72</v>
      </c>
      <c r="P21" s="25" t="s">
        <v>3</v>
      </c>
      <c r="Q21" s="25" t="s">
        <v>70</v>
      </c>
      <c r="R21" s="25" t="s">
        <v>121</v>
      </c>
      <c r="S21" s="25" t="s">
        <v>4</v>
      </c>
      <c r="T21" s="25" t="s">
        <v>117</v>
      </c>
      <c r="U21" s="25" t="s">
        <v>24</v>
      </c>
      <c r="V21" s="25" t="s">
        <v>55</v>
      </c>
      <c r="W21" s="25" t="s">
        <v>5</v>
      </c>
      <c r="X21" s="25" t="s">
        <v>62</v>
      </c>
      <c r="Y21" s="25" t="s">
        <v>54</v>
      </c>
      <c r="Z21" s="25" t="s">
        <v>115</v>
      </c>
      <c r="AA21" s="25" t="s">
        <v>77</v>
      </c>
      <c r="AB21" s="25" t="s">
        <v>108</v>
      </c>
      <c r="AC21" s="25" t="s">
        <v>8</v>
      </c>
      <c r="AD21" s="25" t="s">
        <v>71</v>
      </c>
      <c r="AE21" s="25" t="s">
        <v>63</v>
      </c>
      <c r="AF21" s="25" t="s">
        <v>119</v>
      </c>
      <c r="AG21" s="25" t="s">
        <v>106</v>
      </c>
      <c r="AH21" s="25" t="s">
        <v>61</v>
      </c>
      <c r="AI21" s="25" t="s">
        <v>122</v>
      </c>
      <c r="AJ21" s="25" t="s">
        <v>118</v>
      </c>
      <c r="AK21" s="25" t="s">
        <v>25</v>
      </c>
      <c r="AL21" s="25" t="s">
        <v>23</v>
      </c>
      <c r="AM21" s="25" t="s">
        <v>6</v>
      </c>
    </row>
  </sheetData>
  <conditionalFormatting sqref="A7 A5 A15 A9:A12">
    <cfRule type="cellIs" dxfId="593" priority="1" stopIfTrue="1" operator="equal">
      <formula>"W"</formula>
    </cfRule>
    <cfRule type="cellIs" dxfId="592" priority="2" stopIfTrue="1" operator="equal">
      <formula>"D"</formula>
    </cfRule>
    <cfRule type="cellIs" dxfId="591" priority="3" stopIfTrue="1" operator="equal">
      <formula>"L"</formula>
    </cfRule>
  </conditionalFormatting>
  <conditionalFormatting sqref="A1">
    <cfRule type="cellIs" dxfId="590" priority="4" stopIfTrue="1" operator="equal">
      <formula>"W"</formula>
    </cfRule>
    <cfRule type="cellIs" dxfId="589" priority="5" stopIfTrue="1" operator="equal">
      <formula>"D"</formula>
    </cfRule>
    <cfRule type="cellIs" dxfId="588" priority="6" stopIfTrue="1" operator="equal">
      <formula>"L"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21"/>
  <sheetViews>
    <sheetView workbookViewId="0">
      <pane xSplit="1" topLeftCell="B1" activePane="topRight" state="frozen"/>
      <selection pane="topRight" activeCell="AL1" sqref="AL1:AL1048576"/>
    </sheetView>
  </sheetViews>
  <sheetFormatPr defaultColWidth="9.109375" defaultRowHeight="12" x14ac:dyDescent="0.25"/>
  <cols>
    <col min="1" max="1" width="5" style="21" bestFit="1" customWidth="1"/>
    <col min="2" max="38" width="5.6640625" style="21" hidden="1" customWidth="1"/>
    <col min="39" max="39" width="5.6640625" style="21" customWidth="1"/>
    <col min="40" max="40" width="7.88671875" style="21" customWidth="1"/>
    <col min="41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78</v>
      </c>
      <c r="AR1" s="31" t="s">
        <v>59</v>
      </c>
    </row>
    <row r="2" spans="1:46" x14ac:dyDescent="0.25">
      <c r="A2" s="30" t="s">
        <v>105</v>
      </c>
      <c r="B2" s="22">
        <f ca="1">VLOOKUP($A2,'Proj GC'!$A$68:$AM$87,B$1+1,FALSE)</f>
        <v>148.3002622085809</v>
      </c>
      <c r="C2" s="22">
        <f ca="1">VLOOKUP($A2,'Proj GC'!$A$68:$AM$87,C$1+1,FALSE)</f>
        <v>59.145577594291431</v>
      </c>
      <c r="D2" s="22">
        <f ca="1">VLOOKUP($A2,'Proj GC'!$A$68:$AM$87,D$1+1,FALSE)</f>
        <v>86.976917741386501</v>
      </c>
      <c r="E2" s="22">
        <f ca="1">VLOOKUP($A2,'Proj GC'!$A$68:$AM$87,E$1+1,FALSE)</f>
        <v>132.51445114838938</v>
      </c>
      <c r="F2" s="22">
        <f ca="1">VLOOKUP($A2,'Proj GC'!$A$68:$AM$87,F$1+1,FALSE)</f>
        <v>119.81338033762461</v>
      </c>
      <c r="G2" s="22">
        <f ca="1">VLOOKUP($A2,'Proj GC'!$A$68:$AM$87,G$1+1,FALSE)</f>
        <v>112.57315900051651</v>
      </c>
      <c r="H2" s="22">
        <f ca="1">VLOOKUP($A2,'Proj GC'!$A$68:$AM$87,H$1+1,FALSE)</f>
        <v>86.587993402392399</v>
      </c>
      <c r="I2" s="22">
        <f ca="1">VLOOKUP($A2,'Proj GC'!$A$68:$AM$87,I$1+1,FALSE)</f>
        <v>103.32650355381611</v>
      </c>
      <c r="J2" s="22">
        <f ca="1">VLOOKUP($A2,'Proj GC'!$A$68:$AM$87,J$1+1,FALSE)</f>
        <v>88.140578946061311</v>
      </c>
      <c r="K2" s="22">
        <f ca="1">VLOOKUP($A2,'Proj GC'!$A$68:$AM$87,K$1+1,FALSE)</f>
        <v>112.35666368086302</v>
      </c>
      <c r="L2" s="22">
        <f ca="1">VLOOKUP($A2,'Proj GC'!$A$68:$AM$87,L$1+1,FALSE)</f>
        <v>78.725192926654685</v>
      </c>
      <c r="M2" s="22">
        <f ca="1">VLOOKUP($A2,'Proj GC'!$A$68:$AM$87,M$1+1,FALSE)</f>
        <v>88.123607290931488</v>
      </c>
      <c r="N2" s="22">
        <f ca="1">VLOOKUP($A2,'Proj GC'!$A$68:$AM$87,N$1+1,FALSE)</f>
        <v>75.433191530180153</v>
      </c>
      <c r="O2" s="22">
        <f ca="1">VLOOKUP($A2,'Proj GC'!$A$68:$AM$87,O$1+1,FALSE)</f>
        <v>74.778299219092943</v>
      </c>
      <c r="P2" s="22">
        <f ca="1">VLOOKUP($A2,'Proj GC'!$A$68:$AM$87,P$1+1,FALSE)</f>
        <v>67.057671351633303</v>
      </c>
      <c r="Q2" s="22">
        <f ca="1">VLOOKUP($A2,'Proj GC'!$A$68:$AM$87,Q$1+1,FALSE)</f>
        <v>132.89362574083827</v>
      </c>
      <c r="R2" s="22">
        <f ca="1">VLOOKUP($A2,'Proj GC'!$A$68:$AM$87,R$1+1,FALSE)</f>
        <v>131.23875799038728</v>
      </c>
      <c r="S2" s="22">
        <f ca="1">VLOOKUP($A2,'Proj GC'!$A$68:$AM$87,S$1+1,FALSE)</f>
        <v>102.74153980171798</v>
      </c>
      <c r="T2" s="22">
        <f ca="1">VLOOKUP($A2,'Proj GC'!$A$68:$AM$87,T$1+1,FALSE)</f>
        <v>87.06820011323488</v>
      </c>
      <c r="U2" s="22">
        <f ca="1">VLOOKUP($A2,'Proj GC'!$A$68:$AM$87,U$1+1,FALSE)</f>
        <v>85.062960661692529</v>
      </c>
      <c r="V2" s="22">
        <f ca="1">VLOOKUP($A2,'Proj GC'!$A$68:$AM$87,V$1+1,FALSE)</f>
        <v>97.641779794187173</v>
      </c>
      <c r="W2" s="22">
        <f ca="1">VLOOKUP($A2,'Proj GC'!$A$68:$AM$87,W$1+1,FALSE)</f>
        <v>99.637041377369087</v>
      </c>
      <c r="X2" s="22">
        <f ca="1">VLOOKUP($A2,'Proj GC'!$A$68:$AM$87,X$1+1,FALSE)</f>
        <v>91.629163528855798</v>
      </c>
      <c r="Y2" s="22">
        <f ca="1">VLOOKUP($A2,'Proj GC'!$A$68:$AM$87,Y$1+1,FALSE)</f>
        <v>99.392567747686172</v>
      </c>
      <c r="Z2" s="22">
        <f ca="1">VLOOKUP($A2,'Proj GC'!$A$68:$AM$87,Z$1+1,FALSE)</f>
        <v>106.24960143147842</v>
      </c>
      <c r="AA2" s="22">
        <f ca="1">VLOOKUP($A2,'Proj GC'!$A$68:$AM$87,AA$1+1,FALSE)</f>
        <v>126.94420057505056</v>
      </c>
      <c r="AB2" s="22">
        <f ca="1">VLOOKUP($A2,'Proj GC'!$A$68:$AM$87,AB$1+1,FALSE)</f>
        <v>78.147349861769413</v>
      </c>
      <c r="AC2" s="22">
        <f ca="1">VLOOKUP($A2,'Proj GC'!$A$68:$AM$87,AC$1+1,FALSE)</f>
        <v>88.77521755558935</v>
      </c>
      <c r="AD2" s="22">
        <f ca="1">VLOOKUP($A2,'Proj GC'!$A$68:$AM$87,AD$1+1,FALSE)</f>
        <v>66.696076861647796</v>
      </c>
      <c r="AE2" s="22">
        <f ca="1">VLOOKUP($A2,'Proj GC'!$A$68:$AM$87,AE$1+1,FALSE)</f>
        <v>77.130474223493678</v>
      </c>
      <c r="AF2" s="22">
        <f ca="1">VLOOKUP($A2,'Proj GC'!$A$68:$AM$87,AF$1+1,FALSE)</f>
        <v>149.43118959286463</v>
      </c>
      <c r="AG2" s="22">
        <f ca="1">VLOOKUP($A2,'Proj GC'!$A$68:$AM$87,AG$1+1,FALSE)</f>
        <v>131.51155327930761</v>
      </c>
      <c r="AH2" s="22">
        <f ca="1">VLOOKUP($A2,'Proj GC'!$A$68:$AM$87,AH$1+1,FALSE)</f>
        <v>66.312831382969208</v>
      </c>
      <c r="AI2" s="22">
        <f ca="1">VLOOKUP($A2,'Proj GC'!$A$68:$AM$87,AI$1+1,FALSE)</f>
        <v>98.183289489392521</v>
      </c>
      <c r="AJ2" s="22">
        <f ca="1">VLOOKUP($A2,'Proj GC'!$A$68:$AM$87,AJ$1+1,FALSE)</f>
        <v>116.38154010468304</v>
      </c>
      <c r="AK2" s="22">
        <f ca="1">VLOOKUP($A2,'Proj GC'!$A$68:$AM$87,AK$1+1,FALSE)</f>
        <v>75.61822514120351</v>
      </c>
      <c r="AL2" s="22">
        <f ca="1">VLOOKUP($A2,'Proj GC'!$A$68:$AM$87,AL$1+1,FALSE)</f>
        <v>115.85748105300112</v>
      </c>
      <c r="AM2" s="22">
        <f ca="1">VLOOKUP($A2,'Proj GC'!$A$68:$AM$87,AM$1+1,FALSE)</f>
        <v>117.84906433621505</v>
      </c>
      <c r="AN2" s="22" t="e">
        <f ca="1">AVERAGE(OFFSET($A2,0,Fixtures!$D$6,1,3))</f>
        <v>#N/A</v>
      </c>
      <c r="AO2" s="22" t="e">
        <f ca="1">AVERAGE(OFFSET($A2,0,Fixtures!$D$6,1,6))</f>
        <v>#N/A</v>
      </c>
      <c r="AP2" s="22" t="e">
        <f ca="1">AVERAGE(OFFSET($A2,0,Fixtures!$D$6,1,9))</f>
        <v>#N/A</v>
      </c>
      <c r="AQ2" s="22" t="e">
        <f ca="1">AVERAGE(OFFSET($A2,0,Fixtures!$D$6,1,12))</f>
        <v>#N/A</v>
      </c>
      <c r="AR2" s="22">
        <f ca="1">IF(OR(Fixtures!$D$6&lt;=0,Fixtures!$D$6&gt;39),AVERAGE(A2:AM2),AVERAGE(OFFSET($A2,0,Fixtures!$D$6,1,39-Fixtures!$D$6)))</f>
        <v>117.84906433621505</v>
      </c>
    </row>
    <row r="3" spans="1:46" x14ac:dyDescent="0.25">
      <c r="A3" s="2" t="s">
        <v>118</v>
      </c>
      <c r="B3" s="22">
        <f ca="1">VLOOKUP($A3,'Proj GC'!$A$68:$AM$87,B$1+1,FALSE)</f>
        <v>117.84906433621505</v>
      </c>
      <c r="C3" s="22">
        <f ca="1">VLOOKUP($A3,'Proj GC'!$A$68:$AM$87,C$1+1,FALSE)</f>
        <v>88.77521755558935</v>
      </c>
      <c r="D3" s="22">
        <f ca="1">VLOOKUP($A3,'Proj GC'!$A$68:$AM$87,D$1+1,FALSE)</f>
        <v>116.38154010468304</v>
      </c>
      <c r="E3" s="22">
        <f ca="1">VLOOKUP($A3,'Proj GC'!$A$68:$AM$87,E$1+1,FALSE)</f>
        <v>98.183289489392521</v>
      </c>
      <c r="F3" s="22">
        <f ca="1">VLOOKUP($A3,'Proj GC'!$A$68:$AM$87,F$1+1,FALSE)</f>
        <v>75.61822514120351</v>
      </c>
      <c r="G3" s="22">
        <f ca="1">VLOOKUP($A3,'Proj GC'!$A$68:$AM$87,G$1+1,FALSE)</f>
        <v>66.312831382969208</v>
      </c>
      <c r="H3" s="22">
        <f ca="1">VLOOKUP($A3,'Proj GC'!$A$68:$AM$87,H$1+1,FALSE)</f>
        <v>115.85748105300112</v>
      </c>
      <c r="I3" s="22">
        <f ca="1">VLOOKUP($A3,'Proj GC'!$A$68:$AM$87,I$1+1,FALSE)</f>
        <v>75.433191530180153</v>
      </c>
      <c r="J3" s="22">
        <f ca="1">VLOOKUP($A3,'Proj GC'!$A$68:$AM$87,J$1+1,FALSE)</f>
        <v>115.57302546324158</v>
      </c>
      <c r="K3" s="22">
        <f ca="1">VLOOKUP($A3,'Proj GC'!$A$68:$AM$87,K$1+1,FALSE)</f>
        <v>132.51445114838938</v>
      </c>
      <c r="L3" s="22">
        <f ca="1">VLOOKUP($A3,'Proj GC'!$A$68:$AM$87,L$1+1,FALSE)</f>
        <v>86.587993402392399</v>
      </c>
      <c r="M3" s="22">
        <f ca="1">VLOOKUP($A3,'Proj GC'!$A$68:$AM$87,M$1+1,FALSE)</f>
        <v>119.81338033762461</v>
      </c>
      <c r="N3" s="22">
        <f ca="1">VLOOKUP($A3,'Proj GC'!$A$68:$AM$87,N$1+1,FALSE)</f>
        <v>86.976917741386501</v>
      </c>
      <c r="O3" s="22">
        <f ca="1">VLOOKUP($A3,'Proj GC'!$A$68:$AM$87,O$1+1,FALSE)</f>
        <v>59.145577594291431</v>
      </c>
      <c r="P3" s="22">
        <f ca="1">VLOOKUP($A3,'Proj GC'!$A$68:$AM$87,P$1+1,FALSE)</f>
        <v>112.35666368086302</v>
      </c>
      <c r="Q3" s="22">
        <f ca="1">VLOOKUP($A3,'Proj GC'!$A$68:$AM$87,Q$1+1,FALSE)</f>
        <v>91.629163528855798</v>
      </c>
      <c r="R3" s="22">
        <f ca="1">VLOOKUP($A3,'Proj GC'!$A$68:$AM$87,R$1+1,FALSE)</f>
        <v>78.147349861769413</v>
      </c>
      <c r="S3" s="22">
        <f ca="1">VLOOKUP($A3,'Proj GC'!$A$68:$AM$87,S$1+1,FALSE)</f>
        <v>148.3002622085809</v>
      </c>
      <c r="T3" s="22">
        <f ca="1">VLOOKUP($A3,'Proj GC'!$A$68:$AM$87,T$1+1,FALSE)</f>
        <v>126.94420057505056</v>
      </c>
      <c r="U3" s="22">
        <f ca="1">VLOOKUP($A3,'Proj GC'!$A$68:$AM$87,U$1+1,FALSE)</f>
        <v>77.130474223493678</v>
      </c>
      <c r="V3" s="22">
        <f ca="1">VLOOKUP($A3,'Proj GC'!$A$68:$AM$87,V$1+1,FALSE)</f>
        <v>102.74153980171798</v>
      </c>
      <c r="W3" s="22">
        <f ca="1">VLOOKUP($A3,'Proj GC'!$A$68:$AM$87,W$1+1,FALSE)</f>
        <v>149.43118959286463</v>
      </c>
      <c r="X3" s="22">
        <f ca="1">VLOOKUP($A3,'Proj GC'!$A$68:$AM$87,X$1+1,FALSE)</f>
        <v>85.062960661692529</v>
      </c>
      <c r="Y3" s="22">
        <f ca="1">VLOOKUP($A3,'Proj GC'!$A$68:$AM$87,Y$1+1,FALSE)</f>
        <v>102.48928673155385</v>
      </c>
      <c r="Z3" s="22">
        <f ca="1">VLOOKUP($A3,'Proj GC'!$A$68:$AM$87,Z$1+1,FALSE)</f>
        <v>67.057671351633303</v>
      </c>
      <c r="AA3" s="22">
        <f ca="1">VLOOKUP($A3,'Proj GC'!$A$68:$AM$87,AA$1+1,FALSE)</f>
        <v>74.778299219092943</v>
      </c>
      <c r="AB3" s="22">
        <f ca="1">VLOOKUP($A3,'Proj GC'!$A$68:$AM$87,AB$1+1,FALSE)</f>
        <v>106.24960143147842</v>
      </c>
      <c r="AC3" s="22">
        <f ca="1">VLOOKUP($A3,'Proj GC'!$A$68:$AM$87,AC$1+1,FALSE)</f>
        <v>97.641779794187173</v>
      </c>
      <c r="AD3" s="22">
        <f ca="1">VLOOKUP($A3,'Proj GC'!$A$68:$AM$87,AD$1+1,FALSE)</f>
        <v>78.725192926654685</v>
      </c>
      <c r="AE3" s="22">
        <f ca="1">VLOOKUP($A3,'Proj GC'!$A$68:$AM$87,AE$1+1,FALSE)</f>
        <v>131.23875799038728</v>
      </c>
      <c r="AF3" s="22">
        <f ca="1">VLOOKUP($A3,'Proj GC'!$A$68:$AM$87,AF$1+1,FALSE)</f>
        <v>87.06820011323488</v>
      </c>
      <c r="AG3" s="22">
        <f ca="1">VLOOKUP($A3,'Proj GC'!$A$68:$AM$87,AG$1+1,FALSE)</f>
        <v>132.89362574083827</v>
      </c>
      <c r="AH3" s="22">
        <f ca="1">VLOOKUP($A3,'Proj GC'!$A$68:$AM$87,AH$1+1,FALSE)</f>
        <v>66.696076861647796</v>
      </c>
      <c r="AI3" s="22">
        <f ca="1">VLOOKUP($A3,'Proj GC'!$A$68:$AM$87,AI$1+1,FALSE)</f>
        <v>112.57315900051651</v>
      </c>
      <c r="AJ3" s="22">
        <f ca="1">VLOOKUP($A3,'Proj GC'!$A$68:$AM$87,AJ$1+1,FALSE)</f>
        <v>88.123607290931488</v>
      </c>
      <c r="AK3" s="22">
        <f ca="1">VLOOKUP($A3,'Proj GC'!$A$68:$AM$87,AK$1+1,FALSE)</f>
        <v>99.637041377369087</v>
      </c>
      <c r="AL3" s="22">
        <f ca="1">VLOOKUP($A3,'Proj GC'!$A$68:$AM$87,AL$1+1,FALSE)</f>
        <v>131.51155327930761</v>
      </c>
      <c r="AM3" s="22">
        <f ca="1">VLOOKUP($A3,'Proj GC'!$A$68:$AM$87,AM$1+1,FALSE)</f>
        <v>103.32650355381611</v>
      </c>
      <c r="AN3" s="22" t="e">
        <f ca="1">AVERAGE(OFFSET($A3,0,Fixtures!$D$6,1,3))</f>
        <v>#N/A</v>
      </c>
      <c r="AO3" s="22" t="e">
        <f ca="1">AVERAGE(OFFSET($A3,0,Fixtures!$D$6,1,6))</f>
        <v>#N/A</v>
      </c>
      <c r="AP3" s="22" t="e">
        <f ca="1">AVERAGE(OFFSET($A3,0,Fixtures!$D$6,1,9))</f>
        <v>#N/A</v>
      </c>
      <c r="AQ3" s="22" t="e">
        <f ca="1">AVERAGE(OFFSET($A3,0,Fixtures!$D$6,1,12))</f>
        <v>#N/A</v>
      </c>
      <c r="AR3" s="22">
        <f ca="1">IF(OR(Fixtures!$D$6&lt;=0,Fixtures!$D$6&gt;39),AVERAGE(A3:AM3),AVERAGE(OFFSET($A3,0,Fixtures!$D$6,1,39-Fixtures!$D$6)))</f>
        <v>103.32650355381611</v>
      </c>
    </row>
    <row r="4" spans="1:46" x14ac:dyDescent="0.25">
      <c r="A4" s="30" t="s">
        <v>61</v>
      </c>
      <c r="B4" s="22">
        <f ca="1">VLOOKUP($A4,'Proj GC'!$A$68:$AM$87,B$1+1,FALSE)</f>
        <v>116.38154010468304</v>
      </c>
      <c r="C4" s="22">
        <f ca="1">VLOOKUP($A4,'Proj GC'!$A$68:$AM$87,C$1+1,FALSE)</f>
        <v>119.81338033762461</v>
      </c>
      <c r="D4" s="22">
        <f ca="1">VLOOKUP($A4,'Proj GC'!$A$68:$AM$87,D$1+1,FALSE)</f>
        <v>86.587993402392399</v>
      </c>
      <c r="E4" s="22">
        <f ca="1">VLOOKUP($A4,'Proj GC'!$A$68:$AM$87,E$1+1,FALSE)</f>
        <v>88.77521755558935</v>
      </c>
      <c r="F4" s="22">
        <f ca="1">VLOOKUP($A4,'Proj GC'!$A$68:$AM$87,F$1+1,FALSE)</f>
        <v>74.778299219092943</v>
      </c>
      <c r="G4" s="22">
        <f ca="1">VLOOKUP($A4,'Proj GC'!$A$68:$AM$87,G$1+1,FALSE)</f>
        <v>102.74153980171798</v>
      </c>
      <c r="H4" s="22">
        <f ca="1">VLOOKUP($A4,'Proj GC'!$A$68:$AM$87,H$1+1,FALSE)</f>
        <v>117.84906433621505</v>
      </c>
      <c r="I4" s="22">
        <f ca="1">VLOOKUP($A4,'Proj GC'!$A$68:$AM$87,I$1+1,FALSE)</f>
        <v>99.392567747686172</v>
      </c>
      <c r="J4" s="22">
        <f ca="1">VLOOKUP($A4,'Proj GC'!$A$68:$AM$87,J$1+1,FALSE)</f>
        <v>67.057671351633303</v>
      </c>
      <c r="K4" s="22">
        <f ca="1">VLOOKUP($A4,'Proj GC'!$A$68:$AM$87,K$1+1,FALSE)</f>
        <v>148.3002622085809</v>
      </c>
      <c r="L4" s="22">
        <f ca="1">VLOOKUP($A4,'Proj GC'!$A$68:$AM$87,L$1+1,FALSE)</f>
        <v>87.06820011323488</v>
      </c>
      <c r="M4" s="22">
        <f ca="1">VLOOKUP($A4,'Proj GC'!$A$68:$AM$87,M$1+1,FALSE)</f>
        <v>103.32650355381611</v>
      </c>
      <c r="N4" s="22">
        <f ca="1">VLOOKUP($A4,'Proj GC'!$A$68:$AM$87,N$1+1,FALSE)</f>
        <v>115.57302546324158</v>
      </c>
      <c r="O4" s="22">
        <f ca="1">VLOOKUP($A4,'Proj GC'!$A$68:$AM$87,O$1+1,FALSE)</f>
        <v>78.147349861769413</v>
      </c>
      <c r="P4" s="22">
        <f ca="1">VLOOKUP($A4,'Proj GC'!$A$68:$AM$87,P$1+1,FALSE)</f>
        <v>126.94420057505056</v>
      </c>
      <c r="Q4" s="22">
        <f ca="1">VLOOKUP($A4,'Proj GC'!$A$68:$AM$87,Q$1+1,FALSE)</f>
        <v>59.145577594291431</v>
      </c>
      <c r="R4" s="22">
        <f ca="1">VLOOKUP($A4,'Proj GC'!$A$68:$AM$87,R$1+1,FALSE)</f>
        <v>77.130474223493678</v>
      </c>
      <c r="S4" s="22">
        <f ca="1">VLOOKUP($A4,'Proj GC'!$A$68:$AM$87,S$1+1,FALSE)</f>
        <v>149.43118959286463</v>
      </c>
      <c r="T4" s="22">
        <f ca="1">VLOOKUP($A4,'Proj GC'!$A$68:$AM$87,T$1+1,FALSE)</f>
        <v>112.35666368086302</v>
      </c>
      <c r="U4" s="22">
        <f ca="1">VLOOKUP($A4,'Proj GC'!$A$68:$AM$87,U$1+1,FALSE)</f>
        <v>102.48928673155385</v>
      </c>
      <c r="V4" s="22">
        <f ca="1">VLOOKUP($A4,'Proj GC'!$A$68:$AM$87,V$1+1,FALSE)</f>
        <v>132.89362574083827</v>
      </c>
      <c r="W4" s="22">
        <f ca="1">VLOOKUP($A4,'Proj GC'!$A$68:$AM$87,W$1+1,FALSE)</f>
        <v>131.51155327930761</v>
      </c>
      <c r="X4" s="22">
        <f ca="1">VLOOKUP($A4,'Proj GC'!$A$68:$AM$87,X$1+1,FALSE)</f>
        <v>88.140578946061311</v>
      </c>
      <c r="Y4" s="22">
        <f ca="1">VLOOKUP($A4,'Proj GC'!$A$68:$AM$87,Y$1+1,FALSE)</f>
        <v>75.61822514120351</v>
      </c>
      <c r="Z4" s="22">
        <f ca="1">VLOOKUP($A4,'Proj GC'!$A$68:$AM$87,Z$1+1,FALSE)</f>
        <v>66.312831382969208</v>
      </c>
      <c r="AA4" s="22">
        <f ca="1">VLOOKUP($A4,'Proj GC'!$A$68:$AM$87,AA$1+1,FALSE)</f>
        <v>115.85748105300112</v>
      </c>
      <c r="AB4" s="22">
        <f ca="1">VLOOKUP($A4,'Proj GC'!$A$68:$AM$87,AB$1+1,FALSE)</f>
        <v>91.629163528855798</v>
      </c>
      <c r="AC4" s="22">
        <f ca="1">VLOOKUP($A4,'Proj GC'!$A$68:$AM$87,AC$1+1,FALSE)</f>
        <v>98.183289489392521</v>
      </c>
      <c r="AD4" s="22">
        <f ca="1">VLOOKUP($A4,'Proj GC'!$A$68:$AM$87,AD$1+1,FALSE)</f>
        <v>106.24960143147842</v>
      </c>
      <c r="AE4" s="22">
        <f ca="1">VLOOKUP($A4,'Proj GC'!$A$68:$AM$87,AE$1+1,FALSE)</f>
        <v>97.641779794187173</v>
      </c>
      <c r="AF4" s="22">
        <f ca="1">VLOOKUP($A4,'Proj GC'!$A$68:$AM$87,AF$1+1,FALSE)</f>
        <v>78.725192926654685</v>
      </c>
      <c r="AG4" s="22">
        <f ca="1">VLOOKUP($A4,'Proj GC'!$A$68:$AM$87,AG$1+1,FALSE)</f>
        <v>131.23875799038728</v>
      </c>
      <c r="AH4" s="22">
        <f ca="1">VLOOKUP($A4,'Proj GC'!$A$68:$AM$87,AH$1+1,FALSE)</f>
        <v>88.123607290931488</v>
      </c>
      <c r="AI4" s="22">
        <f ca="1">VLOOKUP($A4,'Proj GC'!$A$68:$AM$87,AI$1+1,FALSE)</f>
        <v>99.637041377369087</v>
      </c>
      <c r="AJ4" s="22">
        <f ca="1">VLOOKUP($A4,'Proj GC'!$A$68:$AM$87,AJ$1+1,FALSE)</f>
        <v>86.976917741386501</v>
      </c>
      <c r="AK4" s="22">
        <f ca="1">VLOOKUP($A4,'Proj GC'!$A$68:$AM$87,AK$1+1,FALSE)</f>
        <v>112.57315900051651</v>
      </c>
      <c r="AL4" s="22">
        <f ca="1">VLOOKUP($A4,'Proj GC'!$A$68:$AM$87,AL$1+1,FALSE)</f>
        <v>132.51445114838938</v>
      </c>
      <c r="AM4" s="22">
        <f ca="1">VLOOKUP($A4,'Proj GC'!$A$68:$AM$87,AM$1+1,FALSE)</f>
        <v>66.696076861647796</v>
      </c>
      <c r="AN4" s="22" t="e">
        <f ca="1">AVERAGE(OFFSET($A4,0,Fixtures!$D$6,1,3))</f>
        <v>#N/A</v>
      </c>
      <c r="AO4" s="22" t="e">
        <f ca="1">AVERAGE(OFFSET($A4,0,Fixtures!$D$6,1,6))</f>
        <v>#N/A</v>
      </c>
      <c r="AP4" s="22" t="e">
        <f ca="1">AVERAGE(OFFSET($A4,0,Fixtures!$D$6,1,9))</f>
        <v>#N/A</v>
      </c>
      <c r="AQ4" s="22" t="e">
        <f ca="1">AVERAGE(OFFSET($A4,0,Fixtures!$D$6,1,12))</f>
        <v>#N/A</v>
      </c>
      <c r="AR4" s="22">
        <f ca="1">IF(OR(Fixtures!$D$6&lt;=0,Fixtures!$D$6&gt;39),AVERAGE(A4:AM4),AVERAGE(OFFSET($A4,0,Fixtures!$D$6,1,39-Fixtures!$D$6)))</f>
        <v>66.696076861647796</v>
      </c>
    </row>
    <row r="5" spans="1:46" x14ac:dyDescent="0.25">
      <c r="A5" s="30" t="s">
        <v>53</v>
      </c>
      <c r="B5" s="22">
        <f ca="1">VLOOKUP($A5,'Proj GC'!$A$68:$AM$87,B$1+1,FALSE)</f>
        <v>86.587993402392399</v>
      </c>
      <c r="C5" s="22">
        <f ca="1">VLOOKUP($A5,'Proj GC'!$A$68:$AM$87,C$1+1,FALSE)</f>
        <v>131.23875799038728</v>
      </c>
      <c r="D5" s="22">
        <f ca="1">VLOOKUP($A5,'Proj GC'!$A$68:$AM$87,D$1+1,FALSE)</f>
        <v>87.06820011323488</v>
      </c>
      <c r="E5" s="22">
        <f ca="1">VLOOKUP($A5,'Proj GC'!$A$68:$AM$87,E$1+1,FALSE)</f>
        <v>132.89362574083827</v>
      </c>
      <c r="F5" s="22">
        <f ca="1">VLOOKUP($A5,'Proj GC'!$A$68:$AM$87,F$1+1,FALSE)</f>
        <v>88.140578946061311</v>
      </c>
      <c r="G5" s="22">
        <f ca="1">VLOOKUP($A5,'Proj GC'!$A$68:$AM$87,G$1+1,FALSE)</f>
        <v>86.976917741386501</v>
      </c>
      <c r="H5" s="22">
        <f ca="1">VLOOKUP($A5,'Proj GC'!$A$68:$AM$87,H$1+1,FALSE)</f>
        <v>88.123607290931488</v>
      </c>
      <c r="I5" s="22">
        <f ca="1">VLOOKUP($A5,'Proj GC'!$A$68:$AM$87,I$1+1,FALSE)</f>
        <v>112.57315900051651</v>
      </c>
      <c r="J5" s="22">
        <f ca="1">VLOOKUP($A5,'Proj GC'!$A$68:$AM$87,J$1+1,FALSE)</f>
        <v>85.062960661692529</v>
      </c>
      <c r="K5" s="22">
        <f ca="1">VLOOKUP($A5,'Proj GC'!$A$68:$AM$87,K$1+1,FALSE)</f>
        <v>78.725192926654685</v>
      </c>
      <c r="L5" s="22">
        <f ca="1">VLOOKUP($A5,'Proj GC'!$A$68:$AM$87,L$1+1,FALSE)</f>
        <v>74.778299219092943</v>
      </c>
      <c r="M5" s="22">
        <f ca="1">VLOOKUP($A5,'Proj GC'!$A$68:$AM$87,M$1+1,FALSE)</f>
        <v>102.74153980171798</v>
      </c>
      <c r="N5" s="22">
        <f ca="1">VLOOKUP($A5,'Proj GC'!$A$68:$AM$87,N$1+1,FALSE)</f>
        <v>112.35666368086302</v>
      </c>
      <c r="O5" s="22">
        <f ca="1">VLOOKUP($A5,'Proj GC'!$A$68:$AM$87,O$1+1,FALSE)</f>
        <v>132.51445114838938</v>
      </c>
      <c r="P5" s="22">
        <f ca="1">VLOOKUP($A5,'Proj GC'!$A$68:$AM$87,P$1+1,FALSE)</f>
        <v>115.57302546324158</v>
      </c>
      <c r="Q5" s="22">
        <f ca="1">VLOOKUP($A5,'Proj GC'!$A$68:$AM$87,Q$1+1,FALSE)</f>
        <v>106.24960143147842</v>
      </c>
      <c r="R5" s="22">
        <f ca="1">VLOOKUP($A5,'Proj GC'!$A$68:$AM$87,R$1+1,FALSE)</f>
        <v>59.145577594291431</v>
      </c>
      <c r="S5" s="22">
        <f ca="1">VLOOKUP($A5,'Proj GC'!$A$68:$AM$87,S$1+1,FALSE)</f>
        <v>103.32650355381611</v>
      </c>
      <c r="T5" s="22">
        <f ca="1">VLOOKUP($A5,'Proj GC'!$A$68:$AM$87,T$1+1,FALSE)</f>
        <v>148.3002622085809</v>
      </c>
      <c r="U5" s="22">
        <f ca="1">VLOOKUP($A5,'Proj GC'!$A$68:$AM$87,U$1+1,FALSE)</f>
        <v>99.637041377369087</v>
      </c>
      <c r="V5" s="22">
        <f ca="1">VLOOKUP($A5,'Proj GC'!$A$68:$AM$87,V$1+1,FALSE)</f>
        <v>78.147349861769413</v>
      </c>
      <c r="W5" s="22">
        <f ca="1">VLOOKUP($A5,'Proj GC'!$A$68:$AM$87,W$1+1,FALSE)</f>
        <v>88.77521755558935</v>
      </c>
      <c r="X5" s="22">
        <f ca="1">VLOOKUP($A5,'Proj GC'!$A$68:$AM$87,X$1+1,FALSE)</f>
        <v>126.94420057505056</v>
      </c>
      <c r="Y5" s="22">
        <f ca="1">VLOOKUP($A5,'Proj GC'!$A$68:$AM$87,Y$1+1,FALSE)</f>
        <v>75.433191530180153</v>
      </c>
      <c r="Z5" s="22">
        <f ca="1">VLOOKUP($A5,'Proj GC'!$A$68:$AM$87,Z$1+1,FALSE)</f>
        <v>99.392567747686172</v>
      </c>
      <c r="AA5" s="22">
        <f ca="1">VLOOKUP($A5,'Proj GC'!$A$68:$AM$87,AA$1+1,FALSE)</f>
        <v>77.130474223493678</v>
      </c>
      <c r="AB5" s="22">
        <f ca="1">VLOOKUP($A5,'Proj GC'!$A$68:$AM$87,AB$1+1,FALSE)</f>
        <v>115.85748105300112</v>
      </c>
      <c r="AC5" s="22">
        <f ca="1">VLOOKUP($A5,'Proj GC'!$A$68:$AM$87,AC$1+1,FALSE)</f>
        <v>66.312831382969208</v>
      </c>
      <c r="AD5" s="22">
        <f ca="1">VLOOKUP($A5,'Proj GC'!$A$68:$AM$87,AD$1+1,FALSE)</f>
        <v>116.38154010468304</v>
      </c>
      <c r="AE5" s="22">
        <f ca="1">VLOOKUP($A5,'Proj GC'!$A$68:$AM$87,AE$1+1,FALSE)</f>
        <v>98.183289489392521</v>
      </c>
      <c r="AF5" s="22">
        <f ca="1">VLOOKUP($A5,'Proj GC'!$A$68:$AM$87,AF$1+1,FALSE)</f>
        <v>117.84906433621505</v>
      </c>
      <c r="AG5" s="22">
        <f ca="1">VLOOKUP($A5,'Proj GC'!$A$68:$AM$87,AG$1+1,FALSE)</f>
        <v>97.641779794187173</v>
      </c>
      <c r="AH5" s="22">
        <f ca="1">VLOOKUP($A5,'Proj GC'!$A$68:$AM$87,AH$1+1,FALSE)</f>
        <v>119.81338033762461</v>
      </c>
      <c r="AI5" s="22">
        <f ca="1">VLOOKUP($A5,'Proj GC'!$A$68:$AM$87,AI$1+1,FALSE)</f>
        <v>131.51155327930761</v>
      </c>
      <c r="AJ5" s="22">
        <f ca="1">VLOOKUP($A5,'Proj GC'!$A$68:$AM$87,AJ$1+1,FALSE)</f>
        <v>66.696076861647796</v>
      </c>
      <c r="AK5" s="22">
        <f ca="1">VLOOKUP($A5,'Proj GC'!$A$68:$AM$87,AK$1+1,FALSE)</f>
        <v>102.48928673155385</v>
      </c>
      <c r="AL5" s="22">
        <f ca="1">VLOOKUP($A5,'Proj GC'!$A$68:$AM$87,AL$1+1,FALSE)</f>
        <v>91.629163528855798</v>
      </c>
      <c r="AM5" s="22">
        <f ca="1">VLOOKUP($A5,'Proj GC'!$A$68:$AM$87,AM$1+1,FALSE)</f>
        <v>149.43118959286463</v>
      </c>
      <c r="AN5" s="22" t="e">
        <f ca="1">AVERAGE(OFFSET($A5,0,Fixtures!$D$6,1,3))</f>
        <v>#N/A</v>
      </c>
      <c r="AO5" s="22" t="e">
        <f ca="1">AVERAGE(OFFSET($A5,0,Fixtures!$D$6,1,6))</f>
        <v>#N/A</v>
      </c>
      <c r="AP5" s="22" t="e">
        <f ca="1">AVERAGE(OFFSET($A5,0,Fixtures!$D$6,1,9))</f>
        <v>#N/A</v>
      </c>
      <c r="AQ5" s="22" t="e">
        <f ca="1">AVERAGE(OFFSET($A5,0,Fixtures!$D$6,1,12))</f>
        <v>#N/A</v>
      </c>
      <c r="AR5" s="22">
        <f ca="1">IF(OR(Fixtures!$D$6&lt;=0,Fixtures!$D$6&gt;39),AVERAGE(A5:AM5),AVERAGE(OFFSET($A5,0,Fixtures!$D$6,1,39-Fixtures!$D$6)))</f>
        <v>149.43118959286463</v>
      </c>
    </row>
    <row r="6" spans="1:46" x14ac:dyDescent="0.25">
      <c r="A6" s="30" t="s">
        <v>116</v>
      </c>
      <c r="B6" s="22">
        <f ca="1">VLOOKUP($A6,'Proj GC'!$A$68:$AM$87,B$1+1,FALSE)</f>
        <v>91.629163528855798</v>
      </c>
      <c r="C6" s="22">
        <f ca="1">VLOOKUP($A6,'Proj GC'!$A$68:$AM$87,C$1+1,FALSE)</f>
        <v>126.94420057505056</v>
      </c>
      <c r="D6" s="22">
        <f ca="1">VLOOKUP($A6,'Proj GC'!$A$68:$AM$87,D$1+1,FALSE)</f>
        <v>102.48928673155385</v>
      </c>
      <c r="E6" s="22">
        <f ca="1">VLOOKUP($A6,'Proj GC'!$A$68:$AM$87,E$1+1,FALSE)</f>
        <v>88.123607290931488</v>
      </c>
      <c r="F6" s="22">
        <f ca="1">VLOOKUP($A6,'Proj GC'!$A$68:$AM$87,F$1+1,FALSE)</f>
        <v>66.696076861647796</v>
      </c>
      <c r="G6" s="22">
        <f ca="1">VLOOKUP($A6,'Proj GC'!$A$68:$AM$87,G$1+1,FALSE)</f>
        <v>67.057671351633303</v>
      </c>
      <c r="H6" s="22">
        <f ca="1">VLOOKUP($A6,'Proj GC'!$A$68:$AM$87,H$1+1,FALSE)</f>
        <v>66.312831382969208</v>
      </c>
      <c r="I6" s="22">
        <f ca="1">VLOOKUP($A6,'Proj GC'!$A$68:$AM$87,I$1+1,FALSE)</f>
        <v>112.35666368086302</v>
      </c>
      <c r="J6" s="22">
        <f ca="1">VLOOKUP($A6,'Proj GC'!$A$68:$AM$87,J$1+1,FALSE)</f>
        <v>87.06820011323488</v>
      </c>
      <c r="K6" s="22">
        <f ca="1">VLOOKUP($A6,'Proj GC'!$A$68:$AM$87,K$1+1,FALSE)</f>
        <v>119.81338033762461</v>
      </c>
      <c r="L6" s="22">
        <f ca="1">VLOOKUP($A6,'Proj GC'!$A$68:$AM$87,L$1+1,FALSE)</f>
        <v>148.3002622085809</v>
      </c>
      <c r="M6" s="22">
        <f ca="1">VLOOKUP($A6,'Proj GC'!$A$68:$AM$87,M$1+1,FALSE)</f>
        <v>132.51445114838938</v>
      </c>
      <c r="N6" s="22">
        <f ca="1">VLOOKUP($A6,'Proj GC'!$A$68:$AM$87,N$1+1,FALSE)</f>
        <v>88.140578946061311</v>
      </c>
      <c r="O6" s="22">
        <f ca="1">VLOOKUP($A6,'Proj GC'!$A$68:$AM$87,O$1+1,FALSE)</f>
        <v>88.77521755558935</v>
      </c>
      <c r="P6" s="22">
        <f ca="1">VLOOKUP($A6,'Proj GC'!$A$68:$AM$87,P$1+1,FALSE)</f>
        <v>86.587993402392399</v>
      </c>
      <c r="Q6" s="22">
        <f ca="1">VLOOKUP($A6,'Proj GC'!$A$68:$AM$87,Q$1+1,FALSE)</f>
        <v>115.85748105300112</v>
      </c>
      <c r="R6" s="22">
        <f ca="1">VLOOKUP($A6,'Proj GC'!$A$68:$AM$87,R$1+1,FALSE)</f>
        <v>85.062960661692529</v>
      </c>
      <c r="S6" s="22">
        <f ca="1">VLOOKUP($A6,'Proj GC'!$A$68:$AM$87,S$1+1,FALSE)</f>
        <v>116.38154010468304</v>
      </c>
      <c r="T6" s="22">
        <f ca="1">VLOOKUP($A6,'Proj GC'!$A$68:$AM$87,T$1+1,FALSE)</f>
        <v>117.84906433621505</v>
      </c>
      <c r="U6" s="22">
        <f ca="1">VLOOKUP($A6,'Proj GC'!$A$68:$AM$87,U$1+1,FALSE)</f>
        <v>99.392567747686172</v>
      </c>
      <c r="V6" s="22">
        <f ca="1">VLOOKUP($A6,'Proj GC'!$A$68:$AM$87,V$1+1,FALSE)</f>
        <v>74.778299219092943</v>
      </c>
      <c r="W6" s="22">
        <f ca="1">VLOOKUP($A6,'Proj GC'!$A$68:$AM$87,W$1+1,FALSE)</f>
        <v>106.24960143147842</v>
      </c>
      <c r="X6" s="22">
        <f ca="1">VLOOKUP($A6,'Proj GC'!$A$68:$AM$87,X$1+1,FALSE)</f>
        <v>99.637041377369087</v>
      </c>
      <c r="Y6" s="22">
        <f ca="1">VLOOKUP($A6,'Proj GC'!$A$68:$AM$87,Y$1+1,FALSE)</f>
        <v>98.183289489392521</v>
      </c>
      <c r="Z6" s="22">
        <f ca="1">VLOOKUP($A6,'Proj GC'!$A$68:$AM$87,Z$1+1,FALSE)</f>
        <v>59.145577594291431</v>
      </c>
      <c r="AA6" s="22">
        <f ca="1">VLOOKUP($A6,'Proj GC'!$A$68:$AM$87,AA$1+1,FALSE)</f>
        <v>75.61822514120351</v>
      </c>
      <c r="AB6" s="22">
        <f ca="1">VLOOKUP($A6,'Proj GC'!$A$68:$AM$87,AB$1+1,FALSE)</f>
        <v>149.43118959286463</v>
      </c>
      <c r="AC6" s="22">
        <f ca="1">VLOOKUP($A6,'Proj GC'!$A$68:$AM$87,AC$1+1,FALSE)</f>
        <v>131.51155327930761</v>
      </c>
      <c r="AD6" s="22">
        <f ca="1">VLOOKUP($A6,'Proj GC'!$A$68:$AM$87,AD$1+1,FALSE)</f>
        <v>112.57315900051651</v>
      </c>
      <c r="AE6" s="22">
        <f ca="1">VLOOKUP($A6,'Proj GC'!$A$68:$AM$87,AE$1+1,FALSE)</f>
        <v>115.57302546324158</v>
      </c>
      <c r="AF6" s="22">
        <f ca="1">VLOOKUP($A6,'Proj GC'!$A$68:$AM$87,AF$1+1,FALSE)</f>
        <v>78.147349861769413</v>
      </c>
      <c r="AG6" s="22">
        <f ca="1">VLOOKUP($A6,'Proj GC'!$A$68:$AM$87,AG$1+1,FALSE)</f>
        <v>103.32650355381611</v>
      </c>
      <c r="AH6" s="22">
        <f ca="1">VLOOKUP($A6,'Proj GC'!$A$68:$AM$87,AH$1+1,FALSE)</f>
        <v>102.74153980171798</v>
      </c>
      <c r="AI6" s="22">
        <f ca="1">VLOOKUP($A6,'Proj GC'!$A$68:$AM$87,AI$1+1,FALSE)</f>
        <v>132.89362574083827</v>
      </c>
      <c r="AJ6" s="22">
        <f ca="1">VLOOKUP($A6,'Proj GC'!$A$68:$AM$87,AJ$1+1,FALSE)</f>
        <v>75.433191530180153</v>
      </c>
      <c r="AK6" s="22">
        <f ca="1">VLOOKUP($A6,'Proj GC'!$A$68:$AM$87,AK$1+1,FALSE)</f>
        <v>97.641779794187173</v>
      </c>
      <c r="AL6" s="22">
        <f ca="1">VLOOKUP($A6,'Proj GC'!$A$68:$AM$87,AL$1+1,FALSE)</f>
        <v>131.23875799038728</v>
      </c>
      <c r="AM6" s="22">
        <f ca="1">VLOOKUP($A6,'Proj GC'!$A$68:$AM$87,AM$1+1,FALSE)</f>
        <v>78.725192926654685</v>
      </c>
      <c r="AN6" s="22" t="e">
        <f ca="1">AVERAGE(OFFSET($A6,0,Fixtures!$D$6,1,3))</f>
        <v>#N/A</v>
      </c>
      <c r="AO6" s="22" t="e">
        <f ca="1">AVERAGE(OFFSET($A6,0,Fixtures!$D$6,1,6))</f>
        <v>#N/A</v>
      </c>
      <c r="AP6" s="22" t="e">
        <f ca="1">AVERAGE(OFFSET($A6,0,Fixtures!$D$6,1,9))</f>
        <v>#N/A</v>
      </c>
      <c r="AQ6" s="22" t="e">
        <f ca="1">AVERAGE(OFFSET($A6,0,Fixtures!$D$6,1,12))</f>
        <v>#N/A</v>
      </c>
      <c r="AR6" s="22">
        <f ca="1">IF(OR(Fixtures!$D$6&lt;=0,Fixtures!$D$6&gt;39),AVERAGE(A6:AM6),AVERAGE(OFFSET($A6,0,Fixtures!$D$6,1,39-Fixtures!$D$6)))</f>
        <v>78.725192926654685</v>
      </c>
    </row>
    <row r="7" spans="1:46" x14ac:dyDescent="0.25">
      <c r="A7" s="30" t="s">
        <v>115</v>
      </c>
      <c r="B7" s="22">
        <f ca="1">VLOOKUP($A7,'Proj GC'!$A$68:$AM$87,B$1+1,FALSE)</f>
        <v>149.43118959286463</v>
      </c>
      <c r="C7" s="22">
        <f ca="1">VLOOKUP($A7,'Proj GC'!$A$68:$AM$87,C$1+1,FALSE)</f>
        <v>77.130474223493678</v>
      </c>
      <c r="D7" s="22">
        <f ca="1">VLOOKUP($A7,'Proj GC'!$A$68:$AM$87,D$1+1,FALSE)</f>
        <v>66.696076861647796</v>
      </c>
      <c r="E7" s="22">
        <f ca="1">VLOOKUP($A7,'Proj GC'!$A$68:$AM$87,E$1+1,FALSE)</f>
        <v>131.51155327930761</v>
      </c>
      <c r="F7" s="22">
        <f ca="1">VLOOKUP($A7,'Proj GC'!$A$68:$AM$87,F$1+1,FALSE)</f>
        <v>78.147349861769413</v>
      </c>
      <c r="G7" s="22">
        <f ca="1">VLOOKUP($A7,'Proj GC'!$A$68:$AM$87,G$1+1,FALSE)</f>
        <v>115.57302546324158</v>
      </c>
      <c r="H7" s="22">
        <f ca="1">VLOOKUP($A7,'Proj GC'!$A$68:$AM$87,H$1+1,FALSE)</f>
        <v>106.24960143147842</v>
      </c>
      <c r="I7" s="22">
        <f ca="1">VLOOKUP($A7,'Proj GC'!$A$68:$AM$87,I$1+1,FALSE)</f>
        <v>75.61822514120351</v>
      </c>
      <c r="J7" s="22">
        <f ca="1">VLOOKUP($A7,'Proj GC'!$A$68:$AM$87,J$1+1,FALSE)</f>
        <v>91.629163528855798</v>
      </c>
      <c r="K7" s="22">
        <f ca="1">VLOOKUP($A7,'Proj GC'!$A$68:$AM$87,K$1+1,FALSE)</f>
        <v>98.183289489392521</v>
      </c>
      <c r="L7" s="22">
        <f ca="1">VLOOKUP($A7,'Proj GC'!$A$68:$AM$87,L$1+1,FALSE)</f>
        <v>132.89362574083827</v>
      </c>
      <c r="M7" s="22">
        <f ca="1">VLOOKUP($A7,'Proj GC'!$A$68:$AM$87,M$1+1,FALSE)</f>
        <v>99.637041377369087</v>
      </c>
      <c r="N7" s="22">
        <f ca="1">VLOOKUP($A7,'Proj GC'!$A$68:$AM$87,N$1+1,FALSE)</f>
        <v>78.725192926654685</v>
      </c>
      <c r="O7" s="22">
        <f ca="1">VLOOKUP($A7,'Proj GC'!$A$68:$AM$87,O$1+1,FALSE)</f>
        <v>131.23875799038728</v>
      </c>
      <c r="P7" s="22">
        <f ca="1">VLOOKUP($A7,'Proj GC'!$A$68:$AM$87,P$1+1,FALSE)</f>
        <v>75.433191530180153</v>
      </c>
      <c r="Q7" s="22">
        <f ca="1">VLOOKUP($A7,'Proj GC'!$A$68:$AM$87,Q$1+1,FALSE)</f>
        <v>74.778299219092943</v>
      </c>
      <c r="R7" s="22">
        <f ca="1">VLOOKUP($A7,'Proj GC'!$A$68:$AM$87,R$1+1,FALSE)</f>
        <v>115.85748105300112</v>
      </c>
      <c r="S7" s="22">
        <f ca="1">VLOOKUP($A7,'Proj GC'!$A$68:$AM$87,S$1+1,FALSE)</f>
        <v>86.587993402392399</v>
      </c>
      <c r="T7" s="22">
        <f ca="1">VLOOKUP($A7,'Proj GC'!$A$68:$AM$87,T$1+1,FALSE)</f>
        <v>88.140578946061311</v>
      </c>
      <c r="U7" s="22">
        <f ca="1">VLOOKUP($A7,'Proj GC'!$A$68:$AM$87,U$1+1,FALSE)</f>
        <v>88.77521755558935</v>
      </c>
      <c r="V7" s="22">
        <f ca="1">VLOOKUP($A7,'Proj GC'!$A$68:$AM$87,V$1+1,FALSE)</f>
        <v>119.81338033762461</v>
      </c>
      <c r="W7" s="22">
        <f ca="1">VLOOKUP($A7,'Proj GC'!$A$68:$AM$87,W$1+1,FALSE)</f>
        <v>87.06820011323488</v>
      </c>
      <c r="X7" s="22">
        <f ca="1">VLOOKUP($A7,'Proj GC'!$A$68:$AM$87,X$1+1,FALSE)</f>
        <v>67.057671351633303</v>
      </c>
      <c r="Y7" s="22">
        <f ca="1">VLOOKUP($A7,'Proj GC'!$A$68:$AM$87,Y$1+1,FALSE)</f>
        <v>103.32650355381611</v>
      </c>
      <c r="Z7" s="22">
        <f ca="1">VLOOKUP($A7,'Proj GC'!$A$68:$AM$87,Z$1+1,FALSE)</f>
        <v>88.123607290931488</v>
      </c>
      <c r="AA7" s="22">
        <f ca="1">VLOOKUP($A7,'Proj GC'!$A$68:$AM$87,AA$1+1,FALSE)</f>
        <v>102.48928673155385</v>
      </c>
      <c r="AB7" s="22">
        <f ca="1">VLOOKUP($A7,'Proj GC'!$A$68:$AM$87,AB$1+1,FALSE)</f>
        <v>112.35666368086302</v>
      </c>
      <c r="AC7" s="22">
        <f ca="1">VLOOKUP($A7,'Proj GC'!$A$68:$AM$87,AC$1+1,FALSE)</f>
        <v>117.84906433621505</v>
      </c>
      <c r="AD7" s="22">
        <f ca="1">VLOOKUP($A7,'Proj GC'!$A$68:$AM$87,AD$1+1,FALSE)</f>
        <v>86.976917741386501</v>
      </c>
      <c r="AE7" s="22">
        <f ca="1">VLOOKUP($A7,'Proj GC'!$A$68:$AM$87,AE$1+1,FALSE)</f>
        <v>59.145577594291431</v>
      </c>
      <c r="AF7" s="22">
        <f ca="1">VLOOKUP($A7,'Proj GC'!$A$68:$AM$87,AF$1+1,FALSE)</f>
        <v>148.3002622085809</v>
      </c>
      <c r="AG7" s="22">
        <f ca="1">VLOOKUP($A7,'Proj GC'!$A$68:$AM$87,AG$1+1,FALSE)</f>
        <v>132.51445114838938</v>
      </c>
      <c r="AH7" s="22">
        <f ca="1">VLOOKUP($A7,'Proj GC'!$A$68:$AM$87,AH$1+1,FALSE)</f>
        <v>116.38154010468304</v>
      </c>
      <c r="AI7" s="22">
        <f ca="1">VLOOKUP($A7,'Proj GC'!$A$68:$AM$87,AI$1+1,FALSE)</f>
        <v>99.392567747686172</v>
      </c>
      <c r="AJ7" s="22">
        <f ca="1">VLOOKUP($A7,'Proj GC'!$A$68:$AM$87,AJ$1+1,FALSE)</f>
        <v>102.74153980171798</v>
      </c>
      <c r="AK7" s="22">
        <f ca="1">VLOOKUP($A7,'Proj GC'!$A$68:$AM$87,AK$1+1,FALSE)</f>
        <v>85.062960661692529</v>
      </c>
      <c r="AL7" s="22">
        <f ca="1">VLOOKUP($A7,'Proj GC'!$A$68:$AM$87,AL$1+1,FALSE)</f>
        <v>97.641779794187173</v>
      </c>
      <c r="AM7" s="22">
        <f ca="1">VLOOKUP($A7,'Proj GC'!$A$68:$AM$87,AM$1+1,FALSE)</f>
        <v>66.312831382969208</v>
      </c>
      <c r="AN7" s="22" t="e">
        <f ca="1">AVERAGE(OFFSET($A7,0,Fixtures!$D$6,1,3))</f>
        <v>#N/A</v>
      </c>
      <c r="AO7" s="22" t="e">
        <f ca="1">AVERAGE(OFFSET($A7,0,Fixtures!$D$6,1,6))</f>
        <v>#N/A</v>
      </c>
      <c r="AP7" s="22" t="e">
        <f ca="1">AVERAGE(OFFSET($A7,0,Fixtures!$D$6,1,9))</f>
        <v>#N/A</v>
      </c>
      <c r="AQ7" s="22" t="e">
        <f ca="1">AVERAGE(OFFSET($A7,0,Fixtures!$D$6,1,12))</f>
        <v>#N/A</v>
      </c>
      <c r="AR7" s="22">
        <f ca="1">IF(OR(Fixtures!$D$6&lt;=0,Fixtures!$D$6&gt;39),AVERAGE(A7:AM7),AVERAGE(OFFSET($A7,0,Fixtures!$D$6,1,39-Fixtures!$D$6)))</f>
        <v>66.312831382969208</v>
      </c>
    </row>
    <row r="8" spans="1:46" x14ac:dyDescent="0.25">
      <c r="A8" s="30" t="s">
        <v>2</v>
      </c>
      <c r="B8" s="22">
        <f ca="1">VLOOKUP($A8,'Proj GC'!$A$68:$AM$87,B$1+1,FALSE)</f>
        <v>112.35666368086302</v>
      </c>
      <c r="C8" s="22">
        <f ca="1">VLOOKUP($A8,'Proj GC'!$A$68:$AM$87,C$1+1,FALSE)</f>
        <v>88.140578946061311</v>
      </c>
      <c r="D8" s="22">
        <f ca="1">VLOOKUP($A8,'Proj GC'!$A$68:$AM$87,D$1+1,FALSE)</f>
        <v>115.85748105300112</v>
      </c>
      <c r="E8" s="22">
        <f ca="1">VLOOKUP($A8,'Proj GC'!$A$68:$AM$87,E$1+1,FALSE)</f>
        <v>75.433191530180153</v>
      </c>
      <c r="F8" s="22">
        <f ca="1">VLOOKUP($A8,'Proj GC'!$A$68:$AM$87,F$1+1,FALSE)</f>
        <v>116.38154010468304</v>
      </c>
      <c r="G8" s="22">
        <f ca="1">VLOOKUP($A8,'Proj GC'!$A$68:$AM$87,G$1+1,FALSE)</f>
        <v>88.123607290931488</v>
      </c>
      <c r="H8" s="22">
        <f ca="1">VLOOKUP($A8,'Proj GC'!$A$68:$AM$87,H$1+1,FALSE)</f>
        <v>87.06820011323488</v>
      </c>
      <c r="I8" s="22">
        <f ca="1">VLOOKUP($A8,'Proj GC'!$A$68:$AM$87,I$1+1,FALSE)</f>
        <v>97.641779794187173</v>
      </c>
      <c r="J8" s="22">
        <f ca="1">VLOOKUP($A8,'Proj GC'!$A$68:$AM$87,J$1+1,FALSE)</f>
        <v>117.84906433621505</v>
      </c>
      <c r="K8" s="22">
        <f ca="1">VLOOKUP($A8,'Proj GC'!$A$68:$AM$87,K$1+1,FALSE)</f>
        <v>75.61822514120351</v>
      </c>
      <c r="L8" s="22">
        <f ca="1">VLOOKUP($A8,'Proj GC'!$A$68:$AM$87,L$1+1,FALSE)</f>
        <v>115.57302546324158</v>
      </c>
      <c r="M8" s="22">
        <f ca="1">VLOOKUP($A8,'Proj GC'!$A$68:$AM$87,M$1+1,FALSE)</f>
        <v>66.312831382969208</v>
      </c>
      <c r="N8" s="22">
        <f ca="1">VLOOKUP($A8,'Proj GC'!$A$68:$AM$87,N$1+1,FALSE)</f>
        <v>126.94420057505056</v>
      </c>
      <c r="O8" s="22">
        <f ca="1">VLOOKUP($A8,'Proj GC'!$A$68:$AM$87,O$1+1,FALSE)</f>
        <v>77.130474223493678</v>
      </c>
      <c r="P8" s="22">
        <f ca="1">VLOOKUP($A8,'Proj GC'!$A$68:$AM$87,P$1+1,FALSE)</f>
        <v>148.3002622085809</v>
      </c>
      <c r="Q8" s="22">
        <f ca="1">VLOOKUP($A8,'Proj GC'!$A$68:$AM$87,Q$1+1,FALSE)</f>
        <v>132.51445114838938</v>
      </c>
      <c r="R8" s="22">
        <f ca="1">VLOOKUP($A8,'Proj GC'!$A$68:$AM$87,R$1+1,FALSE)</f>
        <v>106.24960143147842</v>
      </c>
      <c r="S8" s="22">
        <f ca="1">VLOOKUP($A8,'Proj GC'!$A$68:$AM$87,S$1+1,FALSE)</f>
        <v>66.696076861647796</v>
      </c>
      <c r="T8" s="22">
        <f ca="1">VLOOKUP($A8,'Proj GC'!$A$68:$AM$87,T$1+1,FALSE)</f>
        <v>103.32650355381611</v>
      </c>
      <c r="U8" s="22">
        <f ca="1">VLOOKUP($A8,'Proj GC'!$A$68:$AM$87,U$1+1,FALSE)</f>
        <v>112.57315900051651</v>
      </c>
      <c r="V8" s="22">
        <f ca="1">VLOOKUP($A8,'Proj GC'!$A$68:$AM$87,V$1+1,FALSE)</f>
        <v>98.183289489392521</v>
      </c>
      <c r="W8" s="22">
        <f ca="1">VLOOKUP($A8,'Proj GC'!$A$68:$AM$87,W$1+1,FALSE)</f>
        <v>67.057671351633303</v>
      </c>
      <c r="X8" s="22">
        <f ca="1">VLOOKUP($A8,'Proj GC'!$A$68:$AM$87,X$1+1,FALSE)</f>
        <v>86.587993402392399</v>
      </c>
      <c r="Y8" s="22">
        <f ca="1">VLOOKUP($A8,'Proj GC'!$A$68:$AM$87,Y$1+1,FALSE)</f>
        <v>132.89362574083827</v>
      </c>
      <c r="Z8" s="22">
        <f ca="1">VLOOKUP($A8,'Proj GC'!$A$68:$AM$87,Z$1+1,FALSE)</f>
        <v>131.23875799038728</v>
      </c>
      <c r="AA8" s="22">
        <f ca="1">VLOOKUP($A8,'Proj GC'!$A$68:$AM$87,AA$1+1,FALSE)</f>
        <v>78.147349861769413</v>
      </c>
      <c r="AB8" s="22">
        <f ca="1">VLOOKUP($A8,'Proj GC'!$A$68:$AM$87,AB$1+1,FALSE)</f>
        <v>74.778299219092943</v>
      </c>
      <c r="AC8" s="22">
        <f ca="1">VLOOKUP($A8,'Proj GC'!$A$68:$AM$87,AC$1+1,FALSE)</f>
        <v>102.48928673155385</v>
      </c>
      <c r="AD8" s="22">
        <f ca="1">VLOOKUP($A8,'Proj GC'!$A$68:$AM$87,AD$1+1,FALSE)</f>
        <v>99.392567747686172</v>
      </c>
      <c r="AE8" s="22">
        <f ca="1">VLOOKUP($A8,'Proj GC'!$A$68:$AM$87,AE$1+1,FALSE)</f>
        <v>102.74153980171798</v>
      </c>
      <c r="AF8" s="22">
        <f ca="1">VLOOKUP($A8,'Proj GC'!$A$68:$AM$87,AF$1+1,FALSE)</f>
        <v>85.062960661692529</v>
      </c>
      <c r="AG8" s="22">
        <f ca="1">VLOOKUP($A8,'Proj GC'!$A$68:$AM$87,AG$1+1,FALSE)</f>
        <v>99.637041377369087</v>
      </c>
      <c r="AH8" s="22">
        <f ca="1">VLOOKUP($A8,'Proj GC'!$A$68:$AM$87,AH$1+1,FALSE)</f>
        <v>149.43118959286463</v>
      </c>
      <c r="AI8" s="22">
        <f ca="1">VLOOKUP($A8,'Proj GC'!$A$68:$AM$87,AI$1+1,FALSE)</f>
        <v>91.629163528855798</v>
      </c>
      <c r="AJ8" s="22">
        <f ca="1">VLOOKUP($A8,'Proj GC'!$A$68:$AM$87,AJ$1+1,FALSE)</f>
        <v>119.81338033762461</v>
      </c>
      <c r="AK8" s="22">
        <f ca="1">VLOOKUP($A8,'Proj GC'!$A$68:$AM$87,AK$1+1,FALSE)</f>
        <v>131.51155327930761</v>
      </c>
      <c r="AL8" s="22">
        <f ca="1">VLOOKUP($A8,'Proj GC'!$A$68:$AM$87,AL$1+1,FALSE)</f>
        <v>59.145577594291431</v>
      </c>
      <c r="AM8" s="22">
        <f ca="1">VLOOKUP($A8,'Proj GC'!$A$68:$AM$87,AM$1+1,FALSE)</f>
        <v>86.976917741386501</v>
      </c>
      <c r="AN8" s="22" t="e">
        <f ca="1">AVERAGE(OFFSET($A8,0,Fixtures!$D$6,1,3))</f>
        <v>#N/A</v>
      </c>
      <c r="AO8" s="22" t="e">
        <f ca="1">AVERAGE(OFFSET($A8,0,Fixtures!$D$6,1,6))</f>
        <v>#N/A</v>
      </c>
      <c r="AP8" s="22" t="e">
        <f ca="1">AVERAGE(OFFSET($A8,0,Fixtures!$D$6,1,9))</f>
        <v>#N/A</v>
      </c>
      <c r="AQ8" s="22" t="e">
        <f ca="1">AVERAGE(OFFSET($A8,0,Fixtures!$D$6,1,12))</f>
        <v>#N/A</v>
      </c>
      <c r="AR8" s="22">
        <f ca="1">IF(OR(Fixtures!$D$6&lt;=0,Fixtures!$D$6&gt;39),AVERAGE(A8:AM8),AVERAGE(OFFSET($A8,0,Fixtures!$D$6,1,39-Fixtures!$D$6)))</f>
        <v>86.976917741386501</v>
      </c>
    </row>
    <row r="9" spans="1:46" x14ac:dyDescent="0.25">
      <c r="A9" s="30" t="s">
        <v>10</v>
      </c>
      <c r="B9" s="22">
        <f ca="1">VLOOKUP($A9,'Proj GC'!$A$68:$AM$87,B$1+1,FALSE)</f>
        <v>75.61822514120351</v>
      </c>
      <c r="C9" s="22">
        <f ca="1">VLOOKUP($A9,'Proj GC'!$A$68:$AM$87,C$1+1,FALSE)</f>
        <v>102.74153980171798</v>
      </c>
      <c r="D9" s="22">
        <f ca="1">VLOOKUP($A9,'Proj GC'!$A$68:$AM$87,D$1+1,FALSE)</f>
        <v>85.062960661692529</v>
      </c>
      <c r="E9" s="22">
        <f ca="1">VLOOKUP($A9,'Proj GC'!$A$68:$AM$87,E$1+1,FALSE)</f>
        <v>66.312831382969208</v>
      </c>
      <c r="F9" s="22">
        <f ca="1">VLOOKUP($A9,'Proj GC'!$A$68:$AM$87,F$1+1,FALSE)</f>
        <v>132.89362574083827</v>
      </c>
      <c r="G9" s="22">
        <f ca="1">VLOOKUP($A9,'Proj GC'!$A$68:$AM$87,G$1+1,FALSE)</f>
        <v>87.06820011323488</v>
      </c>
      <c r="H9" s="22">
        <f ca="1">VLOOKUP($A9,'Proj GC'!$A$68:$AM$87,H$1+1,FALSE)</f>
        <v>115.57302546324158</v>
      </c>
      <c r="I9" s="22">
        <f ca="1">VLOOKUP($A9,'Proj GC'!$A$68:$AM$87,I$1+1,FALSE)</f>
        <v>78.725192926654685</v>
      </c>
      <c r="J9" s="22">
        <f ca="1">VLOOKUP($A9,'Proj GC'!$A$68:$AM$87,J$1+1,FALSE)</f>
        <v>88.123607290931488</v>
      </c>
      <c r="K9" s="22">
        <f ca="1">VLOOKUP($A9,'Proj GC'!$A$68:$AM$87,K$1+1,FALSE)</f>
        <v>116.38154010468304</v>
      </c>
      <c r="L9" s="22">
        <f ca="1">VLOOKUP($A9,'Proj GC'!$A$68:$AM$87,L$1+1,FALSE)</f>
        <v>99.392567747686172</v>
      </c>
      <c r="M9" s="22">
        <f ca="1">VLOOKUP($A9,'Proj GC'!$A$68:$AM$87,M$1+1,FALSE)</f>
        <v>59.145577594291431</v>
      </c>
      <c r="N9" s="22">
        <f ca="1">VLOOKUP($A9,'Proj GC'!$A$68:$AM$87,N$1+1,FALSE)</f>
        <v>103.32650355381611</v>
      </c>
      <c r="O9" s="22">
        <f ca="1">VLOOKUP($A9,'Proj GC'!$A$68:$AM$87,O$1+1,FALSE)</f>
        <v>131.51155327930761</v>
      </c>
      <c r="P9" s="22">
        <f ca="1">VLOOKUP($A9,'Proj GC'!$A$68:$AM$87,P$1+1,FALSE)</f>
        <v>86.976917741386501</v>
      </c>
      <c r="Q9" s="22">
        <f ca="1">VLOOKUP($A9,'Proj GC'!$A$68:$AM$87,Q$1+1,FALSE)</f>
        <v>99.637041377369087</v>
      </c>
      <c r="R9" s="22">
        <f ca="1">VLOOKUP($A9,'Proj GC'!$A$68:$AM$87,R$1+1,FALSE)</f>
        <v>132.51445114838938</v>
      </c>
      <c r="S9" s="22">
        <f ca="1">VLOOKUP($A9,'Proj GC'!$A$68:$AM$87,S$1+1,FALSE)</f>
        <v>126.94420057505056</v>
      </c>
      <c r="T9" s="22">
        <f ca="1">VLOOKUP($A9,'Proj GC'!$A$68:$AM$87,T$1+1,FALSE)</f>
        <v>119.81338033762461</v>
      </c>
      <c r="U9" s="22">
        <f ca="1">VLOOKUP($A9,'Proj GC'!$A$68:$AM$87,U$1+1,FALSE)</f>
        <v>91.629163528855798</v>
      </c>
      <c r="V9" s="22">
        <f ca="1">VLOOKUP($A9,'Proj GC'!$A$68:$AM$87,V$1+1,FALSE)</f>
        <v>102.48928673155385</v>
      </c>
      <c r="W9" s="22">
        <f ca="1">VLOOKUP($A9,'Proj GC'!$A$68:$AM$87,W$1+1,FALSE)</f>
        <v>131.23875799038728</v>
      </c>
      <c r="X9" s="22">
        <f ca="1">VLOOKUP($A9,'Proj GC'!$A$68:$AM$87,X$1+1,FALSE)</f>
        <v>88.77521755558935</v>
      </c>
      <c r="Y9" s="22">
        <f ca="1">VLOOKUP($A9,'Proj GC'!$A$68:$AM$87,Y$1+1,FALSE)</f>
        <v>78.147349861769413</v>
      </c>
      <c r="Z9" s="22">
        <f ca="1">VLOOKUP($A9,'Proj GC'!$A$68:$AM$87,Z$1+1,FALSE)</f>
        <v>117.84906433621505</v>
      </c>
      <c r="AA9" s="22">
        <f ca="1">VLOOKUP($A9,'Proj GC'!$A$68:$AM$87,AA$1+1,FALSE)</f>
        <v>98.183289489392521</v>
      </c>
      <c r="AB9" s="22">
        <f ca="1">VLOOKUP($A9,'Proj GC'!$A$68:$AM$87,AB$1+1,FALSE)</f>
        <v>66.696076861647796</v>
      </c>
      <c r="AC9" s="22">
        <f ca="1">VLOOKUP($A9,'Proj GC'!$A$68:$AM$87,AC$1+1,FALSE)</f>
        <v>88.140578946061311</v>
      </c>
      <c r="AD9" s="22">
        <f ca="1">VLOOKUP($A9,'Proj GC'!$A$68:$AM$87,AD$1+1,FALSE)</f>
        <v>115.85748105300112</v>
      </c>
      <c r="AE9" s="22">
        <f ca="1">VLOOKUP($A9,'Proj GC'!$A$68:$AM$87,AE$1+1,FALSE)</f>
        <v>75.433191530180153</v>
      </c>
      <c r="AF9" s="22">
        <f ca="1">VLOOKUP($A9,'Proj GC'!$A$68:$AM$87,AF$1+1,FALSE)</f>
        <v>74.778299219092943</v>
      </c>
      <c r="AG9" s="22">
        <f ca="1">VLOOKUP($A9,'Proj GC'!$A$68:$AM$87,AG$1+1,FALSE)</f>
        <v>67.057671351633303</v>
      </c>
      <c r="AH9" s="22">
        <f ca="1">VLOOKUP($A9,'Proj GC'!$A$68:$AM$87,AH$1+1,FALSE)</f>
        <v>148.3002622085809</v>
      </c>
      <c r="AI9" s="22">
        <f ca="1">VLOOKUP($A9,'Proj GC'!$A$68:$AM$87,AI$1+1,FALSE)</f>
        <v>106.24960143147842</v>
      </c>
      <c r="AJ9" s="22">
        <f ca="1">VLOOKUP($A9,'Proj GC'!$A$68:$AM$87,AJ$1+1,FALSE)</f>
        <v>149.43118959286463</v>
      </c>
      <c r="AK9" s="22">
        <f ca="1">VLOOKUP($A9,'Proj GC'!$A$68:$AM$87,AK$1+1,FALSE)</f>
        <v>77.130474223493678</v>
      </c>
      <c r="AL9" s="22">
        <f ca="1">VLOOKUP($A9,'Proj GC'!$A$68:$AM$87,AL$1+1,FALSE)</f>
        <v>112.57315900051651</v>
      </c>
      <c r="AM9" s="22">
        <f ca="1">VLOOKUP($A9,'Proj GC'!$A$68:$AM$87,AM$1+1,FALSE)</f>
        <v>112.35666368086302</v>
      </c>
      <c r="AN9" s="22" t="e">
        <f ca="1">AVERAGE(OFFSET($A9,0,Fixtures!$D$6,1,3))</f>
        <v>#N/A</v>
      </c>
      <c r="AO9" s="22" t="e">
        <f ca="1">AVERAGE(OFFSET($A9,0,Fixtures!$D$6,1,6))</f>
        <v>#N/A</v>
      </c>
      <c r="AP9" s="22" t="e">
        <f ca="1">AVERAGE(OFFSET($A9,0,Fixtures!$D$6,1,9))</f>
        <v>#N/A</v>
      </c>
      <c r="AQ9" s="22" t="e">
        <f ca="1">AVERAGE(OFFSET($A9,0,Fixtures!$D$6,1,12))</f>
        <v>#N/A</v>
      </c>
      <c r="AR9" s="22">
        <f ca="1">IF(OR(Fixtures!$D$6&lt;=0,Fixtures!$D$6&gt;39),AVERAGE(A9:AM9),AVERAGE(OFFSET($A9,0,Fixtures!$D$6,1,39-Fixtures!$D$6)))</f>
        <v>112.35666368086302</v>
      </c>
    </row>
    <row r="10" spans="1:46" x14ac:dyDescent="0.25">
      <c r="A10" s="30" t="s">
        <v>117</v>
      </c>
      <c r="B10" s="22">
        <f ca="1">VLOOKUP($A10,'Proj GC'!$A$68:$AM$87,B$1+1,FALSE)</f>
        <v>106.24960143147842</v>
      </c>
      <c r="C10" s="22">
        <f ca="1">VLOOKUP($A10,'Proj GC'!$A$68:$AM$87,C$1+1,FALSE)</f>
        <v>98.183289489392521</v>
      </c>
      <c r="D10" s="22">
        <f ca="1">VLOOKUP($A10,'Proj GC'!$A$68:$AM$87,D$1+1,FALSE)</f>
        <v>117.84906433621505</v>
      </c>
      <c r="E10" s="22">
        <f ca="1">VLOOKUP($A10,'Proj GC'!$A$68:$AM$87,E$1+1,FALSE)</f>
        <v>97.641779794187173</v>
      </c>
      <c r="F10" s="22">
        <f ca="1">VLOOKUP($A10,'Proj GC'!$A$68:$AM$87,F$1+1,FALSE)</f>
        <v>75.433191530180153</v>
      </c>
      <c r="G10" s="22">
        <f ca="1">VLOOKUP($A10,'Proj GC'!$A$68:$AM$87,G$1+1,FALSE)</f>
        <v>99.392567747686172</v>
      </c>
      <c r="H10" s="22">
        <f ca="1">VLOOKUP($A10,'Proj GC'!$A$68:$AM$87,H$1+1,FALSE)</f>
        <v>86.976917741386501</v>
      </c>
      <c r="I10" s="22">
        <f ca="1">VLOOKUP($A10,'Proj GC'!$A$68:$AM$87,I$1+1,FALSE)</f>
        <v>102.74153980171798</v>
      </c>
      <c r="J10" s="22">
        <f ca="1">VLOOKUP($A10,'Proj GC'!$A$68:$AM$87,J$1+1,FALSE)</f>
        <v>131.23875799038728</v>
      </c>
      <c r="K10" s="22">
        <f ca="1">VLOOKUP($A10,'Proj GC'!$A$68:$AM$87,K$1+1,FALSE)</f>
        <v>59.145577594291431</v>
      </c>
      <c r="L10" s="22">
        <f ca="1">VLOOKUP($A10,'Proj GC'!$A$68:$AM$87,L$1+1,FALSE)</f>
        <v>67.057671351633303</v>
      </c>
      <c r="M10" s="22">
        <f ca="1">VLOOKUP($A10,'Proj GC'!$A$68:$AM$87,M$1+1,FALSE)</f>
        <v>88.77521755558935</v>
      </c>
      <c r="N10" s="22">
        <f ca="1">VLOOKUP($A10,'Proj GC'!$A$68:$AM$87,N$1+1,FALSE)</f>
        <v>148.3002622085809</v>
      </c>
      <c r="O10" s="22">
        <f ca="1">VLOOKUP($A10,'Proj GC'!$A$68:$AM$87,O$1+1,FALSE)</f>
        <v>102.48928673155385</v>
      </c>
      <c r="P10" s="22">
        <f ca="1">VLOOKUP($A10,'Proj GC'!$A$68:$AM$87,P$1+1,FALSE)</f>
        <v>149.43118959286463</v>
      </c>
      <c r="Q10" s="22">
        <f ca="1">VLOOKUP($A10,'Proj GC'!$A$68:$AM$87,Q$1+1,FALSE)</f>
        <v>112.57315900051651</v>
      </c>
      <c r="R10" s="22">
        <f ca="1">VLOOKUP($A10,'Proj GC'!$A$68:$AM$87,R$1+1,FALSE)</f>
        <v>91.629163528855798</v>
      </c>
      <c r="S10" s="22">
        <f ca="1">VLOOKUP($A10,'Proj GC'!$A$68:$AM$87,S$1+1,FALSE)</f>
        <v>112.35666368086302</v>
      </c>
      <c r="T10" s="22">
        <f ca="1">VLOOKUP($A10,'Proj GC'!$A$68:$AM$87,T$1+1,FALSE)</f>
        <v>88.123607290931488</v>
      </c>
      <c r="U10" s="22">
        <f ca="1">VLOOKUP($A10,'Proj GC'!$A$68:$AM$87,U$1+1,FALSE)</f>
        <v>131.51155327930761</v>
      </c>
      <c r="V10" s="22">
        <f ca="1">VLOOKUP($A10,'Proj GC'!$A$68:$AM$87,V$1+1,FALSE)</f>
        <v>77.130474223493678</v>
      </c>
      <c r="W10" s="22">
        <f ca="1">VLOOKUP($A10,'Proj GC'!$A$68:$AM$87,W$1+1,FALSE)</f>
        <v>66.696076861647796</v>
      </c>
      <c r="X10" s="22">
        <f ca="1">VLOOKUP($A10,'Proj GC'!$A$68:$AM$87,X$1+1,FALSE)</f>
        <v>115.85748105300112</v>
      </c>
      <c r="Y10" s="22">
        <f ca="1">VLOOKUP($A10,'Proj GC'!$A$68:$AM$87,Y$1+1,FALSE)</f>
        <v>116.38154010468304</v>
      </c>
      <c r="Z10" s="22">
        <f ca="1">VLOOKUP($A10,'Proj GC'!$A$68:$AM$87,Z$1+1,FALSE)</f>
        <v>85.062960661692529</v>
      </c>
      <c r="AA10" s="22">
        <f ca="1">VLOOKUP($A10,'Proj GC'!$A$68:$AM$87,AA$1+1,FALSE)</f>
        <v>88.140578946061311</v>
      </c>
      <c r="AB10" s="22">
        <f ca="1">VLOOKUP($A10,'Proj GC'!$A$68:$AM$87,AB$1+1,FALSE)</f>
        <v>78.725192926654685</v>
      </c>
      <c r="AC10" s="22">
        <f ca="1">VLOOKUP($A10,'Proj GC'!$A$68:$AM$87,AC$1+1,FALSE)</f>
        <v>75.61822514120351</v>
      </c>
      <c r="AD10" s="22">
        <f ca="1">VLOOKUP($A10,'Proj GC'!$A$68:$AM$87,AD$1+1,FALSE)</f>
        <v>87.06820011323488</v>
      </c>
      <c r="AE10" s="22">
        <f ca="1">VLOOKUP($A10,'Proj GC'!$A$68:$AM$87,AE$1+1,FALSE)</f>
        <v>132.89362574083827</v>
      </c>
      <c r="AF10" s="22">
        <f ca="1">VLOOKUP($A10,'Proj GC'!$A$68:$AM$87,AF$1+1,FALSE)</f>
        <v>86.587993402392399</v>
      </c>
      <c r="AG10" s="22">
        <f ca="1">VLOOKUP($A10,'Proj GC'!$A$68:$AM$87,AG$1+1,FALSE)</f>
        <v>119.81338033762461</v>
      </c>
      <c r="AH10" s="22">
        <f ca="1">VLOOKUP($A10,'Proj GC'!$A$68:$AM$87,AH$1+1,FALSE)</f>
        <v>115.57302546324158</v>
      </c>
      <c r="AI10" s="22">
        <f ca="1">VLOOKUP($A10,'Proj GC'!$A$68:$AM$87,AI$1+1,FALSE)</f>
        <v>78.147349861769413</v>
      </c>
      <c r="AJ10" s="22">
        <f ca="1">VLOOKUP($A10,'Proj GC'!$A$68:$AM$87,AJ$1+1,FALSE)</f>
        <v>103.32650355381611</v>
      </c>
      <c r="AK10" s="22">
        <f ca="1">VLOOKUP($A10,'Proj GC'!$A$68:$AM$87,AK$1+1,FALSE)</f>
        <v>132.51445114838938</v>
      </c>
      <c r="AL10" s="22">
        <f ca="1">VLOOKUP($A10,'Proj GC'!$A$68:$AM$87,AL$1+1,FALSE)</f>
        <v>99.637041377369087</v>
      </c>
      <c r="AM10" s="22">
        <f ca="1">VLOOKUP($A10,'Proj GC'!$A$68:$AM$87,AM$1+1,FALSE)</f>
        <v>126.94420057505056</v>
      </c>
      <c r="AN10" s="22" t="e">
        <f ca="1">AVERAGE(OFFSET($A10,0,Fixtures!$D$6,1,3))</f>
        <v>#N/A</v>
      </c>
      <c r="AO10" s="22" t="e">
        <f ca="1">AVERAGE(OFFSET($A10,0,Fixtures!$D$6,1,6))</f>
        <v>#N/A</v>
      </c>
      <c r="AP10" s="22" t="e">
        <f ca="1">AVERAGE(OFFSET($A10,0,Fixtures!$D$6,1,9))</f>
        <v>#N/A</v>
      </c>
      <c r="AQ10" s="22" t="e">
        <f ca="1">AVERAGE(OFFSET($A10,0,Fixtures!$D$6,1,12))</f>
        <v>#N/A</v>
      </c>
      <c r="AR10" s="22">
        <f ca="1">IF(OR(Fixtures!$D$6&lt;=0,Fixtures!$D$6&gt;39),AVERAGE(A10:AM10),AVERAGE(OFFSET($A10,0,Fixtures!$D$6,1,39-Fixtures!$D$6)))</f>
        <v>126.94420057505056</v>
      </c>
    </row>
    <row r="11" spans="1:46" x14ac:dyDescent="0.25">
      <c r="A11" s="30" t="s">
        <v>63</v>
      </c>
      <c r="B11" s="22">
        <f ca="1">VLOOKUP($A11,'Proj GC'!$A$68:$AM$87,B$1+1,FALSE)</f>
        <v>78.725192926654685</v>
      </c>
      <c r="C11" s="22">
        <f ca="1">VLOOKUP($A11,'Proj GC'!$A$68:$AM$87,C$1+1,FALSE)</f>
        <v>103.32650355381611</v>
      </c>
      <c r="D11" s="22">
        <f ca="1">VLOOKUP($A11,'Proj GC'!$A$68:$AM$87,D$1+1,FALSE)</f>
        <v>78.147349861769413</v>
      </c>
      <c r="E11" s="22">
        <f ca="1">VLOOKUP($A11,'Proj GC'!$A$68:$AM$87,E$1+1,FALSE)</f>
        <v>119.81338033762461</v>
      </c>
      <c r="F11" s="22">
        <f ca="1">VLOOKUP($A11,'Proj GC'!$A$68:$AM$87,F$1+1,FALSE)</f>
        <v>115.85748105300112</v>
      </c>
      <c r="G11" s="22">
        <f ca="1">VLOOKUP($A11,'Proj GC'!$A$68:$AM$87,G$1+1,FALSE)</f>
        <v>131.51155327930761</v>
      </c>
      <c r="H11" s="22">
        <f ca="1">VLOOKUP($A11,'Proj GC'!$A$68:$AM$87,H$1+1,FALSE)</f>
        <v>149.43118959286463</v>
      </c>
      <c r="I11" s="22">
        <f ca="1">VLOOKUP($A11,'Proj GC'!$A$68:$AM$87,I$1+1,FALSE)</f>
        <v>77.130474223493678</v>
      </c>
      <c r="J11" s="22">
        <f ca="1">VLOOKUP($A11,'Proj GC'!$A$68:$AM$87,J$1+1,FALSE)</f>
        <v>66.696076861647796</v>
      </c>
      <c r="K11" s="22">
        <f ca="1">VLOOKUP($A11,'Proj GC'!$A$68:$AM$87,K$1+1,FALSE)</f>
        <v>102.48928673155385</v>
      </c>
      <c r="L11" s="22">
        <f ca="1">VLOOKUP($A11,'Proj GC'!$A$68:$AM$87,L$1+1,FALSE)</f>
        <v>116.38154010468304</v>
      </c>
      <c r="M11" s="22">
        <f ca="1">VLOOKUP($A11,'Proj GC'!$A$68:$AM$87,M$1+1,FALSE)</f>
        <v>126.94420057505056</v>
      </c>
      <c r="N11" s="22">
        <f ca="1">VLOOKUP($A11,'Proj GC'!$A$68:$AM$87,N$1+1,FALSE)</f>
        <v>67.057671351633303</v>
      </c>
      <c r="O11" s="22">
        <f ca="1">VLOOKUP($A11,'Proj GC'!$A$68:$AM$87,O$1+1,FALSE)</f>
        <v>132.89362574083827</v>
      </c>
      <c r="P11" s="22">
        <f ca="1">VLOOKUP($A11,'Proj GC'!$A$68:$AM$87,P$1+1,FALSE)</f>
        <v>88.140578946061311</v>
      </c>
      <c r="Q11" s="22">
        <f ca="1">VLOOKUP($A11,'Proj GC'!$A$68:$AM$87,Q$1+1,FALSE)</f>
        <v>97.641779794187173</v>
      </c>
      <c r="R11" s="22">
        <f ca="1">VLOOKUP($A11,'Proj GC'!$A$68:$AM$87,R$1+1,FALSE)</f>
        <v>98.183289489392521</v>
      </c>
      <c r="S11" s="22">
        <f ca="1">VLOOKUP($A11,'Proj GC'!$A$68:$AM$87,S$1+1,FALSE)</f>
        <v>66.312831382969208</v>
      </c>
      <c r="T11" s="22">
        <f ca="1">VLOOKUP($A11,'Proj GC'!$A$68:$AM$87,T$1+1,FALSE)</f>
        <v>75.433191530180153</v>
      </c>
      <c r="U11" s="22">
        <f ca="1">VLOOKUP($A11,'Proj GC'!$A$68:$AM$87,U$1+1,FALSE)</f>
        <v>75.61822514120351</v>
      </c>
      <c r="V11" s="22">
        <f ca="1">VLOOKUP($A11,'Proj GC'!$A$68:$AM$87,V$1+1,FALSE)</f>
        <v>132.51445114838938</v>
      </c>
      <c r="W11" s="22">
        <f ca="1">VLOOKUP($A11,'Proj GC'!$A$68:$AM$87,W$1+1,FALSE)</f>
        <v>115.57302546324158</v>
      </c>
      <c r="X11" s="22">
        <f ca="1">VLOOKUP($A11,'Proj GC'!$A$68:$AM$87,X$1+1,FALSE)</f>
        <v>86.976917741386501</v>
      </c>
      <c r="Y11" s="22">
        <f ca="1">VLOOKUP($A11,'Proj GC'!$A$68:$AM$87,Y$1+1,FALSE)</f>
        <v>59.145577594291431</v>
      </c>
      <c r="Z11" s="22">
        <f ca="1">VLOOKUP($A11,'Proj GC'!$A$68:$AM$87,Z$1+1,FALSE)</f>
        <v>102.74153980171798</v>
      </c>
      <c r="AA11" s="22">
        <f ca="1">VLOOKUP($A11,'Proj GC'!$A$68:$AM$87,AA$1+1,FALSE)</f>
        <v>148.3002622085809</v>
      </c>
      <c r="AB11" s="22">
        <f ca="1">VLOOKUP($A11,'Proj GC'!$A$68:$AM$87,AB$1+1,FALSE)</f>
        <v>112.57315900051651</v>
      </c>
      <c r="AC11" s="22">
        <f ca="1">VLOOKUP($A11,'Proj GC'!$A$68:$AM$87,AC$1+1,FALSE)</f>
        <v>131.23875799038728</v>
      </c>
      <c r="AD11" s="22">
        <f ca="1">VLOOKUP($A11,'Proj GC'!$A$68:$AM$87,AD$1+1,FALSE)</f>
        <v>91.629163528855798</v>
      </c>
      <c r="AE11" s="22">
        <f ca="1">VLOOKUP($A11,'Proj GC'!$A$68:$AM$87,AE$1+1,FALSE)</f>
        <v>88.123607290931488</v>
      </c>
      <c r="AF11" s="22">
        <f ca="1">VLOOKUP($A11,'Proj GC'!$A$68:$AM$87,AF$1+1,FALSE)</f>
        <v>106.24960143147842</v>
      </c>
      <c r="AG11" s="22">
        <f ca="1">VLOOKUP($A11,'Proj GC'!$A$68:$AM$87,AG$1+1,FALSE)</f>
        <v>88.77521755558935</v>
      </c>
      <c r="AH11" s="22">
        <f ca="1">VLOOKUP($A11,'Proj GC'!$A$68:$AM$87,AH$1+1,FALSE)</f>
        <v>117.84906433621505</v>
      </c>
      <c r="AI11" s="22">
        <f ca="1">VLOOKUP($A11,'Proj GC'!$A$68:$AM$87,AI$1+1,FALSE)</f>
        <v>85.062960661692529</v>
      </c>
      <c r="AJ11" s="22">
        <f ca="1">VLOOKUP($A11,'Proj GC'!$A$68:$AM$87,AJ$1+1,FALSE)</f>
        <v>87.06820011323488</v>
      </c>
      <c r="AK11" s="22">
        <f ca="1">VLOOKUP($A11,'Proj GC'!$A$68:$AM$87,AK$1+1,FALSE)</f>
        <v>99.392567747686172</v>
      </c>
      <c r="AL11" s="22">
        <f ca="1">VLOOKUP($A11,'Proj GC'!$A$68:$AM$87,AL$1+1,FALSE)</f>
        <v>74.778299219092943</v>
      </c>
      <c r="AM11" s="22">
        <f ca="1">VLOOKUP($A11,'Proj GC'!$A$68:$AM$87,AM$1+1,FALSE)</f>
        <v>86.587993402392399</v>
      </c>
      <c r="AN11" s="22" t="e">
        <f ca="1">AVERAGE(OFFSET($A11,0,Fixtures!$D$6,1,3))</f>
        <v>#N/A</v>
      </c>
      <c r="AO11" s="22" t="e">
        <f ca="1">AVERAGE(OFFSET($A11,0,Fixtures!$D$6,1,6))</f>
        <v>#N/A</v>
      </c>
      <c r="AP11" s="22" t="e">
        <f ca="1">AVERAGE(OFFSET($A11,0,Fixtures!$D$6,1,9))</f>
        <v>#N/A</v>
      </c>
      <c r="AQ11" s="22" t="e">
        <f ca="1">AVERAGE(OFFSET($A11,0,Fixtures!$D$6,1,12))</f>
        <v>#N/A</v>
      </c>
      <c r="AR11" s="22">
        <f ca="1">IF(OR(Fixtures!$D$6&lt;=0,Fixtures!$D$6&gt;39),AVERAGE(A11:AM11),AVERAGE(OFFSET($A11,0,Fixtures!$D$6,1,39-Fixtures!$D$6)))</f>
        <v>86.587993402392399</v>
      </c>
    </row>
    <row r="12" spans="1:46" s="1" customFormat="1" x14ac:dyDescent="0.25">
      <c r="AT12" s="21"/>
    </row>
    <row r="13" spans="1:46" x14ac:dyDescent="0.25">
      <c r="A13" s="31" t="s">
        <v>105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N13" s="2">
        <v>13</v>
      </c>
      <c r="O13" s="2">
        <v>14</v>
      </c>
      <c r="P13" s="2">
        <v>15</v>
      </c>
      <c r="Q13" s="2">
        <v>16</v>
      </c>
      <c r="R13" s="2">
        <v>17</v>
      </c>
      <c r="S13" s="2">
        <v>18</v>
      </c>
      <c r="T13" s="2">
        <v>19</v>
      </c>
      <c r="U13" s="2">
        <v>20</v>
      </c>
      <c r="V13" s="2">
        <v>21</v>
      </c>
      <c r="W13" s="2">
        <v>22</v>
      </c>
      <c r="X13" s="2">
        <v>23</v>
      </c>
      <c r="Y13" s="2">
        <v>24</v>
      </c>
      <c r="Z13" s="2">
        <v>25</v>
      </c>
      <c r="AA13" s="2">
        <v>26</v>
      </c>
      <c r="AB13" s="2">
        <v>27</v>
      </c>
      <c r="AC13" s="2">
        <v>28</v>
      </c>
      <c r="AD13" s="2">
        <v>29</v>
      </c>
      <c r="AE13" s="2">
        <v>30</v>
      </c>
      <c r="AF13" s="2">
        <v>31</v>
      </c>
      <c r="AG13" s="2">
        <v>32</v>
      </c>
      <c r="AH13" s="2">
        <v>33</v>
      </c>
      <c r="AI13" s="2">
        <v>34</v>
      </c>
      <c r="AJ13" s="2">
        <v>35</v>
      </c>
      <c r="AK13" s="2">
        <v>36</v>
      </c>
      <c r="AL13" s="2">
        <v>37</v>
      </c>
      <c r="AM13" s="2">
        <v>38</v>
      </c>
      <c r="AN13" s="31" t="s">
        <v>56</v>
      </c>
      <c r="AO13" s="31" t="s">
        <v>57</v>
      </c>
      <c r="AP13" s="31" t="s">
        <v>58</v>
      </c>
      <c r="AQ13" s="31" t="s">
        <v>78</v>
      </c>
      <c r="AR13" s="31" t="s">
        <v>59</v>
      </c>
    </row>
    <row r="14" spans="1:46" x14ac:dyDescent="0.25">
      <c r="A14" s="30" t="s">
        <v>118</v>
      </c>
      <c r="B14" s="22">
        <f t="shared" ref="B14:AM14" ca="1" si="0">MIN(VLOOKUP($A13,$A$2:$AM$11,B$13+1,FALSE),VLOOKUP($A14,$A$2:$AM$11,B$13+1,FALSE))</f>
        <v>117.84906433621505</v>
      </c>
      <c r="C14" s="22">
        <f t="shared" ca="1" si="0"/>
        <v>59.145577594291431</v>
      </c>
      <c r="D14" s="22">
        <f t="shared" ca="1" si="0"/>
        <v>86.976917741386501</v>
      </c>
      <c r="E14" s="22">
        <f t="shared" ca="1" si="0"/>
        <v>98.183289489392521</v>
      </c>
      <c r="F14" s="22">
        <f t="shared" ca="1" si="0"/>
        <v>75.61822514120351</v>
      </c>
      <c r="G14" s="22">
        <f t="shared" ca="1" si="0"/>
        <v>66.312831382969208</v>
      </c>
      <c r="H14" s="22">
        <f t="shared" ca="1" si="0"/>
        <v>86.587993402392399</v>
      </c>
      <c r="I14" s="22">
        <f t="shared" ca="1" si="0"/>
        <v>75.433191530180153</v>
      </c>
      <c r="J14" s="22">
        <f t="shared" ca="1" si="0"/>
        <v>88.140578946061311</v>
      </c>
      <c r="K14" s="22">
        <f t="shared" ca="1" si="0"/>
        <v>112.35666368086302</v>
      </c>
      <c r="L14" s="22">
        <f t="shared" ca="1" si="0"/>
        <v>78.725192926654685</v>
      </c>
      <c r="M14" s="22">
        <f t="shared" ca="1" si="0"/>
        <v>88.123607290931488</v>
      </c>
      <c r="N14" s="22">
        <f t="shared" ca="1" si="0"/>
        <v>75.433191530180153</v>
      </c>
      <c r="O14" s="22">
        <f t="shared" ca="1" si="0"/>
        <v>59.145577594291431</v>
      </c>
      <c r="P14" s="22">
        <f t="shared" ca="1" si="0"/>
        <v>67.057671351633303</v>
      </c>
      <c r="Q14" s="22">
        <f t="shared" ca="1" si="0"/>
        <v>91.629163528855798</v>
      </c>
      <c r="R14" s="22">
        <f t="shared" ca="1" si="0"/>
        <v>78.147349861769413</v>
      </c>
      <c r="S14" s="22">
        <f t="shared" ca="1" si="0"/>
        <v>102.74153980171798</v>
      </c>
      <c r="T14" s="22">
        <f t="shared" ca="1" si="0"/>
        <v>87.06820011323488</v>
      </c>
      <c r="U14" s="22">
        <f t="shared" ca="1" si="0"/>
        <v>77.130474223493678</v>
      </c>
      <c r="V14" s="22">
        <f t="shared" ca="1" si="0"/>
        <v>97.641779794187173</v>
      </c>
      <c r="W14" s="22">
        <f t="shared" ca="1" si="0"/>
        <v>99.637041377369087</v>
      </c>
      <c r="X14" s="22">
        <f t="shared" ca="1" si="0"/>
        <v>85.062960661692529</v>
      </c>
      <c r="Y14" s="22">
        <f t="shared" ca="1" si="0"/>
        <v>99.392567747686172</v>
      </c>
      <c r="Z14" s="22">
        <f t="shared" ca="1" si="0"/>
        <v>67.057671351633303</v>
      </c>
      <c r="AA14" s="22">
        <f t="shared" ca="1" si="0"/>
        <v>74.778299219092943</v>
      </c>
      <c r="AB14" s="22">
        <f t="shared" ca="1" si="0"/>
        <v>78.147349861769413</v>
      </c>
      <c r="AC14" s="22">
        <f t="shared" ca="1" si="0"/>
        <v>88.77521755558935</v>
      </c>
      <c r="AD14" s="22">
        <f t="shared" ca="1" si="0"/>
        <v>66.696076861647796</v>
      </c>
      <c r="AE14" s="22">
        <f t="shared" ca="1" si="0"/>
        <v>77.130474223493678</v>
      </c>
      <c r="AF14" s="22">
        <f t="shared" ca="1" si="0"/>
        <v>87.06820011323488</v>
      </c>
      <c r="AG14" s="22">
        <f t="shared" ca="1" si="0"/>
        <v>131.51155327930761</v>
      </c>
      <c r="AH14" s="22">
        <f t="shared" ca="1" si="0"/>
        <v>66.312831382969208</v>
      </c>
      <c r="AI14" s="22">
        <f t="shared" ca="1" si="0"/>
        <v>98.183289489392521</v>
      </c>
      <c r="AJ14" s="22">
        <f t="shared" ca="1" si="0"/>
        <v>88.123607290931488</v>
      </c>
      <c r="AK14" s="22">
        <f t="shared" ca="1" si="0"/>
        <v>75.61822514120351</v>
      </c>
      <c r="AL14" s="22">
        <f t="shared" ca="1" si="0"/>
        <v>115.85748105300112</v>
      </c>
      <c r="AM14" s="22">
        <f t="shared" ca="1" si="0"/>
        <v>103.32650355381611</v>
      </c>
      <c r="AN14" s="22" t="e">
        <f ca="1">AVERAGE(OFFSET($A14,0,Fixtures!$D$6,1,3))</f>
        <v>#N/A</v>
      </c>
      <c r="AO14" s="22" t="e">
        <f ca="1">AVERAGE(OFFSET($A14,0,Fixtures!$D$6,1,6))</f>
        <v>#N/A</v>
      </c>
      <c r="AP14" s="22" t="e">
        <f ca="1">AVERAGE(OFFSET($A14,0,Fixtures!$D$6,1,9))</f>
        <v>#N/A</v>
      </c>
      <c r="AQ14" s="22" t="e">
        <f ca="1">AVERAGE(OFFSET($A14,0,Fixtures!$D$6,1,12))</f>
        <v>#N/A</v>
      </c>
      <c r="AR14" s="22">
        <f ca="1">IF(OR(Fixtures!$D$6&lt;=0,Fixtures!$D$6&gt;39),AVERAGE(A14:AM14),AVERAGE(OFFSET($A14,0,Fixtures!$D$6,1,39-Fixtures!$D$6)))</f>
        <v>103.32650355381611</v>
      </c>
    </row>
    <row r="15" spans="1:46" x14ac:dyDescent="0.25">
      <c r="A15" s="30" t="s">
        <v>61</v>
      </c>
      <c r="B15" s="22">
        <f t="shared" ref="B15:AM15" ca="1" si="1">MIN(VLOOKUP($A13,$A$2:$AM$11,B$13+1,FALSE),VLOOKUP($A15,$A$2:$AM$11,B$13+1,FALSE))</f>
        <v>116.38154010468304</v>
      </c>
      <c r="C15" s="22">
        <f t="shared" ca="1" si="1"/>
        <v>59.145577594291431</v>
      </c>
      <c r="D15" s="22">
        <f t="shared" ca="1" si="1"/>
        <v>86.587993402392399</v>
      </c>
      <c r="E15" s="22">
        <f t="shared" ca="1" si="1"/>
        <v>88.77521755558935</v>
      </c>
      <c r="F15" s="22">
        <f t="shared" ca="1" si="1"/>
        <v>74.778299219092943</v>
      </c>
      <c r="G15" s="22">
        <f t="shared" ca="1" si="1"/>
        <v>102.74153980171798</v>
      </c>
      <c r="H15" s="22">
        <f t="shared" ca="1" si="1"/>
        <v>86.587993402392399</v>
      </c>
      <c r="I15" s="22">
        <f t="shared" ca="1" si="1"/>
        <v>99.392567747686172</v>
      </c>
      <c r="J15" s="22">
        <f t="shared" ca="1" si="1"/>
        <v>67.057671351633303</v>
      </c>
      <c r="K15" s="22">
        <f t="shared" ca="1" si="1"/>
        <v>112.35666368086302</v>
      </c>
      <c r="L15" s="22">
        <f t="shared" ca="1" si="1"/>
        <v>78.725192926654685</v>
      </c>
      <c r="M15" s="22">
        <f t="shared" ca="1" si="1"/>
        <v>88.123607290931488</v>
      </c>
      <c r="N15" s="22">
        <f t="shared" ca="1" si="1"/>
        <v>75.433191530180153</v>
      </c>
      <c r="O15" s="22">
        <f t="shared" ca="1" si="1"/>
        <v>74.778299219092943</v>
      </c>
      <c r="P15" s="22">
        <f t="shared" ca="1" si="1"/>
        <v>67.057671351633303</v>
      </c>
      <c r="Q15" s="22">
        <f t="shared" ca="1" si="1"/>
        <v>59.145577594291431</v>
      </c>
      <c r="R15" s="22">
        <f t="shared" ca="1" si="1"/>
        <v>77.130474223493678</v>
      </c>
      <c r="S15" s="22">
        <f t="shared" ca="1" si="1"/>
        <v>102.74153980171798</v>
      </c>
      <c r="T15" s="22">
        <f t="shared" ca="1" si="1"/>
        <v>87.06820011323488</v>
      </c>
      <c r="U15" s="22">
        <f t="shared" ca="1" si="1"/>
        <v>85.062960661692529</v>
      </c>
      <c r="V15" s="22">
        <f t="shared" ca="1" si="1"/>
        <v>97.641779794187173</v>
      </c>
      <c r="W15" s="22">
        <f t="shared" ca="1" si="1"/>
        <v>99.637041377369087</v>
      </c>
      <c r="X15" s="22">
        <f t="shared" ca="1" si="1"/>
        <v>88.140578946061311</v>
      </c>
      <c r="Y15" s="22">
        <f t="shared" ca="1" si="1"/>
        <v>75.61822514120351</v>
      </c>
      <c r="Z15" s="22">
        <f t="shared" ca="1" si="1"/>
        <v>66.312831382969208</v>
      </c>
      <c r="AA15" s="22">
        <f t="shared" ca="1" si="1"/>
        <v>115.85748105300112</v>
      </c>
      <c r="AB15" s="22">
        <f t="shared" ca="1" si="1"/>
        <v>78.147349861769413</v>
      </c>
      <c r="AC15" s="22">
        <f t="shared" ca="1" si="1"/>
        <v>88.77521755558935</v>
      </c>
      <c r="AD15" s="22">
        <f t="shared" ca="1" si="1"/>
        <v>66.696076861647796</v>
      </c>
      <c r="AE15" s="22">
        <f t="shared" ca="1" si="1"/>
        <v>77.130474223493678</v>
      </c>
      <c r="AF15" s="22">
        <f t="shared" ca="1" si="1"/>
        <v>78.725192926654685</v>
      </c>
      <c r="AG15" s="22">
        <f t="shared" ca="1" si="1"/>
        <v>131.23875799038728</v>
      </c>
      <c r="AH15" s="22">
        <f t="shared" ca="1" si="1"/>
        <v>66.312831382969208</v>
      </c>
      <c r="AI15" s="22">
        <f t="shared" ca="1" si="1"/>
        <v>98.183289489392521</v>
      </c>
      <c r="AJ15" s="22">
        <f t="shared" ca="1" si="1"/>
        <v>86.976917741386501</v>
      </c>
      <c r="AK15" s="22">
        <f t="shared" ca="1" si="1"/>
        <v>75.61822514120351</v>
      </c>
      <c r="AL15" s="22">
        <f t="shared" ca="1" si="1"/>
        <v>115.85748105300112</v>
      </c>
      <c r="AM15" s="22">
        <f t="shared" ca="1" si="1"/>
        <v>66.696076861647796</v>
      </c>
      <c r="AN15" s="22" t="e">
        <f ca="1">AVERAGE(OFFSET($A15,0,Fixtures!$D$6,1,3))</f>
        <v>#N/A</v>
      </c>
      <c r="AO15" s="22" t="e">
        <f ca="1">AVERAGE(OFFSET($A15,0,Fixtures!$D$6,1,6))</f>
        <v>#N/A</v>
      </c>
      <c r="AP15" s="22" t="e">
        <f ca="1">AVERAGE(OFFSET($A15,0,Fixtures!$D$6,1,9))</f>
        <v>#N/A</v>
      </c>
      <c r="AQ15" s="22" t="e">
        <f ca="1">AVERAGE(OFFSET($A15,0,Fixtures!$D$6,1,12))</f>
        <v>#N/A</v>
      </c>
      <c r="AR15" s="22">
        <f ca="1">IF(OR(Fixtures!$D$6&lt;=0,Fixtures!$D$6&gt;39),AVERAGE(A15:AM15),AVERAGE(OFFSET($A15,0,Fixtures!$D$6,1,39-Fixtures!$D$6)))</f>
        <v>66.696076861647796</v>
      </c>
    </row>
    <row r="16" spans="1:46" x14ac:dyDescent="0.25">
      <c r="A16" s="30" t="s">
        <v>53</v>
      </c>
      <c r="B16" s="22">
        <f t="shared" ref="B16:AM16" ca="1" si="2">MIN(VLOOKUP($A13,$A$2:$AM$11,B$13+1,FALSE),VLOOKUP($A16,$A$2:$AM$11,B$13+1,FALSE))</f>
        <v>86.587993402392399</v>
      </c>
      <c r="C16" s="22">
        <f t="shared" ca="1" si="2"/>
        <v>59.145577594291431</v>
      </c>
      <c r="D16" s="22">
        <f t="shared" ca="1" si="2"/>
        <v>86.976917741386501</v>
      </c>
      <c r="E16" s="22">
        <f t="shared" ca="1" si="2"/>
        <v>132.51445114838938</v>
      </c>
      <c r="F16" s="22">
        <f t="shared" ca="1" si="2"/>
        <v>88.140578946061311</v>
      </c>
      <c r="G16" s="22">
        <f t="shared" ca="1" si="2"/>
        <v>86.976917741386501</v>
      </c>
      <c r="H16" s="22">
        <f t="shared" ca="1" si="2"/>
        <v>86.587993402392399</v>
      </c>
      <c r="I16" s="22">
        <f t="shared" ca="1" si="2"/>
        <v>103.32650355381611</v>
      </c>
      <c r="J16" s="22">
        <f t="shared" ca="1" si="2"/>
        <v>85.062960661692529</v>
      </c>
      <c r="K16" s="22">
        <f t="shared" ca="1" si="2"/>
        <v>78.725192926654685</v>
      </c>
      <c r="L16" s="22">
        <f t="shared" ca="1" si="2"/>
        <v>74.778299219092943</v>
      </c>
      <c r="M16" s="22">
        <f t="shared" ca="1" si="2"/>
        <v>88.123607290931488</v>
      </c>
      <c r="N16" s="22">
        <f t="shared" ca="1" si="2"/>
        <v>75.433191530180153</v>
      </c>
      <c r="O16" s="22">
        <f t="shared" ca="1" si="2"/>
        <v>74.778299219092943</v>
      </c>
      <c r="P16" s="22">
        <f t="shared" ca="1" si="2"/>
        <v>67.057671351633303</v>
      </c>
      <c r="Q16" s="22">
        <f t="shared" ca="1" si="2"/>
        <v>106.24960143147842</v>
      </c>
      <c r="R16" s="22">
        <f t="shared" ca="1" si="2"/>
        <v>59.145577594291431</v>
      </c>
      <c r="S16" s="22">
        <f t="shared" ca="1" si="2"/>
        <v>102.74153980171798</v>
      </c>
      <c r="T16" s="22">
        <f t="shared" ca="1" si="2"/>
        <v>87.06820011323488</v>
      </c>
      <c r="U16" s="22">
        <f t="shared" ca="1" si="2"/>
        <v>85.062960661692529</v>
      </c>
      <c r="V16" s="22">
        <f t="shared" ca="1" si="2"/>
        <v>78.147349861769413</v>
      </c>
      <c r="W16" s="22">
        <f t="shared" ca="1" si="2"/>
        <v>88.77521755558935</v>
      </c>
      <c r="X16" s="22">
        <f t="shared" ca="1" si="2"/>
        <v>91.629163528855798</v>
      </c>
      <c r="Y16" s="22">
        <f t="shared" ca="1" si="2"/>
        <v>75.433191530180153</v>
      </c>
      <c r="Z16" s="22">
        <f t="shared" ca="1" si="2"/>
        <v>99.392567747686172</v>
      </c>
      <c r="AA16" s="22">
        <f t="shared" ca="1" si="2"/>
        <v>77.130474223493678</v>
      </c>
      <c r="AB16" s="22">
        <f t="shared" ca="1" si="2"/>
        <v>78.147349861769413</v>
      </c>
      <c r="AC16" s="22">
        <f t="shared" ca="1" si="2"/>
        <v>66.312831382969208</v>
      </c>
      <c r="AD16" s="22">
        <f t="shared" ca="1" si="2"/>
        <v>66.696076861647796</v>
      </c>
      <c r="AE16" s="22">
        <f t="shared" ca="1" si="2"/>
        <v>77.130474223493678</v>
      </c>
      <c r="AF16" s="22">
        <f t="shared" ca="1" si="2"/>
        <v>117.84906433621505</v>
      </c>
      <c r="AG16" s="22">
        <f t="shared" ca="1" si="2"/>
        <v>97.641779794187173</v>
      </c>
      <c r="AH16" s="22">
        <f t="shared" ca="1" si="2"/>
        <v>66.312831382969208</v>
      </c>
      <c r="AI16" s="22">
        <f t="shared" ca="1" si="2"/>
        <v>98.183289489392521</v>
      </c>
      <c r="AJ16" s="22">
        <f t="shared" ca="1" si="2"/>
        <v>66.696076861647796</v>
      </c>
      <c r="AK16" s="22">
        <f t="shared" ca="1" si="2"/>
        <v>75.61822514120351</v>
      </c>
      <c r="AL16" s="22">
        <f t="shared" ca="1" si="2"/>
        <v>91.629163528855798</v>
      </c>
      <c r="AM16" s="22">
        <f t="shared" ca="1" si="2"/>
        <v>117.84906433621505</v>
      </c>
      <c r="AN16" s="22" t="e">
        <f ca="1">AVERAGE(OFFSET($A16,0,Fixtures!$D$6,1,3))</f>
        <v>#N/A</v>
      </c>
      <c r="AO16" s="22" t="e">
        <f ca="1">AVERAGE(OFFSET($A16,0,Fixtures!$D$6,1,6))</f>
        <v>#N/A</v>
      </c>
      <c r="AP16" s="22" t="e">
        <f ca="1">AVERAGE(OFFSET($A16,0,Fixtures!$D$6,1,9))</f>
        <v>#N/A</v>
      </c>
      <c r="AQ16" s="22" t="e">
        <f ca="1">AVERAGE(OFFSET($A16,0,Fixtures!$D$6,1,12))</f>
        <v>#N/A</v>
      </c>
      <c r="AR16" s="22">
        <f ca="1">IF(OR(Fixtures!$D$6&lt;=0,Fixtures!$D$6&gt;39),AVERAGE(A16:AM16),AVERAGE(OFFSET($A16,0,Fixtures!$D$6,1,39-Fixtures!$D$6)))</f>
        <v>117.84906433621505</v>
      </c>
    </row>
    <row r="17" spans="1:46" x14ac:dyDescent="0.25">
      <c r="A17" s="30" t="s">
        <v>116</v>
      </c>
      <c r="B17" s="22">
        <f t="shared" ref="B17:AM17" ca="1" si="3">MIN(VLOOKUP($A13,$A$2:$AM$11,B$13+1,FALSE),VLOOKUP($A17,$A$2:$AM$11,B$13+1,FALSE))</f>
        <v>91.629163528855798</v>
      </c>
      <c r="C17" s="22">
        <f t="shared" ca="1" si="3"/>
        <v>59.145577594291431</v>
      </c>
      <c r="D17" s="22">
        <f t="shared" ca="1" si="3"/>
        <v>86.976917741386501</v>
      </c>
      <c r="E17" s="22">
        <f t="shared" ca="1" si="3"/>
        <v>88.123607290931488</v>
      </c>
      <c r="F17" s="22">
        <f t="shared" ca="1" si="3"/>
        <v>66.696076861647796</v>
      </c>
      <c r="G17" s="22">
        <f t="shared" ca="1" si="3"/>
        <v>67.057671351633303</v>
      </c>
      <c r="H17" s="22">
        <f t="shared" ca="1" si="3"/>
        <v>66.312831382969208</v>
      </c>
      <c r="I17" s="22">
        <f t="shared" ca="1" si="3"/>
        <v>103.32650355381611</v>
      </c>
      <c r="J17" s="22">
        <f t="shared" ca="1" si="3"/>
        <v>87.06820011323488</v>
      </c>
      <c r="K17" s="22">
        <f t="shared" ca="1" si="3"/>
        <v>112.35666368086302</v>
      </c>
      <c r="L17" s="22">
        <f t="shared" ca="1" si="3"/>
        <v>78.725192926654685</v>
      </c>
      <c r="M17" s="22">
        <f t="shared" ca="1" si="3"/>
        <v>88.123607290931488</v>
      </c>
      <c r="N17" s="22">
        <f t="shared" ca="1" si="3"/>
        <v>75.433191530180153</v>
      </c>
      <c r="O17" s="22">
        <f t="shared" ca="1" si="3"/>
        <v>74.778299219092943</v>
      </c>
      <c r="P17" s="22">
        <f t="shared" ca="1" si="3"/>
        <v>67.057671351633303</v>
      </c>
      <c r="Q17" s="22">
        <f t="shared" ca="1" si="3"/>
        <v>115.85748105300112</v>
      </c>
      <c r="R17" s="22">
        <f t="shared" ca="1" si="3"/>
        <v>85.062960661692529</v>
      </c>
      <c r="S17" s="22">
        <f t="shared" ca="1" si="3"/>
        <v>102.74153980171798</v>
      </c>
      <c r="T17" s="22">
        <f t="shared" ca="1" si="3"/>
        <v>87.06820011323488</v>
      </c>
      <c r="U17" s="22">
        <f t="shared" ca="1" si="3"/>
        <v>85.062960661692529</v>
      </c>
      <c r="V17" s="22">
        <f t="shared" ca="1" si="3"/>
        <v>74.778299219092943</v>
      </c>
      <c r="W17" s="22">
        <f t="shared" ca="1" si="3"/>
        <v>99.637041377369087</v>
      </c>
      <c r="X17" s="22">
        <f t="shared" ca="1" si="3"/>
        <v>91.629163528855798</v>
      </c>
      <c r="Y17" s="22">
        <f t="shared" ca="1" si="3"/>
        <v>98.183289489392521</v>
      </c>
      <c r="Z17" s="22">
        <f t="shared" ca="1" si="3"/>
        <v>59.145577594291431</v>
      </c>
      <c r="AA17" s="22">
        <f t="shared" ca="1" si="3"/>
        <v>75.61822514120351</v>
      </c>
      <c r="AB17" s="22">
        <f t="shared" ca="1" si="3"/>
        <v>78.147349861769413</v>
      </c>
      <c r="AC17" s="22">
        <f t="shared" ca="1" si="3"/>
        <v>88.77521755558935</v>
      </c>
      <c r="AD17" s="22">
        <f t="shared" ca="1" si="3"/>
        <v>66.696076861647796</v>
      </c>
      <c r="AE17" s="22">
        <f t="shared" ca="1" si="3"/>
        <v>77.130474223493678</v>
      </c>
      <c r="AF17" s="22">
        <f t="shared" ca="1" si="3"/>
        <v>78.147349861769413</v>
      </c>
      <c r="AG17" s="22">
        <f t="shared" ca="1" si="3"/>
        <v>103.32650355381611</v>
      </c>
      <c r="AH17" s="22">
        <f t="shared" ca="1" si="3"/>
        <v>66.312831382969208</v>
      </c>
      <c r="AI17" s="22">
        <f t="shared" ca="1" si="3"/>
        <v>98.183289489392521</v>
      </c>
      <c r="AJ17" s="22">
        <f t="shared" ca="1" si="3"/>
        <v>75.433191530180153</v>
      </c>
      <c r="AK17" s="22">
        <f t="shared" ca="1" si="3"/>
        <v>75.61822514120351</v>
      </c>
      <c r="AL17" s="22">
        <f t="shared" ca="1" si="3"/>
        <v>115.85748105300112</v>
      </c>
      <c r="AM17" s="22">
        <f t="shared" ca="1" si="3"/>
        <v>78.725192926654685</v>
      </c>
      <c r="AN17" s="22" t="e">
        <f ca="1">AVERAGE(OFFSET($A17,0,Fixtures!$D$6,1,3))</f>
        <v>#N/A</v>
      </c>
      <c r="AO17" s="22" t="e">
        <f ca="1">AVERAGE(OFFSET($A17,0,Fixtures!$D$6,1,6))</f>
        <v>#N/A</v>
      </c>
      <c r="AP17" s="22" t="e">
        <f ca="1">AVERAGE(OFFSET($A17,0,Fixtures!$D$6,1,9))</f>
        <v>#N/A</v>
      </c>
      <c r="AQ17" s="22" t="e">
        <f ca="1">AVERAGE(OFFSET($A17,0,Fixtures!$D$6,1,12))</f>
        <v>#N/A</v>
      </c>
      <c r="AR17" s="22">
        <f ca="1">IF(OR(Fixtures!$D$6&lt;=0,Fixtures!$D$6&gt;39),AVERAGE(A17:AM17),AVERAGE(OFFSET($A17,0,Fixtures!$D$6,1,39-Fixtures!$D$6)))</f>
        <v>78.725192926654685</v>
      </c>
      <c r="AT17" s="1"/>
    </row>
    <row r="18" spans="1:46" x14ac:dyDescent="0.25">
      <c r="A18" s="30" t="s">
        <v>115</v>
      </c>
      <c r="B18" s="22">
        <f t="shared" ref="B18:AM18" ca="1" si="4">MIN(VLOOKUP($A13,$A$2:$AM$11,B$13+1,FALSE),VLOOKUP($A18,$A$2:$AM$11,B$13+1,FALSE))</f>
        <v>148.3002622085809</v>
      </c>
      <c r="C18" s="22">
        <f t="shared" ca="1" si="4"/>
        <v>59.145577594291431</v>
      </c>
      <c r="D18" s="22">
        <f t="shared" ca="1" si="4"/>
        <v>66.696076861647796</v>
      </c>
      <c r="E18" s="22">
        <f t="shared" ca="1" si="4"/>
        <v>131.51155327930761</v>
      </c>
      <c r="F18" s="22">
        <f t="shared" ca="1" si="4"/>
        <v>78.147349861769413</v>
      </c>
      <c r="G18" s="22">
        <f t="shared" ca="1" si="4"/>
        <v>112.57315900051651</v>
      </c>
      <c r="H18" s="22">
        <f t="shared" ca="1" si="4"/>
        <v>86.587993402392399</v>
      </c>
      <c r="I18" s="22">
        <f t="shared" ca="1" si="4"/>
        <v>75.61822514120351</v>
      </c>
      <c r="J18" s="22">
        <f t="shared" ca="1" si="4"/>
        <v>88.140578946061311</v>
      </c>
      <c r="K18" s="22">
        <f t="shared" ca="1" si="4"/>
        <v>98.183289489392521</v>
      </c>
      <c r="L18" s="22">
        <f t="shared" ca="1" si="4"/>
        <v>78.725192926654685</v>
      </c>
      <c r="M18" s="22">
        <f t="shared" ca="1" si="4"/>
        <v>88.123607290931488</v>
      </c>
      <c r="N18" s="22">
        <f t="shared" ca="1" si="4"/>
        <v>75.433191530180153</v>
      </c>
      <c r="O18" s="22">
        <f t="shared" ca="1" si="4"/>
        <v>74.778299219092943</v>
      </c>
      <c r="P18" s="22">
        <f t="shared" ca="1" si="4"/>
        <v>67.057671351633303</v>
      </c>
      <c r="Q18" s="22">
        <f t="shared" ca="1" si="4"/>
        <v>74.778299219092943</v>
      </c>
      <c r="R18" s="22">
        <f t="shared" ca="1" si="4"/>
        <v>115.85748105300112</v>
      </c>
      <c r="S18" s="22">
        <f t="shared" ca="1" si="4"/>
        <v>86.587993402392399</v>
      </c>
      <c r="T18" s="22">
        <f t="shared" ca="1" si="4"/>
        <v>87.06820011323488</v>
      </c>
      <c r="U18" s="22">
        <f t="shared" ca="1" si="4"/>
        <v>85.062960661692529</v>
      </c>
      <c r="V18" s="22">
        <f t="shared" ca="1" si="4"/>
        <v>97.641779794187173</v>
      </c>
      <c r="W18" s="22">
        <f t="shared" ca="1" si="4"/>
        <v>87.06820011323488</v>
      </c>
      <c r="X18" s="22">
        <f t="shared" ca="1" si="4"/>
        <v>67.057671351633303</v>
      </c>
      <c r="Y18" s="22">
        <f t="shared" ca="1" si="4"/>
        <v>99.392567747686172</v>
      </c>
      <c r="Z18" s="22">
        <f t="shared" ca="1" si="4"/>
        <v>88.123607290931488</v>
      </c>
      <c r="AA18" s="22">
        <f t="shared" ca="1" si="4"/>
        <v>102.48928673155385</v>
      </c>
      <c r="AB18" s="22">
        <f t="shared" ca="1" si="4"/>
        <v>78.147349861769413</v>
      </c>
      <c r="AC18" s="22">
        <f t="shared" ca="1" si="4"/>
        <v>88.77521755558935</v>
      </c>
      <c r="AD18" s="22">
        <f t="shared" ca="1" si="4"/>
        <v>66.696076861647796</v>
      </c>
      <c r="AE18" s="22">
        <f t="shared" ca="1" si="4"/>
        <v>59.145577594291431</v>
      </c>
      <c r="AF18" s="22">
        <f t="shared" ca="1" si="4"/>
        <v>148.3002622085809</v>
      </c>
      <c r="AG18" s="22">
        <f t="shared" ca="1" si="4"/>
        <v>131.51155327930761</v>
      </c>
      <c r="AH18" s="22">
        <f t="shared" ca="1" si="4"/>
        <v>66.312831382969208</v>
      </c>
      <c r="AI18" s="22">
        <f t="shared" ca="1" si="4"/>
        <v>98.183289489392521</v>
      </c>
      <c r="AJ18" s="22">
        <f t="shared" ca="1" si="4"/>
        <v>102.74153980171798</v>
      </c>
      <c r="AK18" s="22">
        <f t="shared" ca="1" si="4"/>
        <v>75.61822514120351</v>
      </c>
      <c r="AL18" s="22">
        <f t="shared" ca="1" si="4"/>
        <v>97.641779794187173</v>
      </c>
      <c r="AM18" s="22">
        <f t="shared" ca="1" si="4"/>
        <v>66.312831382969208</v>
      </c>
      <c r="AN18" s="22" t="e">
        <f ca="1">AVERAGE(OFFSET($A18,0,Fixtures!$D$6,1,3))</f>
        <v>#N/A</v>
      </c>
      <c r="AO18" s="22" t="e">
        <f ca="1">AVERAGE(OFFSET($A18,0,Fixtures!$D$6,1,6))</f>
        <v>#N/A</v>
      </c>
      <c r="AP18" s="22" t="e">
        <f ca="1">AVERAGE(OFFSET($A18,0,Fixtures!$D$6,1,9))</f>
        <v>#N/A</v>
      </c>
      <c r="AQ18" s="22" t="e">
        <f ca="1">AVERAGE(OFFSET($A18,0,Fixtures!$D$6,1,12))</f>
        <v>#N/A</v>
      </c>
      <c r="AR18" s="22">
        <f ca="1">IF(OR(Fixtures!$D$6&lt;=0,Fixtures!$D$6&gt;39),AVERAGE(A18:AM18),AVERAGE(OFFSET($A18,0,Fixtures!$D$6,1,39-Fixtures!$D$6)))</f>
        <v>66.312831382969208</v>
      </c>
      <c r="AT18" s="1"/>
    </row>
    <row r="19" spans="1:46" x14ac:dyDescent="0.25">
      <c r="A19" s="30" t="s">
        <v>2</v>
      </c>
      <c r="B19" s="22">
        <f t="shared" ref="B19:AM19" ca="1" si="5">MIN(VLOOKUP($A13,$A$2:$AM$11,B$13+1,FALSE),VLOOKUP($A19,$A$2:$AM$11,B$13+1,FALSE))</f>
        <v>112.35666368086302</v>
      </c>
      <c r="C19" s="22">
        <f t="shared" ca="1" si="5"/>
        <v>59.145577594291431</v>
      </c>
      <c r="D19" s="22">
        <f t="shared" ca="1" si="5"/>
        <v>86.976917741386501</v>
      </c>
      <c r="E19" s="22">
        <f t="shared" ca="1" si="5"/>
        <v>75.433191530180153</v>
      </c>
      <c r="F19" s="22">
        <f t="shared" ca="1" si="5"/>
        <v>116.38154010468304</v>
      </c>
      <c r="G19" s="22">
        <f t="shared" ca="1" si="5"/>
        <v>88.123607290931488</v>
      </c>
      <c r="H19" s="22">
        <f t="shared" ca="1" si="5"/>
        <v>86.587993402392399</v>
      </c>
      <c r="I19" s="22">
        <f t="shared" ca="1" si="5"/>
        <v>97.641779794187173</v>
      </c>
      <c r="J19" s="22">
        <f t="shared" ca="1" si="5"/>
        <v>88.140578946061311</v>
      </c>
      <c r="K19" s="22">
        <f t="shared" ca="1" si="5"/>
        <v>75.61822514120351</v>
      </c>
      <c r="L19" s="22">
        <f t="shared" ca="1" si="5"/>
        <v>78.725192926654685</v>
      </c>
      <c r="M19" s="22">
        <f t="shared" ca="1" si="5"/>
        <v>66.312831382969208</v>
      </c>
      <c r="N19" s="22">
        <f t="shared" ca="1" si="5"/>
        <v>75.433191530180153</v>
      </c>
      <c r="O19" s="22">
        <f t="shared" ca="1" si="5"/>
        <v>74.778299219092943</v>
      </c>
      <c r="P19" s="22">
        <f t="shared" ca="1" si="5"/>
        <v>67.057671351633303</v>
      </c>
      <c r="Q19" s="22">
        <f t="shared" ca="1" si="5"/>
        <v>132.51445114838938</v>
      </c>
      <c r="R19" s="22">
        <f t="shared" ca="1" si="5"/>
        <v>106.24960143147842</v>
      </c>
      <c r="S19" s="22">
        <f t="shared" ca="1" si="5"/>
        <v>66.696076861647796</v>
      </c>
      <c r="T19" s="22">
        <f t="shared" ca="1" si="5"/>
        <v>87.06820011323488</v>
      </c>
      <c r="U19" s="22">
        <f t="shared" ca="1" si="5"/>
        <v>85.062960661692529</v>
      </c>
      <c r="V19" s="22">
        <f t="shared" ca="1" si="5"/>
        <v>97.641779794187173</v>
      </c>
      <c r="W19" s="22">
        <f t="shared" ca="1" si="5"/>
        <v>67.057671351633303</v>
      </c>
      <c r="X19" s="22">
        <f t="shared" ca="1" si="5"/>
        <v>86.587993402392399</v>
      </c>
      <c r="Y19" s="22">
        <f t="shared" ca="1" si="5"/>
        <v>99.392567747686172</v>
      </c>
      <c r="Z19" s="22">
        <f t="shared" ca="1" si="5"/>
        <v>106.24960143147842</v>
      </c>
      <c r="AA19" s="22">
        <f t="shared" ca="1" si="5"/>
        <v>78.147349861769413</v>
      </c>
      <c r="AB19" s="22">
        <f t="shared" ca="1" si="5"/>
        <v>74.778299219092943</v>
      </c>
      <c r="AC19" s="22">
        <f t="shared" ca="1" si="5"/>
        <v>88.77521755558935</v>
      </c>
      <c r="AD19" s="22">
        <f t="shared" ca="1" si="5"/>
        <v>66.696076861647796</v>
      </c>
      <c r="AE19" s="22">
        <f t="shared" ca="1" si="5"/>
        <v>77.130474223493678</v>
      </c>
      <c r="AF19" s="22">
        <f t="shared" ca="1" si="5"/>
        <v>85.062960661692529</v>
      </c>
      <c r="AG19" s="22">
        <f t="shared" ca="1" si="5"/>
        <v>99.637041377369087</v>
      </c>
      <c r="AH19" s="22">
        <f t="shared" ca="1" si="5"/>
        <v>66.312831382969208</v>
      </c>
      <c r="AI19" s="22">
        <f t="shared" ca="1" si="5"/>
        <v>91.629163528855798</v>
      </c>
      <c r="AJ19" s="22">
        <f t="shared" ca="1" si="5"/>
        <v>116.38154010468304</v>
      </c>
      <c r="AK19" s="22">
        <f t="shared" ca="1" si="5"/>
        <v>75.61822514120351</v>
      </c>
      <c r="AL19" s="22">
        <f t="shared" ca="1" si="5"/>
        <v>59.145577594291431</v>
      </c>
      <c r="AM19" s="22">
        <f t="shared" ca="1" si="5"/>
        <v>86.976917741386501</v>
      </c>
      <c r="AN19" s="22" t="e">
        <f ca="1">AVERAGE(OFFSET($A19,0,Fixtures!$D$6,1,3))</f>
        <v>#N/A</v>
      </c>
      <c r="AO19" s="22" t="e">
        <f ca="1">AVERAGE(OFFSET($A19,0,Fixtures!$D$6,1,6))</f>
        <v>#N/A</v>
      </c>
      <c r="AP19" s="22" t="e">
        <f ca="1">AVERAGE(OFFSET($A19,0,Fixtures!$D$6,1,9))</f>
        <v>#N/A</v>
      </c>
      <c r="AQ19" s="22" t="e">
        <f ca="1">AVERAGE(OFFSET($A19,0,Fixtures!$D$6,1,12))</f>
        <v>#N/A</v>
      </c>
      <c r="AR19" s="22">
        <f ca="1">IF(OR(Fixtures!$D$6&lt;=0,Fixtures!$D$6&gt;39),AVERAGE(A19:AM19),AVERAGE(OFFSET($A19,0,Fixtures!$D$6,1,39-Fixtures!$D$6)))</f>
        <v>86.976917741386501</v>
      </c>
    </row>
    <row r="20" spans="1:46" x14ac:dyDescent="0.25">
      <c r="A20" s="30" t="s">
        <v>10</v>
      </c>
      <c r="B20" s="22">
        <f t="shared" ref="B20:AM20" ca="1" si="6">MIN(VLOOKUP($A13,$A$2:$AM$11,B$13+1,FALSE),VLOOKUP($A20,$A$2:$AM$11,B$13+1,FALSE))</f>
        <v>75.61822514120351</v>
      </c>
      <c r="C20" s="22">
        <f t="shared" ca="1" si="6"/>
        <v>59.145577594291431</v>
      </c>
      <c r="D20" s="22">
        <f t="shared" ca="1" si="6"/>
        <v>85.062960661692529</v>
      </c>
      <c r="E20" s="22">
        <f t="shared" ca="1" si="6"/>
        <v>66.312831382969208</v>
      </c>
      <c r="F20" s="22">
        <f t="shared" ca="1" si="6"/>
        <v>119.81338033762461</v>
      </c>
      <c r="G20" s="22">
        <f t="shared" ca="1" si="6"/>
        <v>87.06820011323488</v>
      </c>
      <c r="H20" s="22">
        <f t="shared" ca="1" si="6"/>
        <v>86.587993402392399</v>
      </c>
      <c r="I20" s="22">
        <f t="shared" ca="1" si="6"/>
        <v>78.725192926654685</v>
      </c>
      <c r="J20" s="22">
        <f t="shared" ca="1" si="6"/>
        <v>88.123607290931488</v>
      </c>
      <c r="K20" s="22">
        <f t="shared" ca="1" si="6"/>
        <v>112.35666368086302</v>
      </c>
      <c r="L20" s="22">
        <f t="shared" ca="1" si="6"/>
        <v>78.725192926654685</v>
      </c>
      <c r="M20" s="22">
        <f t="shared" ca="1" si="6"/>
        <v>59.145577594291431</v>
      </c>
      <c r="N20" s="22">
        <f t="shared" ca="1" si="6"/>
        <v>75.433191530180153</v>
      </c>
      <c r="O20" s="22">
        <f t="shared" ca="1" si="6"/>
        <v>74.778299219092943</v>
      </c>
      <c r="P20" s="22">
        <f t="shared" ca="1" si="6"/>
        <v>67.057671351633303</v>
      </c>
      <c r="Q20" s="22">
        <f t="shared" ca="1" si="6"/>
        <v>99.637041377369087</v>
      </c>
      <c r="R20" s="22">
        <f t="shared" ca="1" si="6"/>
        <v>131.23875799038728</v>
      </c>
      <c r="S20" s="22">
        <f t="shared" ca="1" si="6"/>
        <v>102.74153980171798</v>
      </c>
      <c r="T20" s="22">
        <f t="shared" ca="1" si="6"/>
        <v>87.06820011323488</v>
      </c>
      <c r="U20" s="22">
        <f t="shared" ca="1" si="6"/>
        <v>85.062960661692529</v>
      </c>
      <c r="V20" s="22">
        <f t="shared" ca="1" si="6"/>
        <v>97.641779794187173</v>
      </c>
      <c r="W20" s="22">
        <f t="shared" ca="1" si="6"/>
        <v>99.637041377369087</v>
      </c>
      <c r="X20" s="22">
        <f t="shared" ca="1" si="6"/>
        <v>88.77521755558935</v>
      </c>
      <c r="Y20" s="22">
        <f t="shared" ca="1" si="6"/>
        <v>78.147349861769413</v>
      </c>
      <c r="Z20" s="22">
        <f t="shared" ca="1" si="6"/>
        <v>106.24960143147842</v>
      </c>
      <c r="AA20" s="22">
        <f t="shared" ca="1" si="6"/>
        <v>98.183289489392521</v>
      </c>
      <c r="AB20" s="22">
        <f t="shared" ca="1" si="6"/>
        <v>66.696076861647796</v>
      </c>
      <c r="AC20" s="22">
        <f t="shared" ca="1" si="6"/>
        <v>88.140578946061311</v>
      </c>
      <c r="AD20" s="22">
        <f t="shared" ca="1" si="6"/>
        <v>66.696076861647796</v>
      </c>
      <c r="AE20" s="22">
        <f t="shared" ca="1" si="6"/>
        <v>75.433191530180153</v>
      </c>
      <c r="AF20" s="22">
        <f t="shared" ca="1" si="6"/>
        <v>74.778299219092943</v>
      </c>
      <c r="AG20" s="22">
        <f t="shared" ca="1" si="6"/>
        <v>67.057671351633303</v>
      </c>
      <c r="AH20" s="22">
        <f t="shared" ca="1" si="6"/>
        <v>66.312831382969208</v>
      </c>
      <c r="AI20" s="22">
        <f t="shared" ca="1" si="6"/>
        <v>98.183289489392521</v>
      </c>
      <c r="AJ20" s="22">
        <f t="shared" ca="1" si="6"/>
        <v>116.38154010468304</v>
      </c>
      <c r="AK20" s="22">
        <f t="shared" ca="1" si="6"/>
        <v>75.61822514120351</v>
      </c>
      <c r="AL20" s="22">
        <f t="shared" ca="1" si="6"/>
        <v>112.57315900051651</v>
      </c>
      <c r="AM20" s="22">
        <f t="shared" ca="1" si="6"/>
        <v>112.35666368086302</v>
      </c>
      <c r="AN20" s="22" t="e">
        <f ca="1">AVERAGE(OFFSET($A20,0,Fixtures!$D$6,1,3))</f>
        <v>#N/A</v>
      </c>
      <c r="AO20" s="22" t="e">
        <f ca="1">AVERAGE(OFFSET($A20,0,Fixtures!$D$6,1,6))</f>
        <v>#N/A</v>
      </c>
      <c r="AP20" s="22" t="e">
        <f ca="1">AVERAGE(OFFSET($A20,0,Fixtures!$D$6,1,9))</f>
        <v>#N/A</v>
      </c>
      <c r="AQ20" s="22" t="e">
        <f ca="1">AVERAGE(OFFSET($A20,0,Fixtures!$D$6,1,12))</f>
        <v>#N/A</v>
      </c>
      <c r="AR20" s="22">
        <f ca="1">IF(OR(Fixtures!$D$6&lt;=0,Fixtures!$D$6&gt;39),AVERAGE(A20:AM20),AVERAGE(OFFSET($A20,0,Fixtures!$D$6,1,39-Fixtures!$D$6)))</f>
        <v>112.35666368086302</v>
      </c>
    </row>
    <row r="21" spans="1:46" x14ac:dyDescent="0.25">
      <c r="A21" s="30" t="s">
        <v>117</v>
      </c>
      <c r="B21" s="22">
        <f t="shared" ref="B21:AM21" ca="1" si="7">MIN(VLOOKUP($A13,$A$2:$AM$11,B$13+1,FALSE),VLOOKUP($A21,$A$2:$AM$11,B$13+1,FALSE))</f>
        <v>106.24960143147842</v>
      </c>
      <c r="C21" s="22">
        <f t="shared" ca="1" si="7"/>
        <v>59.145577594291431</v>
      </c>
      <c r="D21" s="22">
        <f t="shared" ca="1" si="7"/>
        <v>86.976917741386501</v>
      </c>
      <c r="E21" s="22">
        <f t="shared" ca="1" si="7"/>
        <v>97.641779794187173</v>
      </c>
      <c r="F21" s="22">
        <f t="shared" ca="1" si="7"/>
        <v>75.433191530180153</v>
      </c>
      <c r="G21" s="22">
        <f t="shared" ca="1" si="7"/>
        <v>99.392567747686172</v>
      </c>
      <c r="H21" s="22">
        <f t="shared" ca="1" si="7"/>
        <v>86.587993402392399</v>
      </c>
      <c r="I21" s="22">
        <f t="shared" ca="1" si="7"/>
        <v>102.74153980171798</v>
      </c>
      <c r="J21" s="22">
        <f t="shared" ca="1" si="7"/>
        <v>88.140578946061311</v>
      </c>
      <c r="K21" s="22">
        <f t="shared" ca="1" si="7"/>
        <v>59.145577594291431</v>
      </c>
      <c r="L21" s="22">
        <f t="shared" ca="1" si="7"/>
        <v>67.057671351633303</v>
      </c>
      <c r="M21" s="22">
        <f t="shared" ca="1" si="7"/>
        <v>88.123607290931488</v>
      </c>
      <c r="N21" s="22">
        <f t="shared" ca="1" si="7"/>
        <v>75.433191530180153</v>
      </c>
      <c r="O21" s="22">
        <f t="shared" ca="1" si="7"/>
        <v>74.778299219092943</v>
      </c>
      <c r="P21" s="22">
        <f t="shared" ca="1" si="7"/>
        <v>67.057671351633303</v>
      </c>
      <c r="Q21" s="22">
        <f t="shared" ca="1" si="7"/>
        <v>112.57315900051651</v>
      </c>
      <c r="R21" s="22">
        <f t="shared" ca="1" si="7"/>
        <v>91.629163528855798</v>
      </c>
      <c r="S21" s="22">
        <f t="shared" ca="1" si="7"/>
        <v>102.74153980171798</v>
      </c>
      <c r="T21" s="22">
        <f t="shared" ca="1" si="7"/>
        <v>87.06820011323488</v>
      </c>
      <c r="U21" s="22">
        <f t="shared" ca="1" si="7"/>
        <v>85.062960661692529</v>
      </c>
      <c r="V21" s="22">
        <f t="shared" ca="1" si="7"/>
        <v>77.130474223493678</v>
      </c>
      <c r="W21" s="22">
        <f t="shared" ca="1" si="7"/>
        <v>66.696076861647796</v>
      </c>
      <c r="X21" s="22">
        <f t="shared" ca="1" si="7"/>
        <v>91.629163528855798</v>
      </c>
      <c r="Y21" s="22">
        <f t="shared" ca="1" si="7"/>
        <v>99.392567747686172</v>
      </c>
      <c r="Z21" s="22">
        <f t="shared" ca="1" si="7"/>
        <v>85.062960661692529</v>
      </c>
      <c r="AA21" s="22">
        <f t="shared" ca="1" si="7"/>
        <v>88.140578946061311</v>
      </c>
      <c r="AB21" s="22">
        <f t="shared" ca="1" si="7"/>
        <v>78.147349861769413</v>
      </c>
      <c r="AC21" s="22">
        <f t="shared" ca="1" si="7"/>
        <v>75.61822514120351</v>
      </c>
      <c r="AD21" s="22">
        <f t="shared" ca="1" si="7"/>
        <v>66.696076861647796</v>
      </c>
      <c r="AE21" s="22">
        <f t="shared" ca="1" si="7"/>
        <v>77.130474223493678</v>
      </c>
      <c r="AF21" s="22">
        <f t="shared" ca="1" si="7"/>
        <v>86.587993402392399</v>
      </c>
      <c r="AG21" s="22">
        <f t="shared" ca="1" si="7"/>
        <v>119.81338033762461</v>
      </c>
      <c r="AH21" s="22">
        <f t="shared" ca="1" si="7"/>
        <v>66.312831382969208</v>
      </c>
      <c r="AI21" s="22">
        <f t="shared" ca="1" si="7"/>
        <v>78.147349861769413</v>
      </c>
      <c r="AJ21" s="22">
        <f t="shared" ca="1" si="7"/>
        <v>103.32650355381611</v>
      </c>
      <c r="AK21" s="22">
        <f t="shared" ca="1" si="7"/>
        <v>75.61822514120351</v>
      </c>
      <c r="AL21" s="22">
        <f t="shared" ca="1" si="7"/>
        <v>99.637041377369087</v>
      </c>
      <c r="AM21" s="22">
        <f t="shared" ca="1" si="7"/>
        <v>117.84906433621505</v>
      </c>
      <c r="AN21" s="22" t="e">
        <f ca="1">AVERAGE(OFFSET($A21,0,Fixtures!$D$6,1,3))</f>
        <v>#N/A</v>
      </c>
      <c r="AO21" s="22" t="e">
        <f ca="1">AVERAGE(OFFSET($A21,0,Fixtures!$D$6,1,6))</f>
        <v>#N/A</v>
      </c>
      <c r="AP21" s="22" t="e">
        <f ca="1">AVERAGE(OFFSET($A21,0,Fixtures!$D$6,1,9))</f>
        <v>#N/A</v>
      </c>
      <c r="AQ21" s="22" t="e">
        <f ca="1">AVERAGE(OFFSET($A21,0,Fixtures!$D$6,1,12))</f>
        <v>#N/A</v>
      </c>
      <c r="AR21" s="22">
        <f ca="1">IF(OR(Fixtures!$D$6&lt;=0,Fixtures!$D$6&gt;39),AVERAGE(A21:AM21),AVERAGE(OFFSET($A21,0,Fixtures!$D$6,1,39-Fixtures!$D$6)))</f>
        <v>117.84906433621505</v>
      </c>
    </row>
    <row r="22" spans="1:46" x14ac:dyDescent="0.25">
      <c r="A22" s="30" t="s">
        <v>63</v>
      </c>
      <c r="B22" s="22">
        <f t="shared" ref="B22:AM22" ca="1" si="8">MIN(VLOOKUP($A13,$A$2:$AM$11,B$13+1,FALSE),VLOOKUP($A22,$A$2:$AM$11,B$13+1,FALSE))</f>
        <v>78.725192926654685</v>
      </c>
      <c r="C22" s="22">
        <f t="shared" ca="1" si="8"/>
        <v>59.145577594291431</v>
      </c>
      <c r="D22" s="22">
        <f t="shared" ca="1" si="8"/>
        <v>78.147349861769413</v>
      </c>
      <c r="E22" s="22">
        <f t="shared" ca="1" si="8"/>
        <v>119.81338033762461</v>
      </c>
      <c r="F22" s="22">
        <f t="shared" ca="1" si="8"/>
        <v>115.85748105300112</v>
      </c>
      <c r="G22" s="22">
        <f t="shared" ca="1" si="8"/>
        <v>112.57315900051651</v>
      </c>
      <c r="H22" s="22">
        <f t="shared" ca="1" si="8"/>
        <v>86.587993402392399</v>
      </c>
      <c r="I22" s="22">
        <f t="shared" ca="1" si="8"/>
        <v>77.130474223493678</v>
      </c>
      <c r="J22" s="22">
        <f t="shared" ca="1" si="8"/>
        <v>66.696076861647796</v>
      </c>
      <c r="K22" s="22">
        <f t="shared" ca="1" si="8"/>
        <v>102.48928673155385</v>
      </c>
      <c r="L22" s="22">
        <f t="shared" ca="1" si="8"/>
        <v>78.725192926654685</v>
      </c>
      <c r="M22" s="22">
        <f t="shared" ca="1" si="8"/>
        <v>88.123607290931488</v>
      </c>
      <c r="N22" s="22">
        <f t="shared" ca="1" si="8"/>
        <v>67.057671351633303</v>
      </c>
      <c r="O22" s="22">
        <f t="shared" ca="1" si="8"/>
        <v>74.778299219092943</v>
      </c>
      <c r="P22" s="22">
        <f t="shared" ca="1" si="8"/>
        <v>67.057671351633303</v>
      </c>
      <c r="Q22" s="22">
        <f t="shared" ca="1" si="8"/>
        <v>97.641779794187173</v>
      </c>
      <c r="R22" s="22">
        <f t="shared" ca="1" si="8"/>
        <v>98.183289489392521</v>
      </c>
      <c r="S22" s="22">
        <f t="shared" ca="1" si="8"/>
        <v>66.312831382969208</v>
      </c>
      <c r="T22" s="22">
        <f t="shared" ca="1" si="8"/>
        <v>75.433191530180153</v>
      </c>
      <c r="U22" s="22">
        <f t="shared" ca="1" si="8"/>
        <v>75.61822514120351</v>
      </c>
      <c r="V22" s="22">
        <f t="shared" ca="1" si="8"/>
        <v>97.641779794187173</v>
      </c>
      <c r="W22" s="22">
        <f t="shared" ca="1" si="8"/>
        <v>99.637041377369087</v>
      </c>
      <c r="X22" s="22">
        <f t="shared" ca="1" si="8"/>
        <v>86.976917741386501</v>
      </c>
      <c r="Y22" s="22">
        <f t="shared" ca="1" si="8"/>
        <v>59.145577594291431</v>
      </c>
      <c r="Z22" s="22">
        <f t="shared" ca="1" si="8"/>
        <v>102.74153980171798</v>
      </c>
      <c r="AA22" s="22">
        <f t="shared" ca="1" si="8"/>
        <v>126.94420057505056</v>
      </c>
      <c r="AB22" s="22">
        <f t="shared" ca="1" si="8"/>
        <v>78.147349861769413</v>
      </c>
      <c r="AC22" s="22">
        <f t="shared" ca="1" si="8"/>
        <v>88.77521755558935</v>
      </c>
      <c r="AD22" s="22">
        <f t="shared" ca="1" si="8"/>
        <v>66.696076861647796</v>
      </c>
      <c r="AE22" s="22">
        <f t="shared" ca="1" si="8"/>
        <v>77.130474223493678</v>
      </c>
      <c r="AF22" s="22">
        <f t="shared" ca="1" si="8"/>
        <v>106.24960143147842</v>
      </c>
      <c r="AG22" s="22">
        <f t="shared" ca="1" si="8"/>
        <v>88.77521755558935</v>
      </c>
      <c r="AH22" s="22">
        <f t="shared" ca="1" si="8"/>
        <v>66.312831382969208</v>
      </c>
      <c r="AI22" s="22">
        <f t="shared" ca="1" si="8"/>
        <v>85.062960661692529</v>
      </c>
      <c r="AJ22" s="22">
        <f t="shared" ca="1" si="8"/>
        <v>87.06820011323488</v>
      </c>
      <c r="AK22" s="22">
        <f t="shared" ca="1" si="8"/>
        <v>75.61822514120351</v>
      </c>
      <c r="AL22" s="22">
        <f t="shared" ca="1" si="8"/>
        <v>74.778299219092943</v>
      </c>
      <c r="AM22" s="22">
        <f t="shared" ca="1" si="8"/>
        <v>86.587993402392399</v>
      </c>
      <c r="AN22" s="22" t="e">
        <f ca="1">AVERAGE(OFFSET($A22,0,Fixtures!$D$6,1,3))</f>
        <v>#N/A</v>
      </c>
      <c r="AO22" s="22" t="e">
        <f ca="1">AVERAGE(OFFSET($A22,0,Fixtures!$D$6,1,6))</f>
        <v>#N/A</v>
      </c>
      <c r="AP22" s="22" t="e">
        <f ca="1">AVERAGE(OFFSET($A22,0,Fixtures!$D$6,1,9))</f>
        <v>#N/A</v>
      </c>
      <c r="AQ22" s="22" t="e">
        <f ca="1">AVERAGE(OFFSET($A22,0,Fixtures!$D$6,1,12))</f>
        <v>#N/A</v>
      </c>
      <c r="AR22" s="22">
        <f ca="1">IF(OR(Fixtures!$D$6&lt;=0,Fixtures!$D$6&gt;39),AVERAGE(A22:AM22),AVERAGE(OFFSET($A22,0,Fixtures!$D$6,1,39-Fixtures!$D$6)))</f>
        <v>86.587993402392399</v>
      </c>
    </row>
    <row r="24" spans="1:46" x14ac:dyDescent="0.25">
      <c r="A24" s="31" t="s">
        <v>118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  <c r="AG24" s="2">
        <v>32</v>
      </c>
      <c r="AH24" s="2">
        <v>33</v>
      </c>
      <c r="AI24" s="2">
        <v>34</v>
      </c>
      <c r="AJ24" s="2">
        <v>35</v>
      </c>
      <c r="AK24" s="2">
        <v>36</v>
      </c>
      <c r="AL24" s="2">
        <v>37</v>
      </c>
      <c r="AM24" s="2">
        <v>38</v>
      </c>
      <c r="AN24" s="31" t="s">
        <v>56</v>
      </c>
      <c r="AO24" s="31" t="s">
        <v>57</v>
      </c>
      <c r="AP24" s="31" t="s">
        <v>58</v>
      </c>
      <c r="AQ24" s="31" t="s">
        <v>78</v>
      </c>
      <c r="AR24" s="31" t="s">
        <v>59</v>
      </c>
    </row>
    <row r="25" spans="1:46" x14ac:dyDescent="0.25">
      <c r="A25" s="30" t="s">
        <v>105</v>
      </c>
      <c r="B25" s="22">
        <f t="shared" ref="B25:AM25" ca="1" si="9">MIN(VLOOKUP($A24,$A$2:$AM$11,B$13+1,FALSE),VLOOKUP($A25,$A$2:$AM$11,B$13+1,FALSE))</f>
        <v>117.84906433621505</v>
      </c>
      <c r="C25" s="22">
        <f t="shared" ca="1" si="9"/>
        <v>59.145577594291431</v>
      </c>
      <c r="D25" s="22">
        <f t="shared" ca="1" si="9"/>
        <v>86.976917741386501</v>
      </c>
      <c r="E25" s="22">
        <f t="shared" ca="1" si="9"/>
        <v>98.183289489392521</v>
      </c>
      <c r="F25" s="22">
        <f t="shared" ca="1" si="9"/>
        <v>75.61822514120351</v>
      </c>
      <c r="G25" s="22">
        <f t="shared" ca="1" si="9"/>
        <v>66.312831382969208</v>
      </c>
      <c r="H25" s="22">
        <f t="shared" ca="1" si="9"/>
        <v>86.587993402392399</v>
      </c>
      <c r="I25" s="22">
        <f t="shared" ca="1" si="9"/>
        <v>75.433191530180153</v>
      </c>
      <c r="J25" s="22">
        <f t="shared" ca="1" si="9"/>
        <v>88.140578946061311</v>
      </c>
      <c r="K25" s="22">
        <f t="shared" ca="1" si="9"/>
        <v>112.35666368086302</v>
      </c>
      <c r="L25" s="22">
        <f t="shared" ca="1" si="9"/>
        <v>78.725192926654685</v>
      </c>
      <c r="M25" s="22">
        <f t="shared" ca="1" si="9"/>
        <v>88.123607290931488</v>
      </c>
      <c r="N25" s="22">
        <f t="shared" ca="1" si="9"/>
        <v>75.433191530180153</v>
      </c>
      <c r="O25" s="22">
        <f t="shared" ca="1" si="9"/>
        <v>59.145577594291431</v>
      </c>
      <c r="P25" s="22">
        <f t="shared" ca="1" si="9"/>
        <v>67.057671351633303</v>
      </c>
      <c r="Q25" s="22">
        <f t="shared" ca="1" si="9"/>
        <v>91.629163528855798</v>
      </c>
      <c r="R25" s="22">
        <f t="shared" ca="1" si="9"/>
        <v>78.147349861769413</v>
      </c>
      <c r="S25" s="22">
        <f t="shared" ca="1" si="9"/>
        <v>102.74153980171798</v>
      </c>
      <c r="T25" s="22">
        <f t="shared" ca="1" si="9"/>
        <v>87.06820011323488</v>
      </c>
      <c r="U25" s="22">
        <f t="shared" ca="1" si="9"/>
        <v>77.130474223493678</v>
      </c>
      <c r="V25" s="22">
        <f t="shared" ca="1" si="9"/>
        <v>97.641779794187173</v>
      </c>
      <c r="W25" s="22">
        <f t="shared" ca="1" si="9"/>
        <v>99.637041377369087</v>
      </c>
      <c r="X25" s="22">
        <f t="shared" ca="1" si="9"/>
        <v>85.062960661692529</v>
      </c>
      <c r="Y25" s="22">
        <f t="shared" ca="1" si="9"/>
        <v>99.392567747686172</v>
      </c>
      <c r="Z25" s="22">
        <f t="shared" ca="1" si="9"/>
        <v>67.057671351633303</v>
      </c>
      <c r="AA25" s="22">
        <f t="shared" ca="1" si="9"/>
        <v>74.778299219092943</v>
      </c>
      <c r="AB25" s="22">
        <f t="shared" ca="1" si="9"/>
        <v>78.147349861769413</v>
      </c>
      <c r="AC25" s="22">
        <f t="shared" ca="1" si="9"/>
        <v>88.77521755558935</v>
      </c>
      <c r="AD25" s="22">
        <f t="shared" ca="1" si="9"/>
        <v>66.696076861647796</v>
      </c>
      <c r="AE25" s="22">
        <f t="shared" ca="1" si="9"/>
        <v>77.130474223493678</v>
      </c>
      <c r="AF25" s="22">
        <f t="shared" ca="1" si="9"/>
        <v>87.06820011323488</v>
      </c>
      <c r="AG25" s="22">
        <f t="shared" ca="1" si="9"/>
        <v>131.51155327930761</v>
      </c>
      <c r="AH25" s="22">
        <f t="shared" ca="1" si="9"/>
        <v>66.312831382969208</v>
      </c>
      <c r="AI25" s="22">
        <f t="shared" ca="1" si="9"/>
        <v>98.183289489392521</v>
      </c>
      <c r="AJ25" s="22">
        <f t="shared" ca="1" si="9"/>
        <v>88.123607290931488</v>
      </c>
      <c r="AK25" s="22">
        <f t="shared" ca="1" si="9"/>
        <v>75.61822514120351</v>
      </c>
      <c r="AL25" s="22">
        <f t="shared" ca="1" si="9"/>
        <v>115.85748105300112</v>
      </c>
      <c r="AM25" s="22">
        <f t="shared" ca="1" si="9"/>
        <v>103.32650355381611</v>
      </c>
      <c r="AN25" s="22" t="e">
        <f ca="1">AVERAGE(OFFSET($A25,0,Fixtures!$D$6,1,3))</f>
        <v>#N/A</v>
      </c>
      <c r="AO25" s="22" t="e">
        <f ca="1">AVERAGE(OFFSET($A25,0,Fixtures!$D$6,1,6))</f>
        <v>#N/A</v>
      </c>
      <c r="AP25" s="22" t="e">
        <f ca="1">AVERAGE(OFFSET($A25,0,Fixtures!$D$6,1,9))</f>
        <v>#N/A</v>
      </c>
      <c r="AQ25" s="22" t="e">
        <f ca="1">AVERAGE(OFFSET($A25,0,Fixtures!$D$6,1,12))</f>
        <v>#N/A</v>
      </c>
      <c r="AR25" s="22">
        <f ca="1">IF(OR(Fixtures!$D$6&lt;=0,Fixtures!$D$6&gt;39),AVERAGE(A25:AM25),AVERAGE(OFFSET($A25,0,Fixtures!$D$6,1,39-Fixtures!$D$6)))</f>
        <v>103.32650355381611</v>
      </c>
    </row>
    <row r="26" spans="1:46" x14ac:dyDescent="0.25">
      <c r="A26" s="30" t="s">
        <v>61</v>
      </c>
      <c r="B26" s="22">
        <f t="shared" ref="B26:AM26" ca="1" si="10">MIN(VLOOKUP($A24,$A$2:$AM$11,B$13+1,FALSE),VLOOKUP($A26,$A$2:$AM$11,B$13+1,FALSE))</f>
        <v>116.38154010468304</v>
      </c>
      <c r="C26" s="22">
        <f t="shared" ca="1" si="10"/>
        <v>88.77521755558935</v>
      </c>
      <c r="D26" s="22">
        <f t="shared" ca="1" si="10"/>
        <v>86.587993402392399</v>
      </c>
      <c r="E26" s="22">
        <f t="shared" ca="1" si="10"/>
        <v>88.77521755558935</v>
      </c>
      <c r="F26" s="22">
        <f t="shared" ca="1" si="10"/>
        <v>74.778299219092943</v>
      </c>
      <c r="G26" s="22">
        <f t="shared" ca="1" si="10"/>
        <v>66.312831382969208</v>
      </c>
      <c r="H26" s="22">
        <f t="shared" ca="1" si="10"/>
        <v>115.85748105300112</v>
      </c>
      <c r="I26" s="22">
        <f t="shared" ca="1" si="10"/>
        <v>75.433191530180153</v>
      </c>
      <c r="J26" s="22">
        <f t="shared" ca="1" si="10"/>
        <v>67.057671351633303</v>
      </c>
      <c r="K26" s="22">
        <f t="shared" ca="1" si="10"/>
        <v>132.51445114838938</v>
      </c>
      <c r="L26" s="22">
        <f t="shared" ca="1" si="10"/>
        <v>86.587993402392399</v>
      </c>
      <c r="M26" s="22">
        <f t="shared" ca="1" si="10"/>
        <v>103.32650355381611</v>
      </c>
      <c r="N26" s="22">
        <f t="shared" ca="1" si="10"/>
        <v>86.976917741386501</v>
      </c>
      <c r="O26" s="22">
        <f t="shared" ca="1" si="10"/>
        <v>59.145577594291431</v>
      </c>
      <c r="P26" s="22">
        <f t="shared" ca="1" si="10"/>
        <v>112.35666368086302</v>
      </c>
      <c r="Q26" s="22">
        <f t="shared" ca="1" si="10"/>
        <v>59.145577594291431</v>
      </c>
      <c r="R26" s="22">
        <f t="shared" ca="1" si="10"/>
        <v>77.130474223493678</v>
      </c>
      <c r="S26" s="22">
        <f t="shared" ca="1" si="10"/>
        <v>148.3002622085809</v>
      </c>
      <c r="T26" s="22">
        <f t="shared" ca="1" si="10"/>
        <v>112.35666368086302</v>
      </c>
      <c r="U26" s="22">
        <f t="shared" ca="1" si="10"/>
        <v>77.130474223493678</v>
      </c>
      <c r="V26" s="22">
        <f t="shared" ca="1" si="10"/>
        <v>102.74153980171798</v>
      </c>
      <c r="W26" s="22">
        <f t="shared" ca="1" si="10"/>
        <v>131.51155327930761</v>
      </c>
      <c r="X26" s="22">
        <f t="shared" ca="1" si="10"/>
        <v>85.062960661692529</v>
      </c>
      <c r="Y26" s="22">
        <f t="shared" ca="1" si="10"/>
        <v>75.61822514120351</v>
      </c>
      <c r="Z26" s="22">
        <f t="shared" ca="1" si="10"/>
        <v>66.312831382969208</v>
      </c>
      <c r="AA26" s="22">
        <f t="shared" ca="1" si="10"/>
        <v>74.778299219092943</v>
      </c>
      <c r="AB26" s="22">
        <f t="shared" ca="1" si="10"/>
        <v>91.629163528855798</v>
      </c>
      <c r="AC26" s="22">
        <f t="shared" ca="1" si="10"/>
        <v>97.641779794187173</v>
      </c>
      <c r="AD26" s="22">
        <f t="shared" ca="1" si="10"/>
        <v>78.725192926654685</v>
      </c>
      <c r="AE26" s="22">
        <f t="shared" ca="1" si="10"/>
        <v>97.641779794187173</v>
      </c>
      <c r="AF26" s="22">
        <f t="shared" ca="1" si="10"/>
        <v>78.725192926654685</v>
      </c>
      <c r="AG26" s="22">
        <f t="shared" ca="1" si="10"/>
        <v>131.23875799038728</v>
      </c>
      <c r="AH26" s="22">
        <f t="shared" ca="1" si="10"/>
        <v>66.696076861647796</v>
      </c>
      <c r="AI26" s="22">
        <f t="shared" ca="1" si="10"/>
        <v>99.637041377369087</v>
      </c>
      <c r="AJ26" s="22">
        <f t="shared" ca="1" si="10"/>
        <v>86.976917741386501</v>
      </c>
      <c r="AK26" s="22">
        <f t="shared" ca="1" si="10"/>
        <v>99.637041377369087</v>
      </c>
      <c r="AL26" s="22">
        <f t="shared" ca="1" si="10"/>
        <v>131.51155327930761</v>
      </c>
      <c r="AM26" s="22">
        <f t="shared" ca="1" si="10"/>
        <v>66.696076861647796</v>
      </c>
      <c r="AN26" s="22" t="e">
        <f ca="1">AVERAGE(OFFSET($A26,0,Fixtures!$D$6,1,3))</f>
        <v>#N/A</v>
      </c>
      <c r="AO26" s="22" t="e">
        <f ca="1">AVERAGE(OFFSET($A26,0,Fixtures!$D$6,1,6))</f>
        <v>#N/A</v>
      </c>
      <c r="AP26" s="22" t="e">
        <f ca="1">AVERAGE(OFFSET($A26,0,Fixtures!$D$6,1,9))</f>
        <v>#N/A</v>
      </c>
      <c r="AQ26" s="22" t="e">
        <f ca="1">AVERAGE(OFFSET($A26,0,Fixtures!$D$6,1,12))</f>
        <v>#N/A</v>
      </c>
      <c r="AR26" s="22">
        <f ca="1">IF(OR(Fixtures!$D$6&lt;=0,Fixtures!$D$6&gt;39),AVERAGE(A26:AM26),AVERAGE(OFFSET($A26,0,Fixtures!$D$6,1,39-Fixtures!$D$6)))</f>
        <v>66.696076861647796</v>
      </c>
    </row>
    <row r="27" spans="1:46" x14ac:dyDescent="0.25">
      <c r="A27" s="30" t="s">
        <v>53</v>
      </c>
      <c r="B27" s="22">
        <f t="shared" ref="B27:AM27" ca="1" si="11">MIN(VLOOKUP($A24,$A$2:$AM$11,B$13+1,FALSE),VLOOKUP($A27,$A$2:$AM$11,B$13+1,FALSE))</f>
        <v>86.587993402392399</v>
      </c>
      <c r="C27" s="22">
        <f t="shared" ca="1" si="11"/>
        <v>88.77521755558935</v>
      </c>
      <c r="D27" s="22">
        <f t="shared" ca="1" si="11"/>
        <v>87.06820011323488</v>
      </c>
      <c r="E27" s="22">
        <f t="shared" ca="1" si="11"/>
        <v>98.183289489392521</v>
      </c>
      <c r="F27" s="22">
        <f t="shared" ca="1" si="11"/>
        <v>75.61822514120351</v>
      </c>
      <c r="G27" s="22">
        <f t="shared" ca="1" si="11"/>
        <v>66.312831382969208</v>
      </c>
      <c r="H27" s="22">
        <f t="shared" ca="1" si="11"/>
        <v>88.123607290931488</v>
      </c>
      <c r="I27" s="22">
        <f t="shared" ca="1" si="11"/>
        <v>75.433191530180153</v>
      </c>
      <c r="J27" s="22">
        <f t="shared" ca="1" si="11"/>
        <v>85.062960661692529</v>
      </c>
      <c r="K27" s="22">
        <f t="shared" ca="1" si="11"/>
        <v>78.725192926654685</v>
      </c>
      <c r="L27" s="22">
        <f t="shared" ca="1" si="11"/>
        <v>74.778299219092943</v>
      </c>
      <c r="M27" s="22">
        <f t="shared" ca="1" si="11"/>
        <v>102.74153980171798</v>
      </c>
      <c r="N27" s="22">
        <f t="shared" ca="1" si="11"/>
        <v>86.976917741386501</v>
      </c>
      <c r="O27" s="22">
        <f t="shared" ca="1" si="11"/>
        <v>59.145577594291431</v>
      </c>
      <c r="P27" s="22">
        <f t="shared" ca="1" si="11"/>
        <v>112.35666368086302</v>
      </c>
      <c r="Q27" s="22">
        <f t="shared" ca="1" si="11"/>
        <v>91.629163528855798</v>
      </c>
      <c r="R27" s="22">
        <f t="shared" ca="1" si="11"/>
        <v>59.145577594291431</v>
      </c>
      <c r="S27" s="22">
        <f t="shared" ca="1" si="11"/>
        <v>103.32650355381611</v>
      </c>
      <c r="T27" s="22">
        <f t="shared" ca="1" si="11"/>
        <v>126.94420057505056</v>
      </c>
      <c r="U27" s="22">
        <f t="shared" ca="1" si="11"/>
        <v>77.130474223493678</v>
      </c>
      <c r="V27" s="22">
        <f t="shared" ca="1" si="11"/>
        <v>78.147349861769413</v>
      </c>
      <c r="W27" s="22">
        <f t="shared" ca="1" si="11"/>
        <v>88.77521755558935</v>
      </c>
      <c r="X27" s="22">
        <f t="shared" ca="1" si="11"/>
        <v>85.062960661692529</v>
      </c>
      <c r="Y27" s="22">
        <f t="shared" ca="1" si="11"/>
        <v>75.433191530180153</v>
      </c>
      <c r="Z27" s="22">
        <f t="shared" ca="1" si="11"/>
        <v>67.057671351633303</v>
      </c>
      <c r="AA27" s="22">
        <f t="shared" ca="1" si="11"/>
        <v>74.778299219092943</v>
      </c>
      <c r="AB27" s="22">
        <f t="shared" ca="1" si="11"/>
        <v>106.24960143147842</v>
      </c>
      <c r="AC27" s="22">
        <f t="shared" ca="1" si="11"/>
        <v>66.312831382969208</v>
      </c>
      <c r="AD27" s="22">
        <f t="shared" ca="1" si="11"/>
        <v>78.725192926654685</v>
      </c>
      <c r="AE27" s="22">
        <f t="shared" ca="1" si="11"/>
        <v>98.183289489392521</v>
      </c>
      <c r="AF27" s="22">
        <f t="shared" ca="1" si="11"/>
        <v>87.06820011323488</v>
      </c>
      <c r="AG27" s="22">
        <f t="shared" ca="1" si="11"/>
        <v>97.641779794187173</v>
      </c>
      <c r="AH27" s="22">
        <f t="shared" ca="1" si="11"/>
        <v>66.696076861647796</v>
      </c>
      <c r="AI27" s="22">
        <f t="shared" ca="1" si="11"/>
        <v>112.57315900051651</v>
      </c>
      <c r="AJ27" s="22">
        <f t="shared" ca="1" si="11"/>
        <v>66.696076861647796</v>
      </c>
      <c r="AK27" s="22">
        <f t="shared" ca="1" si="11"/>
        <v>99.637041377369087</v>
      </c>
      <c r="AL27" s="22">
        <f t="shared" ca="1" si="11"/>
        <v>91.629163528855798</v>
      </c>
      <c r="AM27" s="22">
        <f t="shared" ca="1" si="11"/>
        <v>103.32650355381611</v>
      </c>
      <c r="AN27" s="22" t="e">
        <f ca="1">AVERAGE(OFFSET($A27,0,Fixtures!$D$6,1,3))</f>
        <v>#N/A</v>
      </c>
      <c r="AO27" s="22" t="e">
        <f ca="1">AVERAGE(OFFSET($A27,0,Fixtures!$D$6,1,6))</f>
        <v>#N/A</v>
      </c>
      <c r="AP27" s="22" t="e">
        <f ca="1">AVERAGE(OFFSET($A27,0,Fixtures!$D$6,1,9))</f>
        <v>#N/A</v>
      </c>
      <c r="AQ27" s="22" t="e">
        <f ca="1">AVERAGE(OFFSET($A27,0,Fixtures!$D$6,1,12))</f>
        <v>#N/A</v>
      </c>
      <c r="AR27" s="22">
        <f ca="1">IF(OR(Fixtures!$D$6&lt;=0,Fixtures!$D$6&gt;39),AVERAGE(A27:AM27),AVERAGE(OFFSET($A27,0,Fixtures!$D$6,1,39-Fixtures!$D$6)))</f>
        <v>103.32650355381611</v>
      </c>
    </row>
    <row r="28" spans="1:46" x14ac:dyDescent="0.25">
      <c r="A28" s="30" t="s">
        <v>116</v>
      </c>
      <c r="B28" s="22">
        <f t="shared" ref="B28:AM28" ca="1" si="12">MIN(VLOOKUP($A24,$A$2:$AM$11,B$13+1,FALSE),VLOOKUP($A28,$A$2:$AM$11,B$13+1,FALSE))</f>
        <v>91.629163528855798</v>
      </c>
      <c r="C28" s="22">
        <f t="shared" ca="1" si="12"/>
        <v>88.77521755558935</v>
      </c>
      <c r="D28" s="22">
        <f t="shared" ca="1" si="12"/>
        <v>102.48928673155385</v>
      </c>
      <c r="E28" s="22">
        <f t="shared" ca="1" si="12"/>
        <v>88.123607290931488</v>
      </c>
      <c r="F28" s="22">
        <f t="shared" ca="1" si="12"/>
        <v>66.696076861647796</v>
      </c>
      <c r="G28" s="22">
        <f t="shared" ca="1" si="12"/>
        <v>66.312831382969208</v>
      </c>
      <c r="H28" s="22">
        <f t="shared" ca="1" si="12"/>
        <v>66.312831382969208</v>
      </c>
      <c r="I28" s="22">
        <f t="shared" ca="1" si="12"/>
        <v>75.433191530180153</v>
      </c>
      <c r="J28" s="22">
        <f t="shared" ca="1" si="12"/>
        <v>87.06820011323488</v>
      </c>
      <c r="K28" s="22">
        <f t="shared" ca="1" si="12"/>
        <v>119.81338033762461</v>
      </c>
      <c r="L28" s="22">
        <f t="shared" ca="1" si="12"/>
        <v>86.587993402392399</v>
      </c>
      <c r="M28" s="22">
        <f t="shared" ca="1" si="12"/>
        <v>119.81338033762461</v>
      </c>
      <c r="N28" s="22">
        <f t="shared" ca="1" si="12"/>
        <v>86.976917741386501</v>
      </c>
      <c r="O28" s="22">
        <f t="shared" ca="1" si="12"/>
        <v>59.145577594291431</v>
      </c>
      <c r="P28" s="22">
        <f t="shared" ca="1" si="12"/>
        <v>86.587993402392399</v>
      </c>
      <c r="Q28" s="22">
        <f t="shared" ca="1" si="12"/>
        <v>91.629163528855798</v>
      </c>
      <c r="R28" s="22">
        <f t="shared" ca="1" si="12"/>
        <v>78.147349861769413</v>
      </c>
      <c r="S28" s="22">
        <f t="shared" ca="1" si="12"/>
        <v>116.38154010468304</v>
      </c>
      <c r="T28" s="22">
        <f t="shared" ca="1" si="12"/>
        <v>117.84906433621505</v>
      </c>
      <c r="U28" s="22">
        <f t="shared" ca="1" si="12"/>
        <v>77.130474223493678</v>
      </c>
      <c r="V28" s="22">
        <f t="shared" ca="1" si="12"/>
        <v>74.778299219092943</v>
      </c>
      <c r="W28" s="22">
        <f t="shared" ca="1" si="12"/>
        <v>106.24960143147842</v>
      </c>
      <c r="X28" s="22">
        <f t="shared" ca="1" si="12"/>
        <v>85.062960661692529</v>
      </c>
      <c r="Y28" s="22">
        <f t="shared" ca="1" si="12"/>
        <v>98.183289489392521</v>
      </c>
      <c r="Z28" s="22">
        <f t="shared" ca="1" si="12"/>
        <v>59.145577594291431</v>
      </c>
      <c r="AA28" s="22">
        <f t="shared" ca="1" si="12"/>
        <v>74.778299219092943</v>
      </c>
      <c r="AB28" s="22">
        <f t="shared" ca="1" si="12"/>
        <v>106.24960143147842</v>
      </c>
      <c r="AC28" s="22">
        <f t="shared" ca="1" si="12"/>
        <v>97.641779794187173</v>
      </c>
      <c r="AD28" s="22">
        <f t="shared" ca="1" si="12"/>
        <v>78.725192926654685</v>
      </c>
      <c r="AE28" s="22">
        <f t="shared" ca="1" si="12"/>
        <v>115.57302546324158</v>
      </c>
      <c r="AF28" s="22">
        <f t="shared" ca="1" si="12"/>
        <v>78.147349861769413</v>
      </c>
      <c r="AG28" s="22">
        <f t="shared" ca="1" si="12"/>
        <v>103.32650355381611</v>
      </c>
      <c r="AH28" s="22">
        <f t="shared" ca="1" si="12"/>
        <v>66.696076861647796</v>
      </c>
      <c r="AI28" s="22">
        <f t="shared" ca="1" si="12"/>
        <v>112.57315900051651</v>
      </c>
      <c r="AJ28" s="22">
        <f t="shared" ca="1" si="12"/>
        <v>75.433191530180153</v>
      </c>
      <c r="AK28" s="22">
        <f t="shared" ca="1" si="12"/>
        <v>97.641779794187173</v>
      </c>
      <c r="AL28" s="22">
        <f t="shared" ca="1" si="12"/>
        <v>131.23875799038728</v>
      </c>
      <c r="AM28" s="22">
        <f t="shared" ca="1" si="12"/>
        <v>78.725192926654685</v>
      </c>
      <c r="AN28" s="22" t="e">
        <f ca="1">AVERAGE(OFFSET($A28,0,Fixtures!$D$6,1,3))</f>
        <v>#N/A</v>
      </c>
      <c r="AO28" s="22" t="e">
        <f ca="1">AVERAGE(OFFSET($A28,0,Fixtures!$D$6,1,6))</f>
        <v>#N/A</v>
      </c>
      <c r="AP28" s="22" t="e">
        <f ca="1">AVERAGE(OFFSET($A28,0,Fixtures!$D$6,1,9))</f>
        <v>#N/A</v>
      </c>
      <c r="AQ28" s="22" t="e">
        <f ca="1">AVERAGE(OFFSET($A28,0,Fixtures!$D$6,1,12))</f>
        <v>#N/A</v>
      </c>
      <c r="AR28" s="22">
        <f ca="1">IF(OR(Fixtures!$D$6&lt;=0,Fixtures!$D$6&gt;39),AVERAGE(A28:AM28),AVERAGE(OFFSET($A28,0,Fixtures!$D$6,1,39-Fixtures!$D$6)))</f>
        <v>78.725192926654685</v>
      </c>
    </row>
    <row r="29" spans="1:46" x14ac:dyDescent="0.25">
      <c r="A29" s="30" t="s">
        <v>115</v>
      </c>
      <c r="B29" s="22">
        <f t="shared" ref="B29:AM29" ca="1" si="13">MIN(VLOOKUP($A24,$A$2:$AM$11,B$13+1,FALSE),VLOOKUP($A29,$A$2:$AM$11,B$13+1,FALSE))</f>
        <v>117.84906433621505</v>
      </c>
      <c r="C29" s="22">
        <f t="shared" ca="1" si="13"/>
        <v>77.130474223493678</v>
      </c>
      <c r="D29" s="22">
        <f t="shared" ca="1" si="13"/>
        <v>66.696076861647796</v>
      </c>
      <c r="E29" s="22">
        <f t="shared" ca="1" si="13"/>
        <v>98.183289489392521</v>
      </c>
      <c r="F29" s="22">
        <f t="shared" ca="1" si="13"/>
        <v>75.61822514120351</v>
      </c>
      <c r="G29" s="22">
        <f t="shared" ca="1" si="13"/>
        <v>66.312831382969208</v>
      </c>
      <c r="H29" s="22">
        <f t="shared" ca="1" si="13"/>
        <v>106.24960143147842</v>
      </c>
      <c r="I29" s="22">
        <f t="shared" ca="1" si="13"/>
        <v>75.433191530180153</v>
      </c>
      <c r="J29" s="22">
        <f t="shared" ca="1" si="13"/>
        <v>91.629163528855798</v>
      </c>
      <c r="K29" s="22">
        <f t="shared" ca="1" si="13"/>
        <v>98.183289489392521</v>
      </c>
      <c r="L29" s="22">
        <f t="shared" ca="1" si="13"/>
        <v>86.587993402392399</v>
      </c>
      <c r="M29" s="22">
        <f t="shared" ca="1" si="13"/>
        <v>99.637041377369087</v>
      </c>
      <c r="N29" s="22">
        <f t="shared" ca="1" si="13"/>
        <v>78.725192926654685</v>
      </c>
      <c r="O29" s="22">
        <f t="shared" ca="1" si="13"/>
        <v>59.145577594291431</v>
      </c>
      <c r="P29" s="22">
        <f t="shared" ca="1" si="13"/>
        <v>75.433191530180153</v>
      </c>
      <c r="Q29" s="22">
        <f t="shared" ca="1" si="13"/>
        <v>74.778299219092943</v>
      </c>
      <c r="R29" s="22">
        <f t="shared" ca="1" si="13"/>
        <v>78.147349861769413</v>
      </c>
      <c r="S29" s="22">
        <f t="shared" ca="1" si="13"/>
        <v>86.587993402392399</v>
      </c>
      <c r="T29" s="22">
        <f t="shared" ca="1" si="13"/>
        <v>88.140578946061311</v>
      </c>
      <c r="U29" s="22">
        <f t="shared" ca="1" si="13"/>
        <v>77.130474223493678</v>
      </c>
      <c r="V29" s="22">
        <f t="shared" ca="1" si="13"/>
        <v>102.74153980171798</v>
      </c>
      <c r="W29" s="22">
        <f t="shared" ca="1" si="13"/>
        <v>87.06820011323488</v>
      </c>
      <c r="X29" s="22">
        <f t="shared" ca="1" si="13"/>
        <v>67.057671351633303</v>
      </c>
      <c r="Y29" s="22">
        <f t="shared" ca="1" si="13"/>
        <v>102.48928673155385</v>
      </c>
      <c r="Z29" s="22">
        <f t="shared" ca="1" si="13"/>
        <v>67.057671351633303</v>
      </c>
      <c r="AA29" s="22">
        <f t="shared" ca="1" si="13"/>
        <v>74.778299219092943</v>
      </c>
      <c r="AB29" s="22">
        <f t="shared" ca="1" si="13"/>
        <v>106.24960143147842</v>
      </c>
      <c r="AC29" s="22">
        <f t="shared" ca="1" si="13"/>
        <v>97.641779794187173</v>
      </c>
      <c r="AD29" s="22">
        <f t="shared" ca="1" si="13"/>
        <v>78.725192926654685</v>
      </c>
      <c r="AE29" s="22">
        <f t="shared" ca="1" si="13"/>
        <v>59.145577594291431</v>
      </c>
      <c r="AF29" s="22">
        <f t="shared" ca="1" si="13"/>
        <v>87.06820011323488</v>
      </c>
      <c r="AG29" s="22">
        <f t="shared" ca="1" si="13"/>
        <v>132.51445114838938</v>
      </c>
      <c r="AH29" s="22">
        <f t="shared" ca="1" si="13"/>
        <v>66.696076861647796</v>
      </c>
      <c r="AI29" s="22">
        <f t="shared" ca="1" si="13"/>
        <v>99.392567747686172</v>
      </c>
      <c r="AJ29" s="22">
        <f t="shared" ca="1" si="13"/>
        <v>88.123607290931488</v>
      </c>
      <c r="AK29" s="22">
        <f t="shared" ca="1" si="13"/>
        <v>85.062960661692529</v>
      </c>
      <c r="AL29" s="22">
        <f t="shared" ca="1" si="13"/>
        <v>97.641779794187173</v>
      </c>
      <c r="AM29" s="22">
        <f t="shared" ca="1" si="13"/>
        <v>66.312831382969208</v>
      </c>
      <c r="AN29" s="22" t="e">
        <f ca="1">AVERAGE(OFFSET($A29,0,Fixtures!$D$6,1,3))</f>
        <v>#N/A</v>
      </c>
      <c r="AO29" s="22" t="e">
        <f ca="1">AVERAGE(OFFSET($A29,0,Fixtures!$D$6,1,6))</f>
        <v>#N/A</v>
      </c>
      <c r="AP29" s="22" t="e">
        <f ca="1">AVERAGE(OFFSET($A29,0,Fixtures!$D$6,1,9))</f>
        <v>#N/A</v>
      </c>
      <c r="AQ29" s="22" t="e">
        <f ca="1">AVERAGE(OFFSET($A29,0,Fixtures!$D$6,1,12))</f>
        <v>#N/A</v>
      </c>
      <c r="AR29" s="22">
        <f ca="1">IF(OR(Fixtures!$D$6&lt;=0,Fixtures!$D$6&gt;39),AVERAGE(A29:AM29),AVERAGE(OFFSET($A29,0,Fixtures!$D$6,1,39-Fixtures!$D$6)))</f>
        <v>66.312831382969208</v>
      </c>
    </row>
    <row r="30" spans="1:46" x14ac:dyDescent="0.25">
      <c r="A30" s="30" t="s">
        <v>2</v>
      </c>
      <c r="B30" s="22">
        <f t="shared" ref="B30:AM30" ca="1" si="14">MIN(VLOOKUP($A24,$A$2:$AM$11,B$13+1,FALSE),VLOOKUP($A30,$A$2:$AM$11,B$13+1,FALSE))</f>
        <v>112.35666368086302</v>
      </c>
      <c r="C30" s="22">
        <f t="shared" ca="1" si="14"/>
        <v>88.140578946061311</v>
      </c>
      <c r="D30" s="22">
        <f t="shared" ca="1" si="14"/>
        <v>115.85748105300112</v>
      </c>
      <c r="E30" s="22">
        <f t="shared" ca="1" si="14"/>
        <v>75.433191530180153</v>
      </c>
      <c r="F30" s="22">
        <f t="shared" ca="1" si="14"/>
        <v>75.61822514120351</v>
      </c>
      <c r="G30" s="22">
        <f t="shared" ca="1" si="14"/>
        <v>66.312831382969208</v>
      </c>
      <c r="H30" s="22">
        <f t="shared" ca="1" si="14"/>
        <v>87.06820011323488</v>
      </c>
      <c r="I30" s="22">
        <f t="shared" ca="1" si="14"/>
        <v>75.433191530180153</v>
      </c>
      <c r="J30" s="22">
        <f t="shared" ca="1" si="14"/>
        <v>115.57302546324158</v>
      </c>
      <c r="K30" s="22">
        <f t="shared" ca="1" si="14"/>
        <v>75.61822514120351</v>
      </c>
      <c r="L30" s="22">
        <f t="shared" ca="1" si="14"/>
        <v>86.587993402392399</v>
      </c>
      <c r="M30" s="22">
        <f t="shared" ca="1" si="14"/>
        <v>66.312831382969208</v>
      </c>
      <c r="N30" s="22">
        <f t="shared" ca="1" si="14"/>
        <v>86.976917741386501</v>
      </c>
      <c r="O30" s="22">
        <f t="shared" ca="1" si="14"/>
        <v>59.145577594291431</v>
      </c>
      <c r="P30" s="22">
        <f t="shared" ca="1" si="14"/>
        <v>112.35666368086302</v>
      </c>
      <c r="Q30" s="22">
        <f t="shared" ca="1" si="14"/>
        <v>91.629163528855798</v>
      </c>
      <c r="R30" s="22">
        <f t="shared" ca="1" si="14"/>
        <v>78.147349861769413</v>
      </c>
      <c r="S30" s="22">
        <f t="shared" ca="1" si="14"/>
        <v>66.696076861647796</v>
      </c>
      <c r="T30" s="22">
        <f t="shared" ca="1" si="14"/>
        <v>103.32650355381611</v>
      </c>
      <c r="U30" s="22">
        <f t="shared" ca="1" si="14"/>
        <v>77.130474223493678</v>
      </c>
      <c r="V30" s="22">
        <f t="shared" ca="1" si="14"/>
        <v>98.183289489392521</v>
      </c>
      <c r="W30" s="22">
        <f t="shared" ca="1" si="14"/>
        <v>67.057671351633303</v>
      </c>
      <c r="X30" s="22">
        <f t="shared" ca="1" si="14"/>
        <v>85.062960661692529</v>
      </c>
      <c r="Y30" s="22">
        <f t="shared" ca="1" si="14"/>
        <v>102.48928673155385</v>
      </c>
      <c r="Z30" s="22">
        <f t="shared" ca="1" si="14"/>
        <v>67.057671351633303</v>
      </c>
      <c r="AA30" s="22">
        <f t="shared" ca="1" si="14"/>
        <v>74.778299219092943</v>
      </c>
      <c r="AB30" s="22">
        <f t="shared" ca="1" si="14"/>
        <v>74.778299219092943</v>
      </c>
      <c r="AC30" s="22">
        <f t="shared" ca="1" si="14"/>
        <v>97.641779794187173</v>
      </c>
      <c r="AD30" s="22">
        <f t="shared" ca="1" si="14"/>
        <v>78.725192926654685</v>
      </c>
      <c r="AE30" s="22">
        <f t="shared" ca="1" si="14"/>
        <v>102.74153980171798</v>
      </c>
      <c r="AF30" s="22">
        <f t="shared" ca="1" si="14"/>
        <v>85.062960661692529</v>
      </c>
      <c r="AG30" s="22">
        <f t="shared" ca="1" si="14"/>
        <v>99.637041377369087</v>
      </c>
      <c r="AH30" s="22">
        <f t="shared" ca="1" si="14"/>
        <v>66.696076861647796</v>
      </c>
      <c r="AI30" s="22">
        <f t="shared" ca="1" si="14"/>
        <v>91.629163528855798</v>
      </c>
      <c r="AJ30" s="22">
        <f t="shared" ca="1" si="14"/>
        <v>88.123607290931488</v>
      </c>
      <c r="AK30" s="22">
        <f t="shared" ca="1" si="14"/>
        <v>99.637041377369087</v>
      </c>
      <c r="AL30" s="22">
        <f t="shared" ca="1" si="14"/>
        <v>59.145577594291431</v>
      </c>
      <c r="AM30" s="22">
        <f t="shared" ca="1" si="14"/>
        <v>86.976917741386501</v>
      </c>
      <c r="AN30" s="22" t="e">
        <f ca="1">AVERAGE(OFFSET($A30,0,Fixtures!$D$6,1,3))</f>
        <v>#N/A</v>
      </c>
      <c r="AO30" s="22" t="e">
        <f ca="1">AVERAGE(OFFSET($A30,0,Fixtures!$D$6,1,6))</f>
        <v>#N/A</v>
      </c>
      <c r="AP30" s="22" t="e">
        <f ca="1">AVERAGE(OFFSET($A30,0,Fixtures!$D$6,1,9))</f>
        <v>#N/A</v>
      </c>
      <c r="AQ30" s="22" t="e">
        <f ca="1">AVERAGE(OFFSET($A30,0,Fixtures!$D$6,1,12))</f>
        <v>#N/A</v>
      </c>
      <c r="AR30" s="22">
        <f ca="1">IF(OR(Fixtures!$D$6&lt;=0,Fixtures!$D$6&gt;39),AVERAGE(A30:AM30),AVERAGE(OFFSET($A30,0,Fixtures!$D$6,1,39-Fixtures!$D$6)))</f>
        <v>86.976917741386501</v>
      </c>
    </row>
    <row r="31" spans="1:46" x14ac:dyDescent="0.25">
      <c r="A31" s="30" t="s">
        <v>10</v>
      </c>
      <c r="B31" s="22">
        <f t="shared" ref="B31:AM31" ca="1" si="15">MIN(VLOOKUP($A24,$A$2:$AM$11,B$13+1,FALSE),VLOOKUP($A31,$A$2:$AM$11,B$13+1,FALSE))</f>
        <v>75.61822514120351</v>
      </c>
      <c r="C31" s="22">
        <f t="shared" ca="1" si="15"/>
        <v>88.77521755558935</v>
      </c>
      <c r="D31" s="22">
        <f t="shared" ca="1" si="15"/>
        <v>85.062960661692529</v>
      </c>
      <c r="E31" s="22">
        <f t="shared" ca="1" si="15"/>
        <v>66.312831382969208</v>
      </c>
      <c r="F31" s="22">
        <f t="shared" ca="1" si="15"/>
        <v>75.61822514120351</v>
      </c>
      <c r="G31" s="22">
        <f t="shared" ca="1" si="15"/>
        <v>66.312831382969208</v>
      </c>
      <c r="H31" s="22">
        <f t="shared" ca="1" si="15"/>
        <v>115.57302546324158</v>
      </c>
      <c r="I31" s="22">
        <f t="shared" ca="1" si="15"/>
        <v>75.433191530180153</v>
      </c>
      <c r="J31" s="22">
        <f t="shared" ca="1" si="15"/>
        <v>88.123607290931488</v>
      </c>
      <c r="K31" s="22">
        <f t="shared" ca="1" si="15"/>
        <v>116.38154010468304</v>
      </c>
      <c r="L31" s="22">
        <f t="shared" ca="1" si="15"/>
        <v>86.587993402392399</v>
      </c>
      <c r="M31" s="22">
        <f t="shared" ca="1" si="15"/>
        <v>59.145577594291431</v>
      </c>
      <c r="N31" s="22">
        <f t="shared" ca="1" si="15"/>
        <v>86.976917741386501</v>
      </c>
      <c r="O31" s="22">
        <f t="shared" ca="1" si="15"/>
        <v>59.145577594291431</v>
      </c>
      <c r="P31" s="22">
        <f t="shared" ca="1" si="15"/>
        <v>86.976917741386501</v>
      </c>
      <c r="Q31" s="22">
        <f t="shared" ca="1" si="15"/>
        <v>91.629163528855798</v>
      </c>
      <c r="R31" s="22">
        <f t="shared" ca="1" si="15"/>
        <v>78.147349861769413</v>
      </c>
      <c r="S31" s="22">
        <f t="shared" ca="1" si="15"/>
        <v>126.94420057505056</v>
      </c>
      <c r="T31" s="22">
        <f t="shared" ca="1" si="15"/>
        <v>119.81338033762461</v>
      </c>
      <c r="U31" s="22">
        <f t="shared" ca="1" si="15"/>
        <v>77.130474223493678</v>
      </c>
      <c r="V31" s="22">
        <f t="shared" ca="1" si="15"/>
        <v>102.48928673155385</v>
      </c>
      <c r="W31" s="22">
        <f t="shared" ca="1" si="15"/>
        <v>131.23875799038728</v>
      </c>
      <c r="X31" s="22">
        <f t="shared" ca="1" si="15"/>
        <v>85.062960661692529</v>
      </c>
      <c r="Y31" s="22">
        <f t="shared" ca="1" si="15"/>
        <v>78.147349861769413</v>
      </c>
      <c r="Z31" s="22">
        <f t="shared" ca="1" si="15"/>
        <v>67.057671351633303</v>
      </c>
      <c r="AA31" s="22">
        <f t="shared" ca="1" si="15"/>
        <v>74.778299219092943</v>
      </c>
      <c r="AB31" s="22">
        <f t="shared" ca="1" si="15"/>
        <v>66.696076861647796</v>
      </c>
      <c r="AC31" s="22">
        <f t="shared" ca="1" si="15"/>
        <v>88.140578946061311</v>
      </c>
      <c r="AD31" s="22">
        <f t="shared" ca="1" si="15"/>
        <v>78.725192926654685</v>
      </c>
      <c r="AE31" s="22">
        <f t="shared" ca="1" si="15"/>
        <v>75.433191530180153</v>
      </c>
      <c r="AF31" s="22">
        <f t="shared" ca="1" si="15"/>
        <v>74.778299219092943</v>
      </c>
      <c r="AG31" s="22">
        <f t="shared" ca="1" si="15"/>
        <v>67.057671351633303</v>
      </c>
      <c r="AH31" s="22">
        <f t="shared" ca="1" si="15"/>
        <v>66.696076861647796</v>
      </c>
      <c r="AI31" s="22">
        <f t="shared" ca="1" si="15"/>
        <v>106.24960143147842</v>
      </c>
      <c r="AJ31" s="22">
        <f t="shared" ca="1" si="15"/>
        <v>88.123607290931488</v>
      </c>
      <c r="AK31" s="22">
        <f t="shared" ca="1" si="15"/>
        <v>77.130474223493678</v>
      </c>
      <c r="AL31" s="22">
        <f t="shared" ca="1" si="15"/>
        <v>112.57315900051651</v>
      </c>
      <c r="AM31" s="22">
        <f t="shared" ca="1" si="15"/>
        <v>103.32650355381611</v>
      </c>
      <c r="AN31" s="22" t="e">
        <f ca="1">AVERAGE(OFFSET($A31,0,Fixtures!$D$6,1,3))</f>
        <v>#N/A</v>
      </c>
      <c r="AO31" s="22" t="e">
        <f ca="1">AVERAGE(OFFSET($A31,0,Fixtures!$D$6,1,6))</f>
        <v>#N/A</v>
      </c>
      <c r="AP31" s="22" t="e">
        <f ca="1">AVERAGE(OFFSET($A31,0,Fixtures!$D$6,1,9))</f>
        <v>#N/A</v>
      </c>
      <c r="AQ31" s="22" t="e">
        <f ca="1">AVERAGE(OFFSET($A31,0,Fixtures!$D$6,1,12))</f>
        <v>#N/A</v>
      </c>
      <c r="AR31" s="22">
        <f ca="1">IF(OR(Fixtures!$D$6&lt;=0,Fixtures!$D$6&gt;39),AVERAGE(A31:AM31),AVERAGE(OFFSET($A31,0,Fixtures!$D$6,1,39-Fixtures!$D$6)))</f>
        <v>103.32650355381611</v>
      </c>
    </row>
    <row r="32" spans="1:46" x14ac:dyDescent="0.25">
      <c r="A32" s="30" t="s">
        <v>117</v>
      </c>
      <c r="B32" s="22">
        <f t="shared" ref="B32:AM32" ca="1" si="16">MIN(VLOOKUP($A24,$A$2:$AM$11,B$13+1,FALSE),VLOOKUP($A32,$A$2:$AM$11,B$13+1,FALSE))</f>
        <v>106.24960143147842</v>
      </c>
      <c r="C32" s="22">
        <f t="shared" ca="1" si="16"/>
        <v>88.77521755558935</v>
      </c>
      <c r="D32" s="22">
        <f t="shared" ca="1" si="16"/>
        <v>116.38154010468304</v>
      </c>
      <c r="E32" s="22">
        <f t="shared" ca="1" si="16"/>
        <v>97.641779794187173</v>
      </c>
      <c r="F32" s="22">
        <f t="shared" ca="1" si="16"/>
        <v>75.433191530180153</v>
      </c>
      <c r="G32" s="22">
        <f t="shared" ca="1" si="16"/>
        <v>66.312831382969208</v>
      </c>
      <c r="H32" s="22">
        <f t="shared" ca="1" si="16"/>
        <v>86.976917741386501</v>
      </c>
      <c r="I32" s="22">
        <f t="shared" ca="1" si="16"/>
        <v>75.433191530180153</v>
      </c>
      <c r="J32" s="22">
        <f t="shared" ca="1" si="16"/>
        <v>115.57302546324158</v>
      </c>
      <c r="K32" s="22">
        <f t="shared" ca="1" si="16"/>
        <v>59.145577594291431</v>
      </c>
      <c r="L32" s="22">
        <f t="shared" ca="1" si="16"/>
        <v>67.057671351633303</v>
      </c>
      <c r="M32" s="22">
        <f t="shared" ca="1" si="16"/>
        <v>88.77521755558935</v>
      </c>
      <c r="N32" s="22">
        <f t="shared" ca="1" si="16"/>
        <v>86.976917741386501</v>
      </c>
      <c r="O32" s="22">
        <f t="shared" ca="1" si="16"/>
        <v>59.145577594291431</v>
      </c>
      <c r="P32" s="22">
        <f t="shared" ca="1" si="16"/>
        <v>112.35666368086302</v>
      </c>
      <c r="Q32" s="22">
        <f t="shared" ca="1" si="16"/>
        <v>91.629163528855798</v>
      </c>
      <c r="R32" s="22">
        <f t="shared" ca="1" si="16"/>
        <v>78.147349861769413</v>
      </c>
      <c r="S32" s="22">
        <f t="shared" ca="1" si="16"/>
        <v>112.35666368086302</v>
      </c>
      <c r="T32" s="22">
        <f t="shared" ca="1" si="16"/>
        <v>88.123607290931488</v>
      </c>
      <c r="U32" s="22">
        <f t="shared" ca="1" si="16"/>
        <v>77.130474223493678</v>
      </c>
      <c r="V32" s="22">
        <f t="shared" ca="1" si="16"/>
        <v>77.130474223493678</v>
      </c>
      <c r="W32" s="22">
        <f t="shared" ca="1" si="16"/>
        <v>66.696076861647796</v>
      </c>
      <c r="X32" s="22">
        <f t="shared" ca="1" si="16"/>
        <v>85.062960661692529</v>
      </c>
      <c r="Y32" s="22">
        <f t="shared" ca="1" si="16"/>
        <v>102.48928673155385</v>
      </c>
      <c r="Z32" s="22">
        <f t="shared" ca="1" si="16"/>
        <v>67.057671351633303</v>
      </c>
      <c r="AA32" s="22">
        <f t="shared" ca="1" si="16"/>
        <v>74.778299219092943</v>
      </c>
      <c r="AB32" s="22">
        <f t="shared" ca="1" si="16"/>
        <v>78.725192926654685</v>
      </c>
      <c r="AC32" s="22">
        <f t="shared" ca="1" si="16"/>
        <v>75.61822514120351</v>
      </c>
      <c r="AD32" s="22">
        <f t="shared" ca="1" si="16"/>
        <v>78.725192926654685</v>
      </c>
      <c r="AE32" s="22">
        <f t="shared" ca="1" si="16"/>
        <v>131.23875799038728</v>
      </c>
      <c r="AF32" s="22">
        <f t="shared" ca="1" si="16"/>
        <v>86.587993402392399</v>
      </c>
      <c r="AG32" s="22">
        <f t="shared" ca="1" si="16"/>
        <v>119.81338033762461</v>
      </c>
      <c r="AH32" s="22">
        <f t="shared" ca="1" si="16"/>
        <v>66.696076861647796</v>
      </c>
      <c r="AI32" s="22">
        <f t="shared" ca="1" si="16"/>
        <v>78.147349861769413</v>
      </c>
      <c r="AJ32" s="22">
        <f t="shared" ca="1" si="16"/>
        <v>88.123607290931488</v>
      </c>
      <c r="AK32" s="22">
        <f t="shared" ca="1" si="16"/>
        <v>99.637041377369087</v>
      </c>
      <c r="AL32" s="22">
        <f t="shared" ca="1" si="16"/>
        <v>99.637041377369087</v>
      </c>
      <c r="AM32" s="22">
        <f t="shared" ca="1" si="16"/>
        <v>103.32650355381611</v>
      </c>
      <c r="AN32" s="22" t="e">
        <f ca="1">AVERAGE(OFFSET($A32,0,Fixtures!$D$6,1,3))</f>
        <v>#N/A</v>
      </c>
      <c r="AO32" s="22" t="e">
        <f ca="1">AVERAGE(OFFSET($A32,0,Fixtures!$D$6,1,6))</f>
        <v>#N/A</v>
      </c>
      <c r="AP32" s="22" t="e">
        <f ca="1">AVERAGE(OFFSET($A32,0,Fixtures!$D$6,1,9))</f>
        <v>#N/A</v>
      </c>
      <c r="AQ32" s="22" t="e">
        <f ca="1">AVERAGE(OFFSET($A32,0,Fixtures!$D$6,1,12))</f>
        <v>#N/A</v>
      </c>
      <c r="AR32" s="22">
        <f ca="1">IF(OR(Fixtures!$D$6&lt;=0,Fixtures!$D$6&gt;39),AVERAGE(A32:AM32),AVERAGE(OFFSET($A32,0,Fixtures!$D$6,1,39-Fixtures!$D$6)))</f>
        <v>103.32650355381611</v>
      </c>
    </row>
    <row r="33" spans="1:44" x14ac:dyDescent="0.25">
      <c r="A33" s="30" t="s">
        <v>63</v>
      </c>
      <c r="B33" s="22">
        <f t="shared" ref="B33:AM33" ca="1" si="17">MIN(VLOOKUP($A24,$A$2:$AM$11,B$13+1,FALSE),VLOOKUP($A33,$A$2:$AM$11,B$13+1,FALSE))</f>
        <v>78.725192926654685</v>
      </c>
      <c r="C33" s="22">
        <f t="shared" ca="1" si="17"/>
        <v>88.77521755558935</v>
      </c>
      <c r="D33" s="22">
        <f t="shared" ca="1" si="17"/>
        <v>78.147349861769413</v>
      </c>
      <c r="E33" s="22">
        <f t="shared" ca="1" si="17"/>
        <v>98.183289489392521</v>
      </c>
      <c r="F33" s="22">
        <f t="shared" ca="1" si="17"/>
        <v>75.61822514120351</v>
      </c>
      <c r="G33" s="22">
        <f t="shared" ca="1" si="17"/>
        <v>66.312831382969208</v>
      </c>
      <c r="H33" s="22">
        <f t="shared" ca="1" si="17"/>
        <v>115.85748105300112</v>
      </c>
      <c r="I33" s="22">
        <f t="shared" ca="1" si="17"/>
        <v>75.433191530180153</v>
      </c>
      <c r="J33" s="22">
        <f t="shared" ca="1" si="17"/>
        <v>66.696076861647796</v>
      </c>
      <c r="K33" s="22">
        <f t="shared" ca="1" si="17"/>
        <v>102.48928673155385</v>
      </c>
      <c r="L33" s="22">
        <f t="shared" ca="1" si="17"/>
        <v>86.587993402392399</v>
      </c>
      <c r="M33" s="22">
        <f t="shared" ca="1" si="17"/>
        <v>119.81338033762461</v>
      </c>
      <c r="N33" s="22">
        <f t="shared" ca="1" si="17"/>
        <v>67.057671351633303</v>
      </c>
      <c r="O33" s="22">
        <f t="shared" ca="1" si="17"/>
        <v>59.145577594291431</v>
      </c>
      <c r="P33" s="22">
        <f t="shared" ca="1" si="17"/>
        <v>88.140578946061311</v>
      </c>
      <c r="Q33" s="22">
        <f t="shared" ca="1" si="17"/>
        <v>91.629163528855798</v>
      </c>
      <c r="R33" s="22">
        <f t="shared" ca="1" si="17"/>
        <v>78.147349861769413</v>
      </c>
      <c r="S33" s="22">
        <f t="shared" ca="1" si="17"/>
        <v>66.312831382969208</v>
      </c>
      <c r="T33" s="22">
        <f t="shared" ca="1" si="17"/>
        <v>75.433191530180153</v>
      </c>
      <c r="U33" s="22">
        <f t="shared" ca="1" si="17"/>
        <v>75.61822514120351</v>
      </c>
      <c r="V33" s="22">
        <f t="shared" ca="1" si="17"/>
        <v>102.74153980171798</v>
      </c>
      <c r="W33" s="22">
        <f t="shared" ca="1" si="17"/>
        <v>115.57302546324158</v>
      </c>
      <c r="X33" s="22">
        <f t="shared" ca="1" si="17"/>
        <v>85.062960661692529</v>
      </c>
      <c r="Y33" s="22">
        <f t="shared" ca="1" si="17"/>
        <v>59.145577594291431</v>
      </c>
      <c r="Z33" s="22">
        <f t="shared" ca="1" si="17"/>
        <v>67.057671351633303</v>
      </c>
      <c r="AA33" s="22">
        <f t="shared" ca="1" si="17"/>
        <v>74.778299219092943</v>
      </c>
      <c r="AB33" s="22">
        <f t="shared" ca="1" si="17"/>
        <v>106.24960143147842</v>
      </c>
      <c r="AC33" s="22">
        <f t="shared" ca="1" si="17"/>
        <v>97.641779794187173</v>
      </c>
      <c r="AD33" s="22">
        <f t="shared" ca="1" si="17"/>
        <v>78.725192926654685</v>
      </c>
      <c r="AE33" s="22">
        <f t="shared" ca="1" si="17"/>
        <v>88.123607290931488</v>
      </c>
      <c r="AF33" s="22">
        <f t="shared" ca="1" si="17"/>
        <v>87.06820011323488</v>
      </c>
      <c r="AG33" s="22">
        <f t="shared" ca="1" si="17"/>
        <v>88.77521755558935</v>
      </c>
      <c r="AH33" s="22">
        <f t="shared" ca="1" si="17"/>
        <v>66.696076861647796</v>
      </c>
      <c r="AI33" s="22">
        <f t="shared" ca="1" si="17"/>
        <v>85.062960661692529</v>
      </c>
      <c r="AJ33" s="22">
        <f t="shared" ca="1" si="17"/>
        <v>87.06820011323488</v>
      </c>
      <c r="AK33" s="22">
        <f t="shared" ca="1" si="17"/>
        <v>99.392567747686172</v>
      </c>
      <c r="AL33" s="22">
        <f t="shared" ca="1" si="17"/>
        <v>74.778299219092943</v>
      </c>
      <c r="AM33" s="22">
        <f t="shared" ca="1" si="17"/>
        <v>86.587993402392399</v>
      </c>
      <c r="AN33" s="22" t="e">
        <f ca="1">AVERAGE(OFFSET($A33,0,Fixtures!$D$6,1,3))</f>
        <v>#N/A</v>
      </c>
      <c r="AO33" s="22" t="e">
        <f ca="1">AVERAGE(OFFSET($A33,0,Fixtures!$D$6,1,6))</f>
        <v>#N/A</v>
      </c>
      <c r="AP33" s="22" t="e">
        <f ca="1">AVERAGE(OFFSET($A33,0,Fixtures!$D$6,1,9))</f>
        <v>#N/A</v>
      </c>
      <c r="AQ33" s="22" t="e">
        <f ca="1">AVERAGE(OFFSET($A33,0,Fixtures!$D$6,1,12))</f>
        <v>#N/A</v>
      </c>
      <c r="AR33" s="22">
        <f ca="1">IF(OR(Fixtures!$D$6&lt;=0,Fixtures!$D$6&gt;39),AVERAGE(A33:AM33),AVERAGE(OFFSET($A33,0,Fixtures!$D$6,1,39-Fixtures!$D$6)))</f>
        <v>86.587993402392399</v>
      </c>
    </row>
    <row r="35" spans="1:44" x14ac:dyDescent="0.25">
      <c r="A35" s="31" t="s">
        <v>61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  <c r="V35" s="2">
        <v>21</v>
      </c>
      <c r="W35" s="2">
        <v>22</v>
      </c>
      <c r="X35" s="2">
        <v>23</v>
      </c>
      <c r="Y35" s="2">
        <v>24</v>
      </c>
      <c r="Z35" s="2">
        <v>25</v>
      </c>
      <c r="AA35" s="2">
        <v>26</v>
      </c>
      <c r="AB35" s="2">
        <v>27</v>
      </c>
      <c r="AC35" s="2">
        <v>28</v>
      </c>
      <c r="AD35" s="2">
        <v>29</v>
      </c>
      <c r="AE35" s="2">
        <v>30</v>
      </c>
      <c r="AF35" s="2">
        <v>31</v>
      </c>
      <c r="AG35" s="2">
        <v>32</v>
      </c>
      <c r="AH35" s="2">
        <v>33</v>
      </c>
      <c r="AI35" s="2">
        <v>34</v>
      </c>
      <c r="AJ35" s="2">
        <v>35</v>
      </c>
      <c r="AK35" s="2">
        <v>36</v>
      </c>
      <c r="AL35" s="2">
        <v>37</v>
      </c>
      <c r="AM35" s="2">
        <v>38</v>
      </c>
      <c r="AN35" s="31" t="s">
        <v>56</v>
      </c>
      <c r="AO35" s="31" t="s">
        <v>57</v>
      </c>
      <c r="AP35" s="31" t="s">
        <v>58</v>
      </c>
      <c r="AQ35" s="31" t="s">
        <v>78</v>
      </c>
      <c r="AR35" s="31" t="s">
        <v>59</v>
      </c>
    </row>
    <row r="36" spans="1:44" x14ac:dyDescent="0.25">
      <c r="A36" s="30" t="s">
        <v>105</v>
      </c>
      <c r="B36" s="22">
        <f t="shared" ref="B36:AM36" ca="1" si="18">MIN(VLOOKUP($A35,$A$2:$AM$11,B$13+1,FALSE),VLOOKUP($A36,$A$2:$AM$11,B$13+1,FALSE))</f>
        <v>116.38154010468304</v>
      </c>
      <c r="C36" s="22">
        <f t="shared" ca="1" si="18"/>
        <v>59.145577594291431</v>
      </c>
      <c r="D36" s="22">
        <f t="shared" ca="1" si="18"/>
        <v>86.587993402392399</v>
      </c>
      <c r="E36" s="22">
        <f t="shared" ca="1" si="18"/>
        <v>88.77521755558935</v>
      </c>
      <c r="F36" s="22">
        <f t="shared" ca="1" si="18"/>
        <v>74.778299219092943</v>
      </c>
      <c r="G36" s="22">
        <f t="shared" ca="1" si="18"/>
        <v>102.74153980171798</v>
      </c>
      <c r="H36" s="22">
        <f t="shared" ca="1" si="18"/>
        <v>86.587993402392399</v>
      </c>
      <c r="I36" s="22">
        <f t="shared" ca="1" si="18"/>
        <v>99.392567747686172</v>
      </c>
      <c r="J36" s="22">
        <f t="shared" ca="1" si="18"/>
        <v>67.057671351633303</v>
      </c>
      <c r="K36" s="22">
        <f t="shared" ca="1" si="18"/>
        <v>112.35666368086302</v>
      </c>
      <c r="L36" s="22">
        <f t="shared" ca="1" si="18"/>
        <v>78.725192926654685</v>
      </c>
      <c r="M36" s="22">
        <f t="shared" ca="1" si="18"/>
        <v>88.123607290931488</v>
      </c>
      <c r="N36" s="22">
        <f t="shared" ca="1" si="18"/>
        <v>75.433191530180153</v>
      </c>
      <c r="O36" s="22">
        <f t="shared" ca="1" si="18"/>
        <v>74.778299219092943</v>
      </c>
      <c r="P36" s="22">
        <f t="shared" ca="1" si="18"/>
        <v>67.057671351633303</v>
      </c>
      <c r="Q36" s="22">
        <f t="shared" ca="1" si="18"/>
        <v>59.145577594291431</v>
      </c>
      <c r="R36" s="22">
        <f t="shared" ca="1" si="18"/>
        <v>77.130474223493678</v>
      </c>
      <c r="S36" s="22">
        <f t="shared" ca="1" si="18"/>
        <v>102.74153980171798</v>
      </c>
      <c r="T36" s="22">
        <f t="shared" ca="1" si="18"/>
        <v>87.06820011323488</v>
      </c>
      <c r="U36" s="22">
        <f t="shared" ca="1" si="18"/>
        <v>85.062960661692529</v>
      </c>
      <c r="V36" s="22">
        <f t="shared" ca="1" si="18"/>
        <v>97.641779794187173</v>
      </c>
      <c r="W36" s="22">
        <f t="shared" ca="1" si="18"/>
        <v>99.637041377369087</v>
      </c>
      <c r="X36" s="22">
        <f t="shared" ca="1" si="18"/>
        <v>88.140578946061311</v>
      </c>
      <c r="Y36" s="22">
        <f t="shared" ca="1" si="18"/>
        <v>75.61822514120351</v>
      </c>
      <c r="Z36" s="22">
        <f t="shared" ca="1" si="18"/>
        <v>66.312831382969208</v>
      </c>
      <c r="AA36" s="22">
        <f t="shared" ca="1" si="18"/>
        <v>115.85748105300112</v>
      </c>
      <c r="AB36" s="22">
        <f t="shared" ca="1" si="18"/>
        <v>78.147349861769413</v>
      </c>
      <c r="AC36" s="22">
        <f t="shared" ca="1" si="18"/>
        <v>88.77521755558935</v>
      </c>
      <c r="AD36" s="22">
        <f t="shared" ca="1" si="18"/>
        <v>66.696076861647796</v>
      </c>
      <c r="AE36" s="22">
        <f t="shared" ca="1" si="18"/>
        <v>77.130474223493678</v>
      </c>
      <c r="AF36" s="22">
        <f t="shared" ca="1" si="18"/>
        <v>78.725192926654685</v>
      </c>
      <c r="AG36" s="22">
        <f t="shared" ca="1" si="18"/>
        <v>131.23875799038728</v>
      </c>
      <c r="AH36" s="22">
        <f t="shared" ca="1" si="18"/>
        <v>66.312831382969208</v>
      </c>
      <c r="AI36" s="22">
        <f t="shared" ca="1" si="18"/>
        <v>98.183289489392521</v>
      </c>
      <c r="AJ36" s="22">
        <f t="shared" ca="1" si="18"/>
        <v>86.976917741386501</v>
      </c>
      <c r="AK36" s="22">
        <f t="shared" ca="1" si="18"/>
        <v>75.61822514120351</v>
      </c>
      <c r="AL36" s="22">
        <f t="shared" ca="1" si="18"/>
        <v>115.85748105300112</v>
      </c>
      <c r="AM36" s="22">
        <f t="shared" ca="1" si="18"/>
        <v>66.696076861647796</v>
      </c>
      <c r="AN36" s="22" t="e">
        <f ca="1">AVERAGE(OFFSET($A36,0,Fixtures!$D$6,1,3))</f>
        <v>#N/A</v>
      </c>
      <c r="AO36" s="22" t="e">
        <f ca="1">AVERAGE(OFFSET($A36,0,Fixtures!$D$6,1,6))</f>
        <v>#N/A</v>
      </c>
      <c r="AP36" s="22" t="e">
        <f ca="1">AVERAGE(OFFSET($A36,0,Fixtures!$D$6,1,9))</f>
        <v>#N/A</v>
      </c>
      <c r="AQ36" s="22" t="e">
        <f ca="1">AVERAGE(OFFSET($A36,0,Fixtures!$D$6,1,12))</f>
        <v>#N/A</v>
      </c>
      <c r="AR36" s="22">
        <f ca="1">IF(OR(Fixtures!$D$6&lt;=0,Fixtures!$D$6&gt;39),AVERAGE(A36:AM36),AVERAGE(OFFSET($A36,0,Fixtures!$D$6,1,39-Fixtures!$D$6)))</f>
        <v>66.696076861647796</v>
      </c>
    </row>
    <row r="37" spans="1:44" x14ac:dyDescent="0.25">
      <c r="A37" s="30" t="s">
        <v>118</v>
      </c>
      <c r="B37" s="22">
        <f t="shared" ref="B37:AM37" ca="1" si="19">MIN(VLOOKUP($A35,$A$2:$AM$11,B$13+1,FALSE),VLOOKUP($A37,$A$2:$AM$11,B$13+1,FALSE))</f>
        <v>116.38154010468304</v>
      </c>
      <c r="C37" s="22">
        <f t="shared" ca="1" si="19"/>
        <v>88.77521755558935</v>
      </c>
      <c r="D37" s="22">
        <f t="shared" ca="1" si="19"/>
        <v>86.587993402392399</v>
      </c>
      <c r="E37" s="22">
        <f t="shared" ca="1" si="19"/>
        <v>88.77521755558935</v>
      </c>
      <c r="F37" s="22">
        <f t="shared" ca="1" si="19"/>
        <v>74.778299219092943</v>
      </c>
      <c r="G37" s="22">
        <f t="shared" ca="1" si="19"/>
        <v>66.312831382969208</v>
      </c>
      <c r="H37" s="22">
        <f t="shared" ca="1" si="19"/>
        <v>115.85748105300112</v>
      </c>
      <c r="I37" s="22">
        <f t="shared" ca="1" si="19"/>
        <v>75.433191530180153</v>
      </c>
      <c r="J37" s="22">
        <f t="shared" ca="1" si="19"/>
        <v>67.057671351633303</v>
      </c>
      <c r="K37" s="22">
        <f t="shared" ca="1" si="19"/>
        <v>132.51445114838938</v>
      </c>
      <c r="L37" s="22">
        <f t="shared" ca="1" si="19"/>
        <v>86.587993402392399</v>
      </c>
      <c r="M37" s="22">
        <f t="shared" ca="1" si="19"/>
        <v>103.32650355381611</v>
      </c>
      <c r="N37" s="22">
        <f t="shared" ca="1" si="19"/>
        <v>86.976917741386501</v>
      </c>
      <c r="O37" s="22">
        <f t="shared" ca="1" si="19"/>
        <v>59.145577594291431</v>
      </c>
      <c r="P37" s="22">
        <f t="shared" ca="1" si="19"/>
        <v>112.35666368086302</v>
      </c>
      <c r="Q37" s="22">
        <f t="shared" ca="1" si="19"/>
        <v>59.145577594291431</v>
      </c>
      <c r="R37" s="22">
        <f t="shared" ca="1" si="19"/>
        <v>77.130474223493678</v>
      </c>
      <c r="S37" s="22">
        <f t="shared" ca="1" si="19"/>
        <v>148.3002622085809</v>
      </c>
      <c r="T37" s="22">
        <f t="shared" ca="1" si="19"/>
        <v>112.35666368086302</v>
      </c>
      <c r="U37" s="22">
        <f t="shared" ca="1" si="19"/>
        <v>77.130474223493678</v>
      </c>
      <c r="V37" s="22">
        <f t="shared" ca="1" si="19"/>
        <v>102.74153980171798</v>
      </c>
      <c r="W37" s="22">
        <f t="shared" ca="1" si="19"/>
        <v>131.51155327930761</v>
      </c>
      <c r="X37" s="22">
        <f t="shared" ca="1" si="19"/>
        <v>85.062960661692529</v>
      </c>
      <c r="Y37" s="22">
        <f t="shared" ca="1" si="19"/>
        <v>75.61822514120351</v>
      </c>
      <c r="Z37" s="22">
        <f t="shared" ca="1" si="19"/>
        <v>66.312831382969208</v>
      </c>
      <c r="AA37" s="22">
        <f t="shared" ca="1" si="19"/>
        <v>74.778299219092943</v>
      </c>
      <c r="AB37" s="22">
        <f t="shared" ca="1" si="19"/>
        <v>91.629163528855798</v>
      </c>
      <c r="AC37" s="22">
        <f t="shared" ca="1" si="19"/>
        <v>97.641779794187173</v>
      </c>
      <c r="AD37" s="22">
        <f t="shared" ca="1" si="19"/>
        <v>78.725192926654685</v>
      </c>
      <c r="AE37" s="22">
        <f t="shared" ca="1" si="19"/>
        <v>97.641779794187173</v>
      </c>
      <c r="AF37" s="22">
        <f t="shared" ca="1" si="19"/>
        <v>78.725192926654685</v>
      </c>
      <c r="AG37" s="22">
        <f t="shared" ca="1" si="19"/>
        <v>131.23875799038728</v>
      </c>
      <c r="AH37" s="22">
        <f t="shared" ca="1" si="19"/>
        <v>66.696076861647796</v>
      </c>
      <c r="AI37" s="22">
        <f t="shared" ca="1" si="19"/>
        <v>99.637041377369087</v>
      </c>
      <c r="AJ37" s="22">
        <f t="shared" ca="1" si="19"/>
        <v>86.976917741386501</v>
      </c>
      <c r="AK37" s="22">
        <f t="shared" ca="1" si="19"/>
        <v>99.637041377369087</v>
      </c>
      <c r="AL37" s="22">
        <f t="shared" ca="1" si="19"/>
        <v>131.51155327930761</v>
      </c>
      <c r="AM37" s="22">
        <f t="shared" ca="1" si="19"/>
        <v>66.696076861647796</v>
      </c>
      <c r="AN37" s="22" t="e">
        <f ca="1">AVERAGE(OFFSET($A37,0,Fixtures!$D$6,1,3))</f>
        <v>#N/A</v>
      </c>
      <c r="AO37" s="22" t="e">
        <f ca="1">AVERAGE(OFFSET($A37,0,Fixtures!$D$6,1,6))</f>
        <v>#N/A</v>
      </c>
      <c r="AP37" s="22" t="e">
        <f ca="1">AVERAGE(OFFSET($A37,0,Fixtures!$D$6,1,9))</f>
        <v>#N/A</v>
      </c>
      <c r="AQ37" s="22" t="e">
        <f ca="1">AVERAGE(OFFSET($A37,0,Fixtures!$D$6,1,12))</f>
        <v>#N/A</v>
      </c>
      <c r="AR37" s="22">
        <f ca="1">IF(OR(Fixtures!$D$6&lt;=0,Fixtures!$D$6&gt;39),AVERAGE(A37:AM37),AVERAGE(OFFSET($A37,0,Fixtures!$D$6,1,39-Fixtures!$D$6)))</f>
        <v>66.696076861647796</v>
      </c>
    </row>
    <row r="38" spans="1:44" x14ac:dyDescent="0.25">
      <c r="A38" s="30" t="s">
        <v>53</v>
      </c>
      <c r="B38" s="22">
        <f t="shared" ref="B38:AM38" ca="1" si="20">MIN(VLOOKUP($A35,$A$2:$AM$11,B$13+1,FALSE),VLOOKUP($A38,$A$2:$AM$11,B$13+1,FALSE))</f>
        <v>86.587993402392399</v>
      </c>
      <c r="C38" s="22">
        <f t="shared" ca="1" si="20"/>
        <v>119.81338033762461</v>
      </c>
      <c r="D38" s="22">
        <f t="shared" ca="1" si="20"/>
        <v>86.587993402392399</v>
      </c>
      <c r="E38" s="22">
        <f t="shared" ca="1" si="20"/>
        <v>88.77521755558935</v>
      </c>
      <c r="F38" s="22">
        <f t="shared" ca="1" si="20"/>
        <v>74.778299219092943</v>
      </c>
      <c r="G38" s="22">
        <f t="shared" ca="1" si="20"/>
        <v>86.976917741386501</v>
      </c>
      <c r="H38" s="22">
        <f t="shared" ca="1" si="20"/>
        <v>88.123607290931488</v>
      </c>
      <c r="I38" s="22">
        <f t="shared" ca="1" si="20"/>
        <v>99.392567747686172</v>
      </c>
      <c r="J38" s="22">
        <f t="shared" ca="1" si="20"/>
        <v>67.057671351633303</v>
      </c>
      <c r="K38" s="22">
        <f t="shared" ca="1" si="20"/>
        <v>78.725192926654685</v>
      </c>
      <c r="L38" s="22">
        <f t="shared" ca="1" si="20"/>
        <v>74.778299219092943</v>
      </c>
      <c r="M38" s="22">
        <f t="shared" ca="1" si="20"/>
        <v>102.74153980171798</v>
      </c>
      <c r="N38" s="22">
        <f t="shared" ca="1" si="20"/>
        <v>112.35666368086302</v>
      </c>
      <c r="O38" s="22">
        <f t="shared" ca="1" si="20"/>
        <v>78.147349861769413</v>
      </c>
      <c r="P38" s="22">
        <f t="shared" ca="1" si="20"/>
        <v>115.57302546324158</v>
      </c>
      <c r="Q38" s="22">
        <f t="shared" ca="1" si="20"/>
        <v>59.145577594291431</v>
      </c>
      <c r="R38" s="22">
        <f t="shared" ca="1" si="20"/>
        <v>59.145577594291431</v>
      </c>
      <c r="S38" s="22">
        <f t="shared" ca="1" si="20"/>
        <v>103.32650355381611</v>
      </c>
      <c r="T38" s="22">
        <f t="shared" ca="1" si="20"/>
        <v>112.35666368086302</v>
      </c>
      <c r="U38" s="22">
        <f t="shared" ca="1" si="20"/>
        <v>99.637041377369087</v>
      </c>
      <c r="V38" s="22">
        <f t="shared" ca="1" si="20"/>
        <v>78.147349861769413</v>
      </c>
      <c r="W38" s="22">
        <f t="shared" ca="1" si="20"/>
        <v>88.77521755558935</v>
      </c>
      <c r="X38" s="22">
        <f t="shared" ca="1" si="20"/>
        <v>88.140578946061311</v>
      </c>
      <c r="Y38" s="22">
        <f t="shared" ca="1" si="20"/>
        <v>75.433191530180153</v>
      </c>
      <c r="Z38" s="22">
        <f t="shared" ca="1" si="20"/>
        <v>66.312831382969208</v>
      </c>
      <c r="AA38" s="22">
        <f t="shared" ca="1" si="20"/>
        <v>77.130474223493678</v>
      </c>
      <c r="AB38" s="22">
        <f t="shared" ca="1" si="20"/>
        <v>91.629163528855798</v>
      </c>
      <c r="AC38" s="22">
        <f t="shared" ca="1" si="20"/>
        <v>66.312831382969208</v>
      </c>
      <c r="AD38" s="22">
        <f t="shared" ca="1" si="20"/>
        <v>106.24960143147842</v>
      </c>
      <c r="AE38" s="22">
        <f t="shared" ca="1" si="20"/>
        <v>97.641779794187173</v>
      </c>
      <c r="AF38" s="22">
        <f t="shared" ca="1" si="20"/>
        <v>78.725192926654685</v>
      </c>
      <c r="AG38" s="22">
        <f t="shared" ca="1" si="20"/>
        <v>97.641779794187173</v>
      </c>
      <c r="AH38" s="22">
        <f t="shared" ca="1" si="20"/>
        <v>88.123607290931488</v>
      </c>
      <c r="AI38" s="22">
        <f t="shared" ca="1" si="20"/>
        <v>99.637041377369087</v>
      </c>
      <c r="AJ38" s="22">
        <f t="shared" ca="1" si="20"/>
        <v>66.696076861647796</v>
      </c>
      <c r="AK38" s="22">
        <f t="shared" ca="1" si="20"/>
        <v>102.48928673155385</v>
      </c>
      <c r="AL38" s="22">
        <f t="shared" ca="1" si="20"/>
        <v>91.629163528855798</v>
      </c>
      <c r="AM38" s="22">
        <f t="shared" ca="1" si="20"/>
        <v>66.696076861647796</v>
      </c>
      <c r="AN38" s="22" t="e">
        <f ca="1">AVERAGE(OFFSET($A38,0,Fixtures!$D$6,1,3))</f>
        <v>#N/A</v>
      </c>
      <c r="AO38" s="22" t="e">
        <f ca="1">AVERAGE(OFFSET($A38,0,Fixtures!$D$6,1,6))</f>
        <v>#N/A</v>
      </c>
      <c r="AP38" s="22" t="e">
        <f ca="1">AVERAGE(OFFSET($A38,0,Fixtures!$D$6,1,9))</f>
        <v>#N/A</v>
      </c>
      <c r="AQ38" s="22" t="e">
        <f ca="1">AVERAGE(OFFSET($A38,0,Fixtures!$D$6,1,12))</f>
        <v>#N/A</v>
      </c>
      <c r="AR38" s="22">
        <f ca="1">IF(OR(Fixtures!$D$6&lt;=0,Fixtures!$D$6&gt;39),AVERAGE(A38:AM38),AVERAGE(OFFSET($A38,0,Fixtures!$D$6,1,39-Fixtures!$D$6)))</f>
        <v>66.696076861647796</v>
      </c>
    </row>
    <row r="39" spans="1:44" x14ac:dyDescent="0.25">
      <c r="A39" s="30" t="s">
        <v>116</v>
      </c>
      <c r="B39" s="22">
        <f t="shared" ref="B39:AM39" ca="1" si="21">MIN(VLOOKUP($A35,$A$2:$AM$11,B$13+1,FALSE),VLOOKUP($A39,$A$2:$AM$11,B$13+1,FALSE))</f>
        <v>91.629163528855798</v>
      </c>
      <c r="C39" s="22">
        <f t="shared" ca="1" si="21"/>
        <v>119.81338033762461</v>
      </c>
      <c r="D39" s="22">
        <f t="shared" ca="1" si="21"/>
        <v>86.587993402392399</v>
      </c>
      <c r="E39" s="22">
        <f t="shared" ca="1" si="21"/>
        <v>88.123607290931488</v>
      </c>
      <c r="F39" s="22">
        <f t="shared" ca="1" si="21"/>
        <v>66.696076861647796</v>
      </c>
      <c r="G39" s="22">
        <f t="shared" ca="1" si="21"/>
        <v>67.057671351633303</v>
      </c>
      <c r="H39" s="22">
        <f t="shared" ca="1" si="21"/>
        <v>66.312831382969208</v>
      </c>
      <c r="I39" s="22">
        <f t="shared" ca="1" si="21"/>
        <v>99.392567747686172</v>
      </c>
      <c r="J39" s="22">
        <f t="shared" ca="1" si="21"/>
        <v>67.057671351633303</v>
      </c>
      <c r="K39" s="22">
        <f t="shared" ca="1" si="21"/>
        <v>119.81338033762461</v>
      </c>
      <c r="L39" s="22">
        <f t="shared" ca="1" si="21"/>
        <v>87.06820011323488</v>
      </c>
      <c r="M39" s="22">
        <f t="shared" ca="1" si="21"/>
        <v>103.32650355381611</v>
      </c>
      <c r="N39" s="22">
        <f t="shared" ca="1" si="21"/>
        <v>88.140578946061311</v>
      </c>
      <c r="O39" s="22">
        <f t="shared" ca="1" si="21"/>
        <v>78.147349861769413</v>
      </c>
      <c r="P39" s="22">
        <f t="shared" ca="1" si="21"/>
        <v>86.587993402392399</v>
      </c>
      <c r="Q39" s="22">
        <f t="shared" ca="1" si="21"/>
        <v>59.145577594291431</v>
      </c>
      <c r="R39" s="22">
        <f t="shared" ca="1" si="21"/>
        <v>77.130474223493678</v>
      </c>
      <c r="S39" s="22">
        <f t="shared" ca="1" si="21"/>
        <v>116.38154010468304</v>
      </c>
      <c r="T39" s="22">
        <f t="shared" ca="1" si="21"/>
        <v>112.35666368086302</v>
      </c>
      <c r="U39" s="22">
        <f t="shared" ca="1" si="21"/>
        <v>99.392567747686172</v>
      </c>
      <c r="V39" s="22">
        <f t="shared" ca="1" si="21"/>
        <v>74.778299219092943</v>
      </c>
      <c r="W39" s="22">
        <f t="shared" ca="1" si="21"/>
        <v>106.24960143147842</v>
      </c>
      <c r="X39" s="22">
        <f t="shared" ca="1" si="21"/>
        <v>88.140578946061311</v>
      </c>
      <c r="Y39" s="22">
        <f t="shared" ca="1" si="21"/>
        <v>75.61822514120351</v>
      </c>
      <c r="Z39" s="22">
        <f t="shared" ca="1" si="21"/>
        <v>59.145577594291431</v>
      </c>
      <c r="AA39" s="22">
        <f t="shared" ca="1" si="21"/>
        <v>75.61822514120351</v>
      </c>
      <c r="AB39" s="22">
        <f t="shared" ca="1" si="21"/>
        <v>91.629163528855798</v>
      </c>
      <c r="AC39" s="22">
        <f t="shared" ca="1" si="21"/>
        <v>98.183289489392521</v>
      </c>
      <c r="AD39" s="22">
        <f t="shared" ca="1" si="21"/>
        <v>106.24960143147842</v>
      </c>
      <c r="AE39" s="22">
        <f t="shared" ca="1" si="21"/>
        <v>97.641779794187173</v>
      </c>
      <c r="AF39" s="22">
        <f t="shared" ca="1" si="21"/>
        <v>78.147349861769413</v>
      </c>
      <c r="AG39" s="22">
        <f t="shared" ca="1" si="21"/>
        <v>103.32650355381611</v>
      </c>
      <c r="AH39" s="22">
        <f t="shared" ca="1" si="21"/>
        <v>88.123607290931488</v>
      </c>
      <c r="AI39" s="22">
        <f t="shared" ca="1" si="21"/>
        <v>99.637041377369087</v>
      </c>
      <c r="AJ39" s="22">
        <f t="shared" ca="1" si="21"/>
        <v>75.433191530180153</v>
      </c>
      <c r="AK39" s="22">
        <f t="shared" ca="1" si="21"/>
        <v>97.641779794187173</v>
      </c>
      <c r="AL39" s="22">
        <f t="shared" ca="1" si="21"/>
        <v>131.23875799038728</v>
      </c>
      <c r="AM39" s="22">
        <f t="shared" ca="1" si="21"/>
        <v>66.696076861647796</v>
      </c>
      <c r="AN39" s="22" t="e">
        <f ca="1">AVERAGE(OFFSET($A39,0,Fixtures!$D$6,1,3))</f>
        <v>#N/A</v>
      </c>
      <c r="AO39" s="22" t="e">
        <f ca="1">AVERAGE(OFFSET($A39,0,Fixtures!$D$6,1,6))</f>
        <v>#N/A</v>
      </c>
      <c r="AP39" s="22" t="e">
        <f ca="1">AVERAGE(OFFSET($A39,0,Fixtures!$D$6,1,9))</f>
        <v>#N/A</v>
      </c>
      <c r="AQ39" s="22" t="e">
        <f ca="1">AVERAGE(OFFSET($A39,0,Fixtures!$D$6,1,12))</f>
        <v>#N/A</v>
      </c>
      <c r="AR39" s="22">
        <f ca="1">IF(OR(Fixtures!$D$6&lt;=0,Fixtures!$D$6&gt;39),AVERAGE(A39:AM39),AVERAGE(OFFSET($A39,0,Fixtures!$D$6,1,39-Fixtures!$D$6)))</f>
        <v>66.696076861647796</v>
      </c>
    </row>
    <row r="40" spans="1:44" x14ac:dyDescent="0.25">
      <c r="A40" s="30" t="s">
        <v>115</v>
      </c>
      <c r="B40" s="22">
        <f t="shared" ref="B40:AM40" ca="1" si="22">MIN(VLOOKUP($A35,$A$2:$AM$11,B$13+1,FALSE),VLOOKUP($A40,$A$2:$AM$11,B$13+1,FALSE))</f>
        <v>116.38154010468304</v>
      </c>
      <c r="C40" s="22">
        <f t="shared" ca="1" si="22"/>
        <v>77.130474223493678</v>
      </c>
      <c r="D40" s="22">
        <f t="shared" ca="1" si="22"/>
        <v>66.696076861647796</v>
      </c>
      <c r="E40" s="22">
        <f t="shared" ca="1" si="22"/>
        <v>88.77521755558935</v>
      </c>
      <c r="F40" s="22">
        <f t="shared" ca="1" si="22"/>
        <v>74.778299219092943</v>
      </c>
      <c r="G40" s="22">
        <f t="shared" ca="1" si="22"/>
        <v>102.74153980171798</v>
      </c>
      <c r="H40" s="22">
        <f t="shared" ca="1" si="22"/>
        <v>106.24960143147842</v>
      </c>
      <c r="I40" s="22">
        <f t="shared" ca="1" si="22"/>
        <v>75.61822514120351</v>
      </c>
      <c r="J40" s="22">
        <f t="shared" ca="1" si="22"/>
        <v>67.057671351633303</v>
      </c>
      <c r="K40" s="22">
        <f t="shared" ca="1" si="22"/>
        <v>98.183289489392521</v>
      </c>
      <c r="L40" s="22">
        <f t="shared" ca="1" si="22"/>
        <v>87.06820011323488</v>
      </c>
      <c r="M40" s="22">
        <f t="shared" ca="1" si="22"/>
        <v>99.637041377369087</v>
      </c>
      <c r="N40" s="22">
        <f t="shared" ca="1" si="22"/>
        <v>78.725192926654685</v>
      </c>
      <c r="O40" s="22">
        <f t="shared" ca="1" si="22"/>
        <v>78.147349861769413</v>
      </c>
      <c r="P40" s="22">
        <f t="shared" ca="1" si="22"/>
        <v>75.433191530180153</v>
      </c>
      <c r="Q40" s="22">
        <f t="shared" ca="1" si="22"/>
        <v>59.145577594291431</v>
      </c>
      <c r="R40" s="22">
        <f t="shared" ca="1" si="22"/>
        <v>77.130474223493678</v>
      </c>
      <c r="S40" s="22">
        <f t="shared" ca="1" si="22"/>
        <v>86.587993402392399</v>
      </c>
      <c r="T40" s="22">
        <f t="shared" ca="1" si="22"/>
        <v>88.140578946061311</v>
      </c>
      <c r="U40" s="22">
        <f t="shared" ca="1" si="22"/>
        <v>88.77521755558935</v>
      </c>
      <c r="V40" s="22">
        <f t="shared" ca="1" si="22"/>
        <v>119.81338033762461</v>
      </c>
      <c r="W40" s="22">
        <f t="shared" ca="1" si="22"/>
        <v>87.06820011323488</v>
      </c>
      <c r="X40" s="22">
        <f t="shared" ca="1" si="22"/>
        <v>67.057671351633303</v>
      </c>
      <c r="Y40" s="22">
        <f t="shared" ca="1" si="22"/>
        <v>75.61822514120351</v>
      </c>
      <c r="Z40" s="22">
        <f t="shared" ca="1" si="22"/>
        <v>66.312831382969208</v>
      </c>
      <c r="AA40" s="22">
        <f t="shared" ca="1" si="22"/>
        <v>102.48928673155385</v>
      </c>
      <c r="AB40" s="22">
        <f t="shared" ca="1" si="22"/>
        <v>91.629163528855798</v>
      </c>
      <c r="AC40" s="22">
        <f t="shared" ca="1" si="22"/>
        <v>98.183289489392521</v>
      </c>
      <c r="AD40" s="22">
        <f t="shared" ca="1" si="22"/>
        <v>86.976917741386501</v>
      </c>
      <c r="AE40" s="22">
        <f t="shared" ca="1" si="22"/>
        <v>59.145577594291431</v>
      </c>
      <c r="AF40" s="22">
        <f t="shared" ca="1" si="22"/>
        <v>78.725192926654685</v>
      </c>
      <c r="AG40" s="22">
        <f t="shared" ca="1" si="22"/>
        <v>131.23875799038728</v>
      </c>
      <c r="AH40" s="22">
        <f t="shared" ca="1" si="22"/>
        <v>88.123607290931488</v>
      </c>
      <c r="AI40" s="22">
        <f t="shared" ca="1" si="22"/>
        <v>99.392567747686172</v>
      </c>
      <c r="AJ40" s="22">
        <f t="shared" ca="1" si="22"/>
        <v>86.976917741386501</v>
      </c>
      <c r="AK40" s="22">
        <f t="shared" ca="1" si="22"/>
        <v>85.062960661692529</v>
      </c>
      <c r="AL40" s="22">
        <f t="shared" ca="1" si="22"/>
        <v>97.641779794187173</v>
      </c>
      <c r="AM40" s="22">
        <f t="shared" ca="1" si="22"/>
        <v>66.312831382969208</v>
      </c>
      <c r="AN40" s="22" t="e">
        <f ca="1">AVERAGE(OFFSET($A40,0,Fixtures!$D$6,1,3))</f>
        <v>#N/A</v>
      </c>
      <c r="AO40" s="22" t="e">
        <f ca="1">AVERAGE(OFFSET($A40,0,Fixtures!$D$6,1,6))</f>
        <v>#N/A</v>
      </c>
      <c r="AP40" s="22" t="e">
        <f ca="1">AVERAGE(OFFSET($A40,0,Fixtures!$D$6,1,9))</f>
        <v>#N/A</v>
      </c>
      <c r="AQ40" s="22" t="e">
        <f ca="1">AVERAGE(OFFSET($A40,0,Fixtures!$D$6,1,12))</f>
        <v>#N/A</v>
      </c>
      <c r="AR40" s="22">
        <f ca="1">IF(OR(Fixtures!$D$6&lt;=0,Fixtures!$D$6&gt;39),AVERAGE(A40:AM40),AVERAGE(OFFSET($A40,0,Fixtures!$D$6,1,39-Fixtures!$D$6)))</f>
        <v>66.312831382969208</v>
      </c>
    </row>
    <row r="41" spans="1:44" x14ac:dyDescent="0.25">
      <c r="A41" s="30" t="s">
        <v>2</v>
      </c>
      <c r="B41" s="22">
        <f t="shared" ref="B41:AM41" ca="1" si="23">MIN(VLOOKUP($A35,$A$2:$AM$11,B$13+1,FALSE),VLOOKUP($A41,$A$2:$AM$11,B$13+1,FALSE))</f>
        <v>112.35666368086302</v>
      </c>
      <c r="C41" s="22">
        <f t="shared" ca="1" si="23"/>
        <v>88.140578946061311</v>
      </c>
      <c r="D41" s="22">
        <f t="shared" ca="1" si="23"/>
        <v>86.587993402392399</v>
      </c>
      <c r="E41" s="22">
        <f t="shared" ca="1" si="23"/>
        <v>75.433191530180153</v>
      </c>
      <c r="F41" s="22">
        <f t="shared" ca="1" si="23"/>
        <v>74.778299219092943</v>
      </c>
      <c r="G41" s="22">
        <f t="shared" ca="1" si="23"/>
        <v>88.123607290931488</v>
      </c>
      <c r="H41" s="22">
        <f t="shared" ca="1" si="23"/>
        <v>87.06820011323488</v>
      </c>
      <c r="I41" s="22">
        <f t="shared" ca="1" si="23"/>
        <v>97.641779794187173</v>
      </c>
      <c r="J41" s="22">
        <f t="shared" ca="1" si="23"/>
        <v>67.057671351633303</v>
      </c>
      <c r="K41" s="22">
        <f t="shared" ca="1" si="23"/>
        <v>75.61822514120351</v>
      </c>
      <c r="L41" s="22">
        <f t="shared" ca="1" si="23"/>
        <v>87.06820011323488</v>
      </c>
      <c r="M41" s="22">
        <f t="shared" ca="1" si="23"/>
        <v>66.312831382969208</v>
      </c>
      <c r="N41" s="22">
        <f t="shared" ca="1" si="23"/>
        <v>115.57302546324158</v>
      </c>
      <c r="O41" s="22">
        <f t="shared" ca="1" si="23"/>
        <v>77.130474223493678</v>
      </c>
      <c r="P41" s="22">
        <f t="shared" ca="1" si="23"/>
        <v>126.94420057505056</v>
      </c>
      <c r="Q41" s="22">
        <f t="shared" ca="1" si="23"/>
        <v>59.145577594291431</v>
      </c>
      <c r="R41" s="22">
        <f t="shared" ca="1" si="23"/>
        <v>77.130474223493678</v>
      </c>
      <c r="S41" s="22">
        <f t="shared" ca="1" si="23"/>
        <v>66.696076861647796</v>
      </c>
      <c r="T41" s="22">
        <f t="shared" ca="1" si="23"/>
        <v>103.32650355381611</v>
      </c>
      <c r="U41" s="22">
        <f t="shared" ca="1" si="23"/>
        <v>102.48928673155385</v>
      </c>
      <c r="V41" s="22">
        <f t="shared" ca="1" si="23"/>
        <v>98.183289489392521</v>
      </c>
      <c r="W41" s="22">
        <f t="shared" ca="1" si="23"/>
        <v>67.057671351633303</v>
      </c>
      <c r="X41" s="22">
        <f t="shared" ca="1" si="23"/>
        <v>86.587993402392399</v>
      </c>
      <c r="Y41" s="22">
        <f t="shared" ca="1" si="23"/>
        <v>75.61822514120351</v>
      </c>
      <c r="Z41" s="22">
        <f t="shared" ca="1" si="23"/>
        <v>66.312831382969208</v>
      </c>
      <c r="AA41" s="22">
        <f t="shared" ca="1" si="23"/>
        <v>78.147349861769413</v>
      </c>
      <c r="AB41" s="22">
        <f t="shared" ca="1" si="23"/>
        <v>74.778299219092943</v>
      </c>
      <c r="AC41" s="22">
        <f t="shared" ca="1" si="23"/>
        <v>98.183289489392521</v>
      </c>
      <c r="AD41" s="22">
        <f t="shared" ca="1" si="23"/>
        <v>99.392567747686172</v>
      </c>
      <c r="AE41" s="22">
        <f t="shared" ca="1" si="23"/>
        <v>97.641779794187173</v>
      </c>
      <c r="AF41" s="22">
        <f t="shared" ca="1" si="23"/>
        <v>78.725192926654685</v>
      </c>
      <c r="AG41" s="22">
        <f t="shared" ca="1" si="23"/>
        <v>99.637041377369087</v>
      </c>
      <c r="AH41" s="22">
        <f t="shared" ca="1" si="23"/>
        <v>88.123607290931488</v>
      </c>
      <c r="AI41" s="22">
        <f t="shared" ca="1" si="23"/>
        <v>91.629163528855798</v>
      </c>
      <c r="AJ41" s="22">
        <f t="shared" ca="1" si="23"/>
        <v>86.976917741386501</v>
      </c>
      <c r="AK41" s="22">
        <f t="shared" ca="1" si="23"/>
        <v>112.57315900051651</v>
      </c>
      <c r="AL41" s="22">
        <f t="shared" ca="1" si="23"/>
        <v>59.145577594291431</v>
      </c>
      <c r="AM41" s="22">
        <f t="shared" ca="1" si="23"/>
        <v>66.696076861647796</v>
      </c>
      <c r="AN41" s="22" t="e">
        <f ca="1">AVERAGE(OFFSET($A41,0,Fixtures!$D$6,1,3))</f>
        <v>#N/A</v>
      </c>
      <c r="AO41" s="22" t="e">
        <f ca="1">AVERAGE(OFFSET($A41,0,Fixtures!$D$6,1,6))</f>
        <v>#N/A</v>
      </c>
      <c r="AP41" s="22" t="e">
        <f ca="1">AVERAGE(OFFSET($A41,0,Fixtures!$D$6,1,9))</f>
        <v>#N/A</v>
      </c>
      <c r="AQ41" s="22" t="e">
        <f ca="1">AVERAGE(OFFSET($A41,0,Fixtures!$D$6,1,12))</f>
        <v>#N/A</v>
      </c>
      <c r="AR41" s="22">
        <f ca="1">IF(OR(Fixtures!$D$6&lt;=0,Fixtures!$D$6&gt;39),AVERAGE(A41:AM41),AVERAGE(OFFSET($A41,0,Fixtures!$D$6,1,39-Fixtures!$D$6)))</f>
        <v>66.696076861647796</v>
      </c>
    </row>
    <row r="42" spans="1:44" x14ac:dyDescent="0.25">
      <c r="A42" s="30" t="s">
        <v>10</v>
      </c>
      <c r="B42" s="22">
        <f t="shared" ref="B42:AM42" ca="1" si="24">MIN(VLOOKUP($A35,$A$2:$AM$11,B$13+1,FALSE),VLOOKUP($A42,$A$2:$AM$11,B$13+1,FALSE))</f>
        <v>75.61822514120351</v>
      </c>
      <c r="C42" s="22">
        <f t="shared" ca="1" si="24"/>
        <v>102.74153980171798</v>
      </c>
      <c r="D42" s="22">
        <f t="shared" ca="1" si="24"/>
        <v>85.062960661692529</v>
      </c>
      <c r="E42" s="22">
        <f t="shared" ca="1" si="24"/>
        <v>66.312831382969208</v>
      </c>
      <c r="F42" s="22">
        <f t="shared" ca="1" si="24"/>
        <v>74.778299219092943</v>
      </c>
      <c r="G42" s="22">
        <f t="shared" ca="1" si="24"/>
        <v>87.06820011323488</v>
      </c>
      <c r="H42" s="22">
        <f t="shared" ca="1" si="24"/>
        <v>115.57302546324158</v>
      </c>
      <c r="I42" s="22">
        <f t="shared" ca="1" si="24"/>
        <v>78.725192926654685</v>
      </c>
      <c r="J42" s="22">
        <f t="shared" ca="1" si="24"/>
        <v>67.057671351633303</v>
      </c>
      <c r="K42" s="22">
        <f t="shared" ca="1" si="24"/>
        <v>116.38154010468304</v>
      </c>
      <c r="L42" s="22">
        <f t="shared" ca="1" si="24"/>
        <v>87.06820011323488</v>
      </c>
      <c r="M42" s="22">
        <f t="shared" ca="1" si="24"/>
        <v>59.145577594291431</v>
      </c>
      <c r="N42" s="22">
        <f t="shared" ca="1" si="24"/>
        <v>103.32650355381611</v>
      </c>
      <c r="O42" s="22">
        <f t="shared" ca="1" si="24"/>
        <v>78.147349861769413</v>
      </c>
      <c r="P42" s="22">
        <f t="shared" ca="1" si="24"/>
        <v>86.976917741386501</v>
      </c>
      <c r="Q42" s="22">
        <f t="shared" ca="1" si="24"/>
        <v>59.145577594291431</v>
      </c>
      <c r="R42" s="22">
        <f t="shared" ca="1" si="24"/>
        <v>77.130474223493678</v>
      </c>
      <c r="S42" s="22">
        <f t="shared" ca="1" si="24"/>
        <v>126.94420057505056</v>
      </c>
      <c r="T42" s="22">
        <f t="shared" ca="1" si="24"/>
        <v>112.35666368086302</v>
      </c>
      <c r="U42" s="22">
        <f t="shared" ca="1" si="24"/>
        <v>91.629163528855798</v>
      </c>
      <c r="V42" s="22">
        <f t="shared" ca="1" si="24"/>
        <v>102.48928673155385</v>
      </c>
      <c r="W42" s="22">
        <f t="shared" ca="1" si="24"/>
        <v>131.23875799038728</v>
      </c>
      <c r="X42" s="22">
        <f t="shared" ca="1" si="24"/>
        <v>88.140578946061311</v>
      </c>
      <c r="Y42" s="22">
        <f t="shared" ca="1" si="24"/>
        <v>75.61822514120351</v>
      </c>
      <c r="Z42" s="22">
        <f t="shared" ca="1" si="24"/>
        <v>66.312831382969208</v>
      </c>
      <c r="AA42" s="22">
        <f t="shared" ca="1" si="24"/>
        <v>98.183289489392521</v>
      </c>
      <c r="AB42" s="22">
        <f t="shared" ca="1" si="24"/>
        <v>66.696076861647796</v>
      </c>
      <c r="AC42" s="22">
        <f t="shared" ca="1" si="24"/>
        <v>88.140578946061311</v>
      </c>
      <c r="AD42" s="22">
        <f t="shared" ca="1" si="24"/>
        <v>106.24960143147842</v>
      </c>
      <c r="AE42" s="22">
        <f t="shared" ca="1" si="24"/>
        <v>75.433191530180153</v>
      </c>
      <c r="AF42" s="22">
        <f t="shared" ca="1" si="24"/>
        <v>74.778299219092943</v>
      </c>
      <c r="AG42" s="22">
        <f t="shared" ca="1" si="24"/>
        <v>67.057671351633303</v>
      </c>
      <c r="AH42" s="22">
        <f t="shared" ca="1" si="24"/>
        <v>88.123607290931488</v>
      </c>
      <c r="AI42" s="22">
        <f t="shared" ca="1" si="24"/>
        <v>99.637041377369087</v>
      </c>
      <c r="AJ42" s="22">
        <f t="shared" ca="1" si="24"/>
        <v>86.976917741386501</v>
      </c>
      <c r="AK42" s="22">
        <f t="shared" ca="1" si="24"/>
        <v>77.130474223493678</v>
      </c>
      <c r="AL42" s="22">
        <f t="shared" ca="1" si="24"/>
        <v>112.57315900051651</v>
      </c>
      <c r="AM42" s="22">
        <f t="shared" ca="1" si="24"/>
        <v>66.696076861647796</v>
      </c>
      <c r="AN42" s="22" t="e">
        <f ca="1">AVERAGE(OFFSET($A42,0,Fixtures!$D$6,1,3))</f>
        <v>#N/A</v>
      </c>
      <c r="AO42" s="22" t="e">
        <f ca="1">AVERAGE(OFFSET($A42,0,Fixtures!$D$6,1,6))</f>
        <v>#N/A</v>
      </c>
      <c r="AP42" s="22" t="e">
        <f ca="1">AVERAGE(OFFSET($A42,0,Fixtures!$D$6,1,9))</f>
        <v>#N/A</v>
      </c>
      <c r="AQ42" s="22" t="e">
        <f ca="1">AVERAGE(OFFSET($A42,0,Fixtures!$D$6,1,12))</f>
        <v>#N/A</v>
      </c>
      <c r="AR42" s="22">
        <f ca="1">IF(OR(Fixtures!$D$6&lt;=0,Fixtures!$D$6&gt;39),AVERAGE(A42:AM42),AVERAGE(OFFSET($A42,0,Fixtures!$D$6,1,39-Fixtures!$D$6)))</f>
        <v>66.696076861647796</v>
      </c>
    </row>
    <row r="43" spans="1:44" x14ac:dyDescent="0.25">
      <c r="A43" s="30" t="s">
        <v>117</v>
      </c>
      <c r="B43" s="22">
        <f t="shared" ref="B43:AM43" ca="1" si="25">MIN(VLOOKUP($A35,$A$2:$AM$11,B$13+1,FALSE),VLOOKUP($A43,$A$2:$AM$11,B$13+1,FALSE))</f>
        <v>106.24960143147842</v>
      </c>
      <c r="C43" s="22">
        <f t="shared" ca="1" si="25"/>
        <v>98.183289489392521</v>
      </c>
      <c r="D43" s="22">
        <f t="shared" ca="1" si="25"/>
        <v>86.587993402392399</v>
      </c>
      <c r="E43" s="22">
        <f t="shared" ca="1" si="25"/>
        <v>88.77521755558935</v>
      </c>
      <c r="F43" s="22">
        <f t="shared" ca="1" si="25"/>
        <v>74.778299219092943</v>
      </c>
      <c r="G43" s="22">
        <f t="shared" ca="1" si="25"/>
        <v>99.392567747686172</v>
      </c>
      <c r="H43" s="22">
        <f t="shared" ca="1" si="25"/>
        <v>86.976917741386501</v>
      </c>
      <c r="I43" s="22">
        <f t="shared" ca="1" si="25"/>
        <v>99.392567747686172</v>
      </c>
      <c r="J43" s="22">
        <f t="shared" ca="1" si="25"/>
        <v>67.057671351633303</v>
      </c>
      <c r="K43" s="22">
        <f t="shared" ca="1" si="25"/>
        <v>59.145577594291431</v>
      </c>
      <c r="L43" s="22">
        <f t="shared" ca="1" si="25"/>
        <v>67.057671351633303</v>
      </c>
      <c r="M43" s="22">
        <f t="shared" ca="1" si="25"/>
        <v>88.77521755558935</v>
      </c>
      <c r="N43" s="22">
        <f t="shared" ca="1" si="25"/>
        <v>115.57302546324158</v>
      </c>
      <c r="O43" s="22">
        <f t="shared" ca="1" si="25"/>
        <v>78.147349861769413</v>
      </c>
      <c r="P43" s="22">
        <f t="shared" ca="1" si="25"/>
        <v>126.94420057505056</v>
      </c>
      <c r="Q43" s="22">
        <f t="shared" ca="1" si="25"/>
        <v>59.145577594291431</v>
      </c>
      <c r="R43" s="22">
        <f t="shared" ca="1" si="25"/>
        <v>77.130474223493678</v>
      </c>
      <c r="S43" s="22">
        <f t="shared" ca="1" si="25"/>
        <v>112.35666368086302</v>
      </c>
      <c r="T43" s="22">
        <f t="shared" ca="1" si="25"/>
        <v>88.123607290931488</v>
      </c>
      <c r="U43" s="22">
        <f t="shared" ca="1" si="25"/>
        <v>102.48928673155385</v>
      </c>
      <c r="V43" s="22">
        <f t="shared" ca="1" si="25"/>
        <v>77.130474223493678</v>
      </c>
      <c r="W43" s="22">
        <f t="shared" ca="1" si="25"/>
        <v>66.696076861647796</v>
      </c>
      <c r="X43" s="22">
        <f t="shared" ca="1" si="25"/>
        <v>88.140578946061311</v>
      </c>
      <c r="Y43" s="22">
        <f t="shared" ca="1" si="25"/>
        <v>75.61822514120351</v>
      </c>
      <c r="Z43" s="22">
        <f t="shared" ca="1" si="25"/>
        <v>66.312831382969208</v>
      </c>
      <c r="AA43" s="22">
        <f t="shared" ca="1" si="25"/>
        <v>88.140578946061311</v>
      </c>
      <c r="AB43" s="22">
        <f t="shared" ca="1" si="25"/>
        <v>78.725192926654685</v>
      </c>
      <c r="AC43" s="22">
        <f t="shared" ca="1" si="25"/>
        <v>75.61822514120351</v>
      </c>
      <c r="AD43" s="22">
        <f t="shared" ca="1" si="25"/>
        <v>87.06820011323488</v>
      </c>
      <c r="AE43" s="22">
        <f t="shared" ca="1" si="25"/>
        <v>97.641779794187173</v>
      </c>
      <c r="AF43" s="22">
        <f t="shared" ca="1" si="25"/>
        <v>78.725192926654685</v>
      </c>
      <c r="AG43" s="22">
        <f t="shared" ca="1" si="25"/>
        <v>119.81338033762461</v>
      </c>
      <c r="AH43" s="22">
        <f t="shared" ca="1" si="25"/>
        <v>88.123607290931488</v>
      </c>
      <c r="AI43" s="22">
        <f t="shared" ca="1" si="25"/>
        <v>78.147349861769413</v>
      </c>
      <c r="AJ43" s="22">
        <f t="shared" ca="1" si="25"/>
        <v>86.976917741386501</v>
      </c>
      <c r="AK43" s="22">
        <f t="shared" ca="1" si="25"/>
        <v>112.57315900051651</v>
      </c>
      <c r="AL43" s="22">
        <f t="shared" ca="1" si="25"/>
        <v>99.637041377369087</v>
      </c>
      <c r="AM43" s="22">
        <f t="shared" ca="1" si="25"/>
        <v>66.696076861647796</v>
      </c>
      <c r="AN43" s="22" t="e">
        <f ca="1">AVERAGE(OFFSET($A43,0,Fixtures!$D$6,1,3))</f>
        <v>#N/A</v>
      </c>
      <c r="AO43" s="22" t="e">
        <f ca="1">AVERAGE(OFFSET($A43,0,Fixtures!$D$6,1,6))</f>
        <v>#N/A</v>
      </c>
      <c r="AP43" s="22" t="e">
        <f ca="1">AVERAGE(OFFSET($A43,0,Fixtures!$D$6,1,9))</f>
        <v>#N/A</v>
      </c>
      <c r="AQ43" s="22" t="e">
        <f ca="1">AVERAGE(OFFSET($A43,0,Fixtures!$D$6,1,12))</f>
        <v>#N/A</v>
      </c>
      <c r="AR43" s="22">
        <f ca="1">IF(OR(Fixtures!$D$6&lt;=0,Fixtures!$D$6&gt;39),AVERAGE(A43:AM43),AVERAGE(OFFSET($A43,0,Fixtures!$D$6,1,39-Fixtures!$D$6)))</f>
        <v>66.696076861647796</v>
      </c>
    </row>
    <row r="44" spans="1:44" x14ac:dyDescent="0.25">
      <c r="A44" s="30" t="s">
        <v>63</v>
      </c>
      <c r="B44" s="22">
        <f t="shared" ref="B44:AM44" ca="1" si="26">MIN(VLOOKUP($A35,$A$2:$AM$11,B$13+1,FALSE),VLOOKUP($A44,$A$2:$AM$11,B$13+1,FALSE))</f>
        <v>78.725192926654685</v>
      </c>
      <c r="C44" s="22">
        <f t="shared" ca="1" si="26"/>
        <v>103.32650355381611</v>
      </c>
      <c r="D44" s="22">
        <f t="shared" ca="1" si="26"/>
        <v>78.147349861769413</v>
      </c>
      <c r="E44" s="22">
        <f t="shared" ca="1" si="26"/>
        <v>88.77521755558935</v>
      </c>
      <c r="F44" s="22">
        <f t="shared" ca="1" si="26"/>
        <v>74.778299219092943</v>
      </c>
      <c r="G44" s="22">
        <f t="shared" ca="1" si="26"/>
        <v>102.74153980171798</v>
      </c>
      <c r="H44" s="22">
        <f t="shared" ca="1" si="26"/>
        <v>117.84906433621505</v>
      </c>
      <c r="I44" s="22">
        <f t="shared" ca="1" si="26"/>
        <v>77.130474223493678</v>
      </c>
      <c r="J44" s="22">
        <f t="shared" ca="1" si="26"/>
        <v>66.696076861647796</v>
      </c>
      <c r="K44" s="22">
        <f t="shared" ca="1" si="26"/>
        <v>102.48928673155385</v>
      </c>
      <c r="L44" s="22">
        <f t="shared" ca="1" si="26"/>
        <v>87.06820011323488</v>
      </c>
      <c r="M44" s="22">
        <f t="shared" ca="1" si="26"/>
        <v>103.32650355381611</v>
      </c>
      <c r="N44" s="22">
        <f t="shared" ca="1" si="26"/>
        <v>67.057671351633303</v>
      </c>
      <c r="O44" s="22">
        <f t="shared" ca="1" si="26"/>
        <v>78.147349861769413</v>
      </c>
      <c r="P44" s="22">
        <f t="shared" ca="1" si="26"/>
        <v>88.140578946061311</v>
      </c>
      <c r="Q44" s="22">
        <f t="shared" ca="1" si="26"/>
        <v>59.145577594291431</v>
      </c>
      <c r="R44" s="22">
        <f t="shared" ca="1" si="26"/>
        <v>77.130474223493678</v>
      </c>
      <c r="S44" s="22">
        <f t="shared" ca="1" si="26"/>
        <v>66.312831382969208</v>
      </c>
      <c r="T44" s="22">
        <f t="shared" ca="1" si="26"/>
        <v>75.433191530180153</v>
      </c>
      <c r="U44" s="22">
        <f t="shared" ca="1" si="26"/>
        <v>75.61822514120351</v>
      </c>
      <c r="V44" s="22">
        <f t="shared" ca="1" si="26"/>
        <v>132.51445114838938</v>
      </c>
      <c r="W44" s="22">
        <f t="shared" ca="1" si="26"/>
        <v>115.57302546324158</v>
      </c>
      <c r="X44" s="22">
        <f t="shared" ca="1" si="26"/>
        <v>86.976917741386501</v>
      </c>
      <c r="Y44" s="22">
        <f t="shared" ca="1" si="26"/>
        <v>59.145577594291431</v>
      </c>
      <c r="Z44" s="22">
        <f t="shared" ca="1" si="26"/>
        <v>66.312831382969208</v>
      </c>
      <c r="AA44" s="22">
        <f t="shared" ca="1" si="26"/>
        <v>115.85748105300112</v>
      </c>
      <c r="AB44" s="22">
        <f t="shared" ca="1" si="26"/>
        <v>91.629163528855798</v>
      </c>
      <c r="AC44" s="22">
        <f t="shared" ca="1" si="26"/>
        <v>98.183289489392521</v>
      </c>
      <c r="AD44" s="22">
        <f t="shared" ca="1" si="26"/>
        <v>91.629163528855798</v>
      </c>
      <c r="AE44" s="22">
        <f t="shared" ca="1" si="26"/>
        <v>88.123607290931488</v>
      </c>
      <c r="AF44" s="22">
        <f t="shared" ca="1" si="26"/>
        <v>78.725192926654685</v>
      </c>
      <c r="AG44" s="22">
        <f t="shared" ca="1" si="26"/>
        <v>88.77521755558935</v>
      </c>
      <c r="AH44" s="22">
        <f t="shared" ca="1" si="26"/>
        <v>88.123607290931488</v>
      </c>
      <c r="AI44" s="22">
        <f t="shared" ca="1" si="26"/>
        <v>85.062960661692529</v>
      </c>
      <c r="AJ44" s="22">
        <f t="shared" ca="1" si="26"/>
        <v>86.976917741386501</v>
      </c>
      <c r="AK44" s="22">
        <f t="shared" ca="1" si="26"/>
        <v>99.392567747686172</v>
      </c>
      <c r="AL44" s="22">
        <f t="shared" ca="1" si="26"/>
        <v>74.778299219092943</v>
      </c>
      <c r="AM44" s="22">
        <f t="shared" ca="1" si="26"/>
        <v>66.696076861647796</v>
      </c>
      <c r="AN44" s="22" t="e">
        <f ca="1">AVERAGE(OFFSET($A44,0,Fixtures!$D$6,1,3))</f>
        <v>#N/A</v>
      </c>
      <c r="AO44" s="22" t="e">
        <f ca="1">AVERAGE(OFFSET($A44,0,Fixtures!$D$6,1,6))</f>
        <v>#N/A</v>
      </c>
      <c r="AP44" s="22" t="e">
        <f ca="1">AVERAGE(OFFSET($A44,0,Fixtures!$D$6,1,9))</f>
        <v>#N/A</v>
      </c>
      <c r="AQ44" s="22" t="e">
        <f ca="1">AVERAGE(OFFSET($A44,0,Fixtures!$D$6,1,12))</f>
        <v>#N/A</v>
      </c>
      <c r="AR44" s="22">
        <f ca="1">IF(OR(Fixtures!$D$6&lt;=0,Fixtures!$D$6&gt;39),AVERAGE(A44:AM44),AVERAGE(OFFSET($A44,0,Fixtures!$D$6,1,39-Fixtures!$D$6)))</f>
        <v>66.696076861647796</v>
      </c>
    </row>
    <row r="46" spans="1:44" x14ac:dyDescent="0.25">
      <c r="A46" s="31" t="s">
        <v>53</v>
      </c>
      <c r="B46" s="2">
        <v>1</v>
      </c>
      <c r="C46" s="2">
        <v>2</v>
      </c>
      <c r="D46" s="2">
        <v>3</v>
      </c>
      <c r="E46" s="2">
        <v>4</v>
      </c>
      <c r="F46" s="2">
        <v>5</v>
      </c>
      <c r="G46" s="2">
        <v>6</v>
      </c>
      <c r="H46" s="2">
        <v>7</v>
      </c>
      <c r="I46" s="2">
        <v>8</v>
      </c>
      <c r="J46" s="2">
        <v>9</v>
      </c>
      <c r="K46" s="2">
        <v>10</v>
      </c>
      <c r="L46" s="2">
        <v>11</v>
      </c>
      <c r="M46" s="2">
        <v>12</v>
      </c>
      <c r="N46" s="2">
        <v>13</v>
      </c>
      <c r="O46" s="2">
        <v>14</v>
      </c>
      <c r="P46" s="2">
        <v>15</v>
      </c>
      <c r="Q46" s="2">
        <v>16</v>
      </c>
      <c r="R46" s="2">
        <v>17</v>
      </c>
      <c r="S46" s="2">
        <v>18</v>
      </c>
      <c r="T46" s="2">
        <v>19</v>
      </c>
      <c r="U46" s="2">
        <v>20</v>
      </c>
      <c r="V46" s="2">
        <v>21</v>
      </c>
      <c r="W46" s="2">
        <v>22</v>
      </c>
      <c r="X46" s="2">
        <v>23</v>
      </c>
      <c r="Y46" s="2">
        <v>24</v>
      </c>
      <c r="Z46" s="2">
        <v>25</v>
      </c>
      <c r="AA46" s="2">
        <v>26</v>
      </c>
      <c r="AB46" s="2">
        <v>27</v>
      </c>
      <c r="AC46" s="2">
        <v>28</v>
      </c>
      <c r="AD46" s="2">
        <v>29</v>
      </c>
      <c r="AE46" s="2">
        <v>30</v>
      </c>
      <c r="AF46" s="2">
        <v>31</v>
      </c>
      <c r="AG46" s="2">
        <v>32</v>
      </c>
      <c r="AH46" s="2">
        <v>33</v>
      </c>
      <c r="AI46" s="2">
        <v>34</v>
      </c>
      <c r="AJ46" s="2">
        <v>35</v>
      </c>
      <c r="AK46" s="2">
        <v>36</v>
      </c>
      <c r="AL46" s="2">
        <v>37</v>
      </c>
      <c r="AM46" s="2">
        <v>38</v>
      </c>
      <c r="AN46" s="31" t="s">
        <v>56</v>
      </c>
      <c r="AO46" s="31" t="s">
        <v>57</v>
      </c>
      <c r="AP46" s="31" t="s">
        <v>58</v>
      </c>
      <c r="AQ46" s="31" t="s">
        <v>78</v>
      </c>
      <c r="AR46" s="31" t="s">
        <v>59</v>
      </c>
    </row>
    <row r="47" spans="1:44" x14ac:dyDescent="0.25">
      <c r="A47" s="30" t="s">
        <v>105</v>
      </c>
      <c r="B47" s="22">
        <f t="shared" ref="B47:AM47" ca="1" si="27">MIN(VLOOKUP($A46,$A$2:$AM$11,B$13+1,FALSE),VLOOKUP($A47,$A$2:$AM$11,B$13+1,FALSE))</f>
        <v>86.587993402392399</v>
      </c>
      <c r="C47" s="22">
        <f t="shared" ca="1" si="27"/>
        <v>59.145577594291431</v>
      </c>
      <c r="D47" s="22">
        <f t="shared" ca="1" si="27"/>
        <v>86.976917741386501</v>
      </c>
      <c r="E47" s="22">
        <f t="shared" ca="1" si="27"/>
        <v>132.51445114838938</v>
      </c>
      <c r="F47" s="22">
        <f t="shared" ca="1" si="27"/>
        <v>88.140578946061311</v>
      </c>
      <c r="G47" s="22">
        <f t="shared" ca="1" si="27"/>
        <v>86.976917741386501</v>
      </c>
      <c r="H47" s="22">
        <f t="shared" ca="1" si="27"/>
        <v>86.587993402392399</v>
      </c>
      <c r="I47" s="22">
        <f t="shared" ca="1" si="27"/>
        <v>103.32650355381611</v>
      </c>
      <c r="J47" s="22">
        <f t="shared" ca="1" si="27"/>
        <v>85.062960661692529</v>
      </c>
      <c r="K47" s="22">
        <f t="shared" ca="1" si="27"/>
        <v>78.725192926654685</v>
      </c>
      <c r="L47" s="22">
        <f t="shared" ca="1" si="27"/>
        <v>74.778299219092943</v>
      </c>
      <c r="M47" s="22">
        <f t="shared" ca="1" si="27"/>
        <v>88.123607290931488</v>
      </c>
      <c r="N47" s="22">
        <f t="shared" ca="1" si="27"/>
        <v>75.433191530180153</v>
      </c>
      <c r="O47" s="22">
        <f t="shared" ca="1" si="27"/>
        <v>74.778299219092943</v>
      </c>
      <c r="P47" s="22">
        <f t="shared" ca="1" si="27"/>
        <v>67.057671351633303</v>
      </c>
      <c r="Q47" s="22">
        <f t="shared" ca="1" si="27"/>
        <v>106.24960143147842</v>
      </c>
      <c r="R47" s="22">
        <f t="shared" ca="1" si="27"/>
        <v>59.145577594291431</v>
      </c>
      <c r="S47" s="22">
        <f t="shared" ca="1" si="27"/>
        <v>102.74153980171798</v>
      </c>
      <c r="T47" s="22">
        <f t="shared" ca="1" si="27"/>
        <v>87.06820011323488</v>
      </c>
      <c r="U47" s="22">
        <f t="shared" ca="1" si="27"/>
        <v>85.062960661692529</v>
      </c>
      <c r="V47" s="22">
        <f t="shared" ca="1" si="27"/>
        <v>78.147349861769413</v>
      </c>
      <c r="W47" s="22">
        <f t="shared" ca="1" si="27"/>
        <v>88.77521755558935</v>
      </c>
      <c r="X47" s="22">
        <f t="shared" ca="1" si="27"/>
        <v>91.629163528855798</v>
      </c>
      <c r="Y47" s="22">
        <f t="shared" ca="1" si="27"/>
        <v>75.433191530180153</v>
      </c>
      <c r="Z47" s="22">
        <f t="shared" ca="1" si="27"/>
        <v>99.392567747686172</v>
      </c>
      <c r="AA47" s="22">
        <f t="shared" ca="1" si="27"/>
        <v>77.130474223493678</v>
      </c>
      <c r="AB47" s="22">
        <f t="shared" ca="1" si="27"/>
        <v>78.147349861769413</v>
      </c>
      <c r="AC47" s="22">
        <f t="shared" ca="1" si="27"/>
        <v>66.312831382969208</v>
      </c>
      <c r="AD47" s="22">
        <f t="shared" ca="1" si="27"/>
        <v>66.696076861647796</v>
      </c>
      <c r="AE47" s="22">
        <f t="shared" ca="1" si="27"/>
        <v>77.130474223493678</v>
      </c>
      <c r="AF47" s="22">
        <f t="shared" ca="1" si="27"/>
        <v>117.84906433621505</v>
      </c>
      <c r="AG47" s="22">
        <f t="shared" ca="1" si="27"/>
        <v>97.641779794187173</v>
      </c>
      <c r="AH47" s="22">
        <f t="shared" ca="1" si="27"/>
        <v>66.312831382969208</v>
      </c>
      <c r="AI47" s="22">
        <f t="shared" ca="1" si="27"/>
        <v>98.183289489392521</v>
      </c>
      <c r="AJ47" s="22">
        <f t="shared" ca="1" si="27"/>
        <v>66.696076861647796</v>
      </c>
      <c r="AK47" s="22">
        <f t="shared" ca="1" si="27"/>
        <v>75.61822514120351</v>
      </c>
      <c r="AL47" s="22">
        <f t="shared" ca="1" si="27"/>
        <v>91.629163528855798</v>
      </c>
      <c r="AM47" s="22">
        <f t="shared" ca="1" si="27"/>
        <v>117.84906433621505</v>
      </c>
      <c r="AN47" s="22" t="e">
        <f ca="1">AVERAGE(OFFSET($A47,0,Fixtures!$D$6,1,3))</f>
        <v>#N/A</v>
      </c>
      <c r="AO47" s="22" t="e">
        <f ca="1">AVERAGE(OFFSET($A47,0,Fixtures!$D$6,1,6))</f>
        <v>#N/A</v>
      </c>
      <c r="AP47" s="22" t="e">
        <f ca="1">AVERAGE(OFFSET($A47,0,Fixtures!$D$6,1,9))</f>
        <v>#N/A</v>
      </c>
      <c r="AQ47" s="22" t="e">
        <f ca="1">AVERAGE(OFFSET($A47,0,Fixtures!$D$6,1,12))</f>
        <v>#N/A</v>
      </c>
      <c r="AR47" s="22">
        <f ca="1">IF(OR(Fixtures!$D$6&lt;=0,Fixtures!$D$6&gt;39),AVERAGE(A47:AM47),AVERAGE(OFFSET($A47,0,Fixtures!$D$6,1,39-Fixtures!$D$6)))</f>
        <v>117.84906433621505</v>
      </c>
    </row>
    <row r="48" spans="1:44" x14ac:dyDescent="0.25">
      <c r="A48" s="30" t="s">
        <v>118</v>
      </c>
      <c r="B48" s="22">
        <f t="shared" ref="B48:AM48" ca="1" si="28">MIN(VLOOKUP($A46,$A$2:$AM$11,B$13+1,FALSE),VLOOKUP($A48,$A$2:$AM$11,B$13+1,FALSE))</f>
        <v>86.587993402392399</v>
      </c>
      <c r="C48" s="22">
        <f t="shared" ca="1" si="28"/>
        <v>88.77521755558935</v>
      </c>
      <c r="D48" s="22">
        <f t="shared" ca="1" si="28"/>
        <v>87.06820011323488</v>
      </c>
      <c r="E48" s="22">
        <f t="shared" ca="1" si="28"/>
        <v>98.183289489392521</v>
      </c>
      <c r="F48" s="22">
        <f t="shared" ca="1" si="28"/>
        <v>75.61822514120351</v>
      </c>
      <c r="G48" s="22">
        <f t="shared" ca="1" si="28"/>
        <v>66.312831382969208</v>
      </c>
      <c r="H48" s="22">
        <f t="shared" ca="1" si="28"/>
        <v>88.123607290931488</v>
      </c>
      <c r="I48" s="22">
        <f t="shared" ca="1" si="28"/>
        <v>75.433191530180153</v>
      </c>
      <c r="J48" s="22">
        <f t="shared" ca="1" si="28"/>
        <v>85.062960661692529</v>
      </c>
      <c r="K48" s="22">
        <f t="shared" ca="1" si="28"/>
        <v>78.725192926654685</v>
      </c>
      <c r="L48" s="22">
        <f t="shared" ca="1" si="28"/>
        <v>74.778299219092943</v>
      </c>
      <c r="M48" s="22">
        <f t="shared" ca="1" si="28"/>
        <v>102.74153980171798</v>
      </c>
      <c r="N48" s="22">
        <f t="shared" ca="1" si="28"/>
        <v>86.976917741386501</v>
      </c>
      <c r="O48" s="22">
        <f t="shared" ca="1" si="28"/>
        <v>59.145577594291431</v>
      </c>
      <c r="P48" s="22">
        <f t="shared" ca="1" si="28"/>
        <v>112.35666368086302</v>
      </c>
      <c r="Q48" s="22">
        <f t="shared" ca="1" si="28"/>
        <v>91.629163528855798</v>
      </c>
      <c r="R48" s="22">
        <f t="shared" ca="1" si="28"/>
        <v>59.145577594291431</v>
      </c>
      <c r="S48" s="22">
        <f t="shared" ca="1" si="28"/>
        <v>103.32650355381611</v>
      </c>
      <c r="T48" s="22">
        <f t="shared" ca="1" si="28"/>
        <v>126.94420057505056</v>
      </c>
      <c r="U48" s="22">
        <f t="shared" ca="1" si="28"/>
        <v>77.130474223493678</v>
      </c>
      <c r="V48" s="22">
        <f t="shared" ca="1" si="28"/>
        <v>78.147349861769413</v>
      </c>
      <c r="W48" s="22">
        <f t="shared" ca="1" si="28"/>
        <v>88.77521755558935</v>
      </c>
      <c r="X48" s="22">
        <f t="shared" ca="1" si="28"/>
        <v>85.062960661692529</v>
      </c>
      <c r="Y48" s="22">
        <f t="shared" ca="1" si="28"/>
        <v>75.433191530180153</v>
      </c>
      <c r="Z48" s="22">
        <f t="shared" ca="1" si="28"/>
        <v>67.057671351633303</v>
      </c>
      <c r="AA48" s="22">
        <f t="shared" ca="1" si="28"/>
        <v>74.778299219092943</v>
      </c>
      <c r="AB48" s="22">
        <f t="shared" ca="1" si="28"/>
        <v>106.24960143147842</v>
      </c>
      <c r="AC48" s="22">
        <f t="shared" ca="1" si="28"/>
        <v>66.312831382969208</v>
      </c>
      <c r="AD48" s="22">
        <f t="shared" ca="1" si="28"/>
        <v>78.725192926654685</v>
      </c>
      <c r="AE48" s="22">
        <f t="shared" ca="1" si="28"/>
        <v>98.183289489392521</v>
      </c>
      <c r="AF48" s="22">
        <f t="shared" ca="1" si="28"/>
        <v>87.06820011323488</v>
      </c>
      <c r="AG48" s="22">
        <f t="shared" ca="1" si="28"/>
        <v>97.641779794187173</v>
      </c>
      <c r="AH48" s="22">
        <f t="shared" ca="1" si="28"/>
        <v>66.696076861647796</v>
      </c>
      <c r="AI48" s="22">
        <f t="shared" ca="1" si="28"/>
        <v>112.57315900051651</v>
      </c>
      <c r="AJ48" s="22">
        <f t="shared" ca="1" si="28"/>
        <v>66.696076861647796</v>
      </c>
      <c r="AK48" s="22">
        <f t="shared" ca="1" si="28"/>
        <v>99.637041377369087</v>
      </c>
      <c r="AL48" s="22">
        <f t="shared" ca="1" si="28"/>
        <v>91.629163528855798</v>
      </c>
      <c r="AM48" s="22">
        <f t="shared" ca="1" si="28"/>
        <v>103.32650355381611</v>
      </c>
      <c r="AN48" s="22" t="e">
        <f ca="1">AVERAGE(OFFSET($A48,0,Fixtures!$D$6,1,3))</f>
        <v>#N/A</v>
      </c>
      <c r="AO48" s="22" t="e">
        <f ca="1">AVERAGE(OFFSET($A48,0,Fixtures!$D$6,1,6))</f>
        <v>#N/A</v>
      </c>
      <c r="AP48" s="22" t="e">
        <f ca="1">AVERAGE(OFFSET($A48,0,Fixtures!$D$6,1,9))</f>
        <v>#N/A</v>
      </c>
      <c r="AQ48" s="22" t="e">
        <f ca="1">AVERAGE(OFFSET($A48,0,Fixtures!$D$6,1,12))</f>
        <v>#N/A</v>
      </c>
      <c r="AR48" s="22">
        <f ca="1">IF(OR(Fixtures!$D$6&lt;=0,Fixtures!$D$6&gt;39),AVERAGE(A48:AM48),AVERAGE(OFFSET($A48,0,Fixtures!$D$6,1,39-Fixtures!$D$6)))</f>
        <v>103.32650355381611</v>
      </c>
    </row>
    <row r="49" spans="1:44" x14ac:dyDescent="0.25">
      <c r="A49" s="30" t="s">
        <v>61</v>
      </c>
      <c r="B49" s="22">
        <f t="shared" ref="B49:AM49" ca="1" si="29">MIN(VLOOKUP($A46,$A$2:$AM$11,B$13+1,FALSE),VLOOKUP($A49,$A$2:$AM$11,B$13+1,FALSE))</f>
        <v>86.587993402392399</v>
      </c>
      <c r="C49" s="22">
        <f t="shared" ca="1" si="29"/>
        <v>119.81338033762461</v>
      </c>
      <c r="D49" s="22">
        <f t="shared" ca="1" si="29"/>
        <v>86.587993402392399</v>
      </c>
      <c r="E49" s="22">
        <f t="shared" ca="1" si="29"/>
        <v>88.77521755558935</v>
      </c>
      <c r="F49" s="22">
        <f t="shared" ca="1" si="29"/>
        <v>74.778299219092943</v>
      </c>
      <c r="G49" s="22">
        <f t="shared" ca="1" si="29"/>
        <v>86.976917741386501</v>
      </c>
      <c r="H49" s="22">
        <f t="shared" ca="1" si="29"/>
        <v>88.123607290931488</v>
      </c>
      <c r="I49" s="22">
        <f t="shared" ca="1" si="29"/>
        <v>99.392567747686172</v>
      </c>
      <c r="J49" s="22">
        <f t="shared" ca="1" si="29"/>
        <v>67.057671351633303</v>
      </c>
      <c r="K49" s="22">
        <f t="shared" ca="1" si="29"/>
        <v>78.725192926654685</v>
      </c>
      <c r="L49" s="22">
        <f t="shared" ca="1" si="29"/>
        <v>74.778299219092943</v>
      </c>
      <c r="M49" s="22">
        <f t="shared" ca="1" si="29"/>
        <v>102.74153980171798</v>
      </c>
      <c r="N49" s="22">
        <f t="shared" ca="1" si="29"/>
        <v>112.35666368086302</v>
      </c>
      <c r="O49" s="22">
        <f t="shared" ca="1" si="29"/>
        <v>78.147349861769413</v>
      </c>
      <c r="P49" s="22">
        <f t="shared" ca="1" si="29"/>
        <v>115.57302546324158</v>
      </c>
      <c r="Q49" s="22">
        <f t="shared" ca="1" si="29"/>
        <v>59.145577594291431</v>
      </c>
      <c r="R49" s="22">
        <f t="shared" ca="1" si="29"/>
        <v>59.145577594291431</v>
      </c>
      <c r="S49" s="22">
        <f t="shared" ca="1" si="29"/>
        <v>103.32650355381611</v>
      </c>
      <c r="T49" s="22">
        <f t="shared" ca="1" si="29"/>
        <v>112.35666368086302</v>
      </c>
      <c r="U49" s="22">
        <f t="shared" ca="1" si="29"/>
        <v>99.637041377369087</v>
      </c>
      <c r="V49" s="22">
        <f t="shared" ca="1" si="29"/>
        <v>78.147349861769413</v>
      </c>
      <c r="W49" s="22">
        <f t="shared" ca="1" si="29"/>
        <v>88.77521755558935</v>
      </c>
      <c r="X49" s="22">
        <f t="shared" ca="1" si="29"/>
        <v>88.140578946061311</v>
      </c>
      <c r="Y49" s="22">
        <f t="shared" ca="1" si="29"/>
        <v>75.433191530180153</v>
      </c>
      <c r="Z49" s="22">
        <f t="shared" ca="1" si="29"/>
        <v>66.312831382969208</v>
      </c>
      <c r="AA49" s="22">
        <f t="shared" ca="1" si="29"/>
        <v>77.130474223493678</v>
      </c>
      <c r="AB49" s="22">
        <f t="shared" ca="1" si="29"/>
        <v>91.629163528855798</v>
      </c>
      <c r="AC49" s="22">
        <f t="shared" ca="1" si="29"/>
        <v>66.312831382969208</v>
      </c>
      <c r="AD49" s="22">
        <f t="shared" ca="1" si="29"/>
        <v>106.24960143147842</v>
      </c>
      <c r="AE49" s="22">
        <f t="shared" ca="1" si="29"/>
        <v>97.641779794187173</v>
      </c>
      <c r="AF49" s="22">
        <f t="shared" ca="1" si="29"/>
        <v>78.725192926654685</v>
      </c>
      <c r="AG49" s="22">
        <f t="shared" ca="1" si="29"/>
        <v>97.641779794187173</v>
      </c>
      <c r="AH49" s="22">
        <f t="shared" ca="1" si="29"/>
        <v>88.123607290931488</v>
      </c>
      <c r="AI49" s="22">
        <f t="shared" ca="1" si="29"/>
        <v>99.637041377369087</v>
      </c>
      <c r="AJ49" s="22">
        <f t="shared" ca="1" si="29"/>
        <v>66.696076861647796</v>
      </c>
      <c r="AK49" s="22">
        <f t="shared" ca="1" si="29"/>
        <v>102.48928673155385</v>
      </c>
      <c r="AL49" s="22">
        <f t="shared" ca="1" si="29"/>
        <v>91.629163528855798</v>
      </c>
      <c r="AM49" s="22">
        <f t="shared" ca="1" si="29"/>
        <v>66.696076861647796</v>
      </c>
      <c r="AN49" s="22" t="e">
        <f ca="1">AVERAGE(OFFSET($A49,0,Fixtures!$D$6,1,3))</f>
        <v>#N/A</v>
      </c>
      <c r="AO49" s="22" t="e">
        <f ca="1">AVERAGE(OFFSET($A49,0,Fixtures!$D$6,1,6))</f>
        <v>#N/A</v>
      </c>
      <c r="AP49" s="22" t="e">
        <f ca="1">AVERAGE(OFFSET($A49,0,Fixtures!$D$6,1,9))</f>
        <v>#N/A</v>
      </c>
      <c r="AQ49" s="22" t="e">
        <f ca="1">AVERAGE(OFFSET($A49,0,Fixtures!$D$6,1,12))</f>
        <v>#N/A</v>
      </c>
      <c r="AR49" s="22">
        <f ca="1">IF(OR(Fixtures!$D$6&lt;=0,Fixtures!$D$6&gt;39),AVERAGE(A49:AM49),AVERAGE(OFFSET($A49,0,Fixtures!$D$6,1,39-Fixtures!$D$6)))</f>
        <v>66.696076861647796</v>
      </c>
    </row>
    <row r="50" spans="1:44" x14ac:dyDescent="0.25">
      <c r="A50" s="30" t="s">
        <v>116</v>
      </c>
      <c r="B50" s="22">
        <f t="shared" ref="B50:AM50" ca="1" si="30">MIN(VLOOKUP($A46,$A$2:$AM$11,B$13+1,FALSE),VLOOKUP($A50,$A$2:$AM$11,B$13+1,FALSE))</f>
        <v>86.587993402392399</v>
      </c>
      <c r="C50" s="22">
        <f t="shared" ca="1" si="30"/>
        <v>126.94420057505056</v>
      </c>
      <c r="D50" s="22">
        <f t="shared" ca="1" si="30"/>
        <v>87.06820011323488</v>
      </c>
      <c r="E50" s="22">
        <f t="shared" ca="1" si="30"/>
        <v>88.123607290931488</v>
      </c>
      <c r="F50" s="22">
        <f t="shared" ca="1" si="30"/>
        <v>66.696076861647796</v>
      </c>
      <c r="G50" s="22">
        <f t="shared" ca="1" si="30"/>
        <v>67.057671351633303</v>
      </c>
      <c r="H50" s="22">
        <f t="shared" ca="1" si="30"/>
        <v>66.312831382969208</v>
      </c>
      <c r="I50" s="22">
        <f t="shared" ca="1" si="30"/>
        <v>112.35666368086302</v>
      </c>
      <c r="J50" s="22">
        <f t="shared" ca="1" si="30"/>
        <v>85.062960661692529</v>
      </c>
      <c r="K50" s="22">
        <f t="shared" ca="1" si="30"/>
        <v>78.725192926654685</v>
      </c>
      <c r="L50" s="22">
        <f t="shared" ca="1" si="30"/>
        <v>74.778299219092943</v>
      </c>
      <c r="M50" s="22">
        <f t="shared" ca="1" si="30"/>
        <v>102.74153980171798</v>
      </c>
      <c r="N50" s="22">
        <f t="shared" ca="1" si="30"/>
        <v>88.140578946061311</v>
      </c>
      <c r="O50" s="22">
        <f t="shared" ca="1" si="30"/>
        <v>88.77521755558935</v>
      </c>
      <c r="P50" s="22">
        <f t="shared" ca="1" si="30"/>
        <v>86.587993402392399</v>
      </c>
      <c r="Q50" s="22">
        <f t="shared" ca="1" si="30"/>
        <v>106.24960143147842</v>
      </c>
      <c r="R50" s="22">
        <f t="shared" ca="1" si="30"/>
        <v>59.145577594291431</v>
      </c>
      <c r="S50" s="22">
        <f t="shared" ca="1" si="30"/>
        <v>103.32650355381611</v>
      </c>
      <c r="T50" s="22">
        <f t="shared" ca="1" si="30"/>
        <v>117.84906433621505</v>
      </c>
      <c r="U50" s="22">
        <f t="shared" ca="1" si="30"/>
        <v>99.392567747686172</v>
      </c>
      <c r="V50" s="22">
        <f t="shared" ca="1" si="30"/>
        <v>74.778299219092943</v>
      </c>
      <c r="W50" s="22">
        <f t="shared" ca="1" si="30"/>
        <v>88.77521755558935</v>
      </c>
      <c r="X50" s="22">
        <f t="shared" ca="1" si="30"/>
        <v>99.637041377369087</v>
      </c>
      <c r="Y50" s="22">
        <f t="shared" ca="1" si="30"/>
        <v>75.433191530180153</v>
      </c>
      <c r="Z50" s="22">
        <f t="shared" ca="1" si="30"/>
        <v>59.145577594291431</v>
      </c>
      <c r="AA50" s="22">
        <f t="shared" ca="1" si="30"/>
        <v>75.61822514120351</v>
      </c>
      <c r="AB50" s="22">
        <f t="shared" ca="1" si="30"/>
        <v>115.85748105300112</v>
      </c>
      <c r="AC50" s="22">
        <f t="shared" ca="1" si="30"/>
        <v>66.312831382969208</v>
      </c>
      <c r="AD50" s="22">
        <f t="shared" ca="1" si="30"/>
        <v>112.57315900051651</v>
      </c>
      <c r="AE50" s="22">
        <f t="shared" ca="1" si="30"/>
        <v>98.183289489392521</v>
      </c>
      <c r="AF50" s="22">
        <f t="shared" ca="1" si="30"/>
        <v>78.147349861769413</v>
      </c>
      <c r="AG50" s="22">
        <f t="shared" ca="1" si="30"/>
        <v>97.641779794187173</v>
      </c>
      <c r="AH50" s="22">
        <f t="shared" ca="1" si="30"/>
        <v>102.74153980171798</v>
      </c>
      <c r="AI50" s="22">
        <f t="shared" ca="1" si="30"/>
        <v>131.51155327930761</v>
      </c>
      <c r="AJ50" s="22">
        <f t="shared" ca="1" si="30"/>
        <v>66.696076861647796</v>
      </c>
      <c r="AK50" s="22">
        <f t="shared" ca="1" si="30"/>
        <v>97.641779794187173</v>
      </c>
      <c r="AL50" s="22">
        <f t="shared" ca="1" si="30"/>
        <v>91.629163528855798</v>
      </c>
      <c r="AM50" s="22">
        <f t="shared" ca="1" si="30"/>
        <v>78.725192926654685</v>
      </c>
      <c r="AN50" s="22" t="e">
        <f ca="1">AVERAGE(OFFSET($A50,0,Fixtures!$D$6,1,3))</f>
        <v>#N/A</v>
      </c>
      <c r="AO50" s="22" t="e">
        <f ca="1">AVERAGE(OFFSET($A50,0,Fixtures!$D$6,1,6))</f>
        <v>#N/A</v>
      </c>
      <c r="AP50" s="22" t="e">
        <f ca="1">AVERAGE(OFFSET($A50,0,Fixtures!$D$6,1,9))</f>
        <v>#N/A</v>
      </c>
      <c r="AQ50" s="22" t="e">
        <f ca="1">AVERAGE(OFFSET($A50,0,Fixtures!$D$6,1,12))</f>
        <v>#N/A</v>
      </c>
      <c r="AR50" s="22">
        <f ca="1">IF(OR(Fixtures!$D$6&lt;=0,Fixtures!$D$6&gt;39),AVERAGE(A50:AM50),AVERAGE(OFFSET($A50,0,Fixtures!$D$6,1,39-Fixtures!$D$6)))</f>
        <v>78.725192926654685</v>
      </c>
    </row>
    <row r="51" spans="1:44" x14ac:dyDescent="0.25">
      <c r="A51" s="30" t="s">
        <v>115</v>
      </c>
      <c r="B51" s="22">
        <f t="shared" ref="B51:AM51" ca="1" si="31">MIN(VLOOKUP($A46,$A$2:$AM$11,B$13+1,FALSE),VLOOKUP($A51,$A$2:$AM$11,B$13+1,FALSE))</f>
        <v>86.587993402392399</v>
      </c>
      <c r="C51" s="22">
        <f t="shared" ca="1" si="31"/>
        <v>77.130474223493678</v>
      </c>
      <c r="D51" s="22">
        <f t="shared" ca="1" si="31"/>
        <v>66.696076861647796</v>
      </c>
      <c r="E51" s="22">
        <f t="shared" ca="1" si="31"/>
        <v>131.51155327930761</v>
      </c>
      <c r="F51" s="22">
        <f t="shared" ca="1" si="31"/>
        <v>78.147349861769413</v>
      </c>
      <c r="G51" s="22">
        <f t="shared" ca="1" si="31"/>
        <v>86.976917741386501</v>
      </c>
      <c r="H51" s="22">
        <f t="shared" ca="1" si="31"/>
        <v>88.123607290931488</v>
      </c>
      <c r="I51" s="22">
        <f t="shared" ca="1" si="31"/>
        <v>75.61822514120351</v>
      </c>
      <c r="J51" s="22">
        <f t="shared" ca="1" si="31"/>
        <v>85.062960661692529</v>
      </c>
      <c r="K51" s="22">
        <f t="shared" ca="1" si="31"/>
        <v>78.725192926654685</v>
      </c>
      <c r="L51" s="22">
        <f t="shared" ca="1" si="31"/>
        <v>74.778299219092943</v>
      </c>
      <c r="M51" s="22">
        <f t="shared" ca="1" si="31"/>
        <v>99.637041377369087</v>
      </c>
      <c r="N51" s="22">
        <f t="shared" ca="1" si="31"/>
        <v>78.725192926654685</v>
      </c>
      <c r="O51" s="22">
        <f t="shared" ca="1" si="31"/>
        <v>131.23875799038728</v>
      </c>
      <c r="P51" s="22">
        <f t="shared" ca="1" si="31"/>
        <v>75.433191530180153</v>
      </c>
      <c r="Q51" s="22">
        <f t="shared" ca="1" si="31"/>
        <v>74.778299219092943</v>
      </c>
      <c r="R51" s="22">
        <f t="shared" ca="1" si="31"/>
        <v>59.145577594291431</v>
      </c>
      <c r="S51" s="22">
        <f t="shared" ca="1" si="31"/>
        <v>86.587993402392399</v>
      </c>
      <c r="T51" s="22">
        <f t="shared" ca="1" si="31"/>
        <v>88.140578946061311</v>
      </c>
      <c r="U51" s="22">
        <f t="shared" ca="1" si="31"/>
        <v>88.77521755558935</v>
      </c>
      <c r="V51" s="22">
        <f t="shared" ca="1" si="31"/>
        <v>78.147349861769413</v>
      </c>
      <c r="W51" s="22">
        <f t="shared" ca="1" si="31"/>
        <v>87.06820011323488</v>
      </c>
      <c r="X51" s="22">
        <f t="shared" ca="1" si="31"/>
        <v>67.057671351633303</v>
      </c>
      <c r="Y51" s="22">
        <f t="shared" ca="1" si="31"/>
        <v>75.433191530180153</v>
      </c>
      <c r="Z51" s="22">
        <f t="shared" ca="1" si="31"/>
        <v>88.123607290931488</v>
      </c>
      <c r="AA51" s="22">
        <f t="shared" ca="1" si="31"/>
        <v>77.130474223493678</v>
      </c>
      <c r="AB51" s="22">
        <f t="shared" ca="1" si="31"/>
        <v>112.35666368086302</v>
      </c>
      <c r="AC51" s="22">
        <f t="shared" ca="1" si="31"/>
        <v>66.312831382969208</v>
      </c>
      <c r="AD51" s="22">
        <f t="shared" ca="1" si="31"/>
        <v>86.976917741386501</v>
      </c>
      <c r="AE51" s="22">
        <f t="shared" ca="1" si="31"/>
        <v>59.145577594291431</v>
      </c>
      <c r="AF51" s="22">
        <f t="shared" ca="1" si="31"/>
        <v>117.84906433621505</v>
      </c>
      <c r="AG51" s="22">
        <f t="shared" ca="1" si="31"/>
        <v>97.641779794187173</v>
      </c>
      <c r="AH51" s="22">
        <f t="shared" ca="1" si="31"/>
        <v>116.38154010468304</v>
      </c>
      <c r="AI51" s="22">
        <f t="shared" ca="1" si="31"/>
        <v>99.392567747686172</v>
      </c>
      <c r="AJ51" s="22">
        <f t="shared" ca="1" si="31"/>
        <v>66.696076861647796</v>
      </c>
      <c r="AK51" s="22">
        <f t="shared" ca="1" si="31"/>
        <v>85.062960661692529</v>
      </c>
      <c r="AL51" s="22">
        <f t="shared" ca="1" si="31"/>
        <v>91.629163528855798</v>
      </c>
      <c r="AM51" s="22">
        <f t="shared" ca="1" si="31"/>
        <v>66.312831382969208</v>
      </c>
      <c r="AN51" s="22" t="e">
        <f ca="1">AVERAGE(OFFSET($A51,0,Fixtures!$D$6,1,3))</f>
        <v>#N/A</v>
      </c>
      <c r="AO51" s="22" t="e">
        <f ca="1">AVERAGE(OFFSET($A51,0,Fixtures!$D$6,1,6))</f>
        <v>#N/A</v>
      </c>
      <c r="AP51" s="22" t="e">
        <f ca="1">AVERAGE(OFFSET($A51,0,Fixtures!$D$6,1,9))</f>
        <v>#N/A</v>
      </c>
      <c r="AQ51" s="22" t="e">
        <f ca="1">AVERAGE(OFFSET($A51,0,Fixtures!$D$6,1,12))</f>
        <v>#N/A</v>
      </c>
      <c r="AR51" s="22">
        <f ca="1">IF(OR(Fixtures!$D$6&lt;=0,Fixtures!$D$6&gt;39),AVERAGE(A51:AM51),AVERAGE(OFFSET($A51,0,Fixtures!$D$6,1,39-Fixtures!$D$6)))</f>
        <v>66.312831382969208</v>
      </c>
    </row>
    <row r="52" spans="1:44" x14ac:dyDescent="0.25">
      <c r="A52" s="30" t="s">
        <v>2</v>
      </c>
      <c r="B52" s="22">
        <f t="shared" ref="B52:AM52" ca="1" si="32">MIN(VLOOKUP($A46,$A$2:$AM$11,B$13+1,FALSE),VLOOKUP($A52,$A$2:$AM$11,B$13+1,FALSE))</f>
        <v>86.587993402392399</v>
      </c>
      <c r="C52" s="22">
        <f t="shared" ca="1" si="32"/>
        <v>88.140578946061311</v>
      </c>
      <c r="D52" s="22">
        <f t="shared" ca="1" si="32"/>
        <v>87.06820011323488</v>
      </c>
      <c r="E52" s="22">
        <f t="shared" ca="1" si="32"/>
        <v>75.433191530180153</v>
      </c>
      <c r="F52" s="22">
        <f t="shared" ca="1" si="32"/>
        <v>88.140578946061311</v>
      </c>
      <c r="G52" s="22">
        <f t="shared" ca="1" si="32"/>
        <v>86.976917741386501</v>
      </c>
      <c r="H52" s="22">
        <f t="shared" ca="1" si="32"/>
        <v>87.06820011323488</v>
      </c>
      <c r="I52" s="22">
        <f t="shared" ca="1" si="32"/>
        <v>97.641779794187173</v>
      </c>
      <c r="J52" s="22">
        <f t="shared" ca="1" si="32"/>
        <v>85.062960661692529</v>
      </c>
      <c r="K52" s="22">
        <f t="shared" ca="1" si="32"/>
        <v>75.61822514120351</v>
      </c>
      <c r="L52" s="22">
        <f t="shared" ca="1" si="32"/>
        <v>74.778299219092943</v>
      </c>
      <c r="M52" s="22">
        <f t="shared" ca="1" si="32"/>
        <v>66.312831382969208</v>
      </c>
      <c r="N52" s="22">
        <f t="shared" ca="1" si="32"/>
        <v>112.35666368086302</v>
      </c>
      <c r="O52" s="22">
        <f t="shared" ca="1" si="32"/>
        <v>77.130474223493678</v>
      </c>
      <c r="P52" s="22">
        <f t="shared" ca="1" si="32"/>
        <v>115.57302546324158</v>
      </c>
      <c r="Q52" s="22">
        <f t="shared" ca="1" si="32"/>
        <v>106.24960143147842</v>
      </c>
      <c r="R52" s="22">
        <f t="shared" ca="1" si="32"/>
        <v>59.145577594291431</v>
      </c>
      <c r="S52" s="22">
        <f t="shared" ca="1" si="32"/>
        <v>66.696076861647796</v>
      </c>
      <c r="T52" s="22">
        <f t="shared" ca="1" si="32"/>
        <v>103.32650355381611</v>
      </c>
      <c r="U52" s="22">
        <f t="shared" ca="1" si="32"/>
        <v>99.637041377369087</v>
      </c>
      <c r="V52" s="22">
        <f t="shared" ca="1" si="32"/>
        <v>78.147349861769413</v>
      </c>
      <c r="W52" s="22">
        <f t="shared" ca="1" si="32"/>
        <v>67.057671351633303</v>
      </c>
      <c r="X52" s="22">
        <f t="shared" ca="1" si="32"/>
        <v>86.587993402392399</v>
      </c>
      <c r="Y52" s="22">
        <f t="shared" ca="1" si="32"/>
        <v>75.433191530180153</v>
      </c>
      <c r="Z52" s="22">
        <f t="shared" ca="1" si="32"/>
        <v>99.392567747686172</v>
      </c>
      <c r="AA52" s="22">
        <f t="shared" ca="1" si="32"/>
        <v>77.130474223493678</v>
      </c>
      <c r="AB52" s="22">
        <f t="shared" ca="1" si="32"/>
        <v>74.778299219092943</v>
      </c>
      <c r="AC52" s="22">
        <f t="shared" ca="1" si="32"/>
        <v>66.312831382969208</v>
      </c>
      <c r="AD52" s="22">
        <f t="shared" ca="1" si="32"/>
        <v>99.392567747686172</v>
      </c>
      <c r="AE52" s="22">
        <f t="shared" ca="1" si="32"/>
        <v>98.183289489392521</v>
      </c>
      <c r="AF52" s="22">
        <f t="shared" ca="1" si="32"/>
        <v>85.062960661692529</v>
      </c>
      <c r="AG52" s="22">
        <f t="shared" ca="1" si="32"/>
        <v>97.641779794187173</v>
      </c>
      <c r="AH52" s="22">
        <f t="shared" ca="1" si="32"/>
        <v>119.81338033762461</v>
      </c>
      <c r="AI52" s="22">
        <f t="shared" ca="1" si="32"/>
        <v>91.629163528855798</v>
      </c>
      <c r="AJ52" s="22">
        <f t="shared" ca="1" si="32"/>
        <v>66.696076861647796</v>
      </c>
      <c r="AK52" s="22">
        <f t="shared" ca="1" si="32"/>
        <v>102.48928673155385</v>
      </c>
      <c r="AL52" s="22">
        <f t="shared" ca="1" si="32"/>
        <v>59.145577594291431</v>
      </c>
      <c r="AM52" s="22">
        <f t="shared" ca="1" si="32"/>
        <v>86.976917741386501</v>
      </c>
      <c r="AN52" s="22" t="e">
        <f ca="1">AVERAGE(OFFSET($A52,0,Fixtures!$D$6,1,3))</f>
        <v>#N/A</v>
      </c>
      <c r="AO52" s="22" t="e">
        <f ca="1">AVERAGE(OFFSET($A52,0,Fixtures!$D$6,1,6))</f>
        <v>#N/A</v>
      </c>
      <c r="AP52" s="22" t="e">
        <f ca="1">AVERAGE(OFFSET($A52,0,Fixtures!$D$6,1,9))</f>
        <v>#N/A</v>
      </c>
      <c r="AQ52" s="22" t="e">
        <f ca="1">AVERAGE(OFFSET($A52,0,Fixtures!$D$6,1,12))</f>
        <v>#N/A</v>
      </c>
      <c r="AR52" s="22">
        <f ca="1">IF(OR(Fixtures!$D$6&lt;=0,Fixtures!$D$6&gt;39),AVERAGE(A52:AM52),AVERAGE(OFFSET($A52,0,Fixtures!$D$6,1,39-Fixtures!$D$6)))</f>
        <v>86.976917741386501</v>
      </c>
    </row>
    <row r="53" spans="1:44" x14ac:dyDescent="0.25">
      <c r="A53" s="30" t="s">
        <v>10</v>
      </c>
      <c r="B53" s="22">
        <f t="shared" ref="B53:AM53" ca="1" si="33">MIN(VLOOKUP($A46,$A$2:$AM$11,B$13+1,FALSE),VLOOKUP($A53,$A$2:$AM$11,B$13+1,FALSE))</f>
        <v>75.61822514120351</v>
      </c>
      <c r="C53" s="22">
        <f t="shared" ca="1" si="33"/>
        <v>102.74153980171798</v>
      </c>
      <c r="D53" s="22">
        <f t="shared" ca="1" si="33"/>
        <v>85.062960661692529</v>
      </c>
      <c r="E53" s="22">
        <f t="shared" ca="1" si="33"/>
        <v>66.312831382969208</v>
      </c>
      <c r="F53" s="22">
        <f t="shared" ca="1" si="33"/>
        <v>88.140578946061311</v>
      </c>
      <c r="G53" s="22">
        <f t="shared" ca="1" si="33"/>
        <v>86.976917741386501</v>
      </c>
      <c r="H53" s="22">
        <f t="shared" ca="1" si="33"/>
        <v>88.123607290931488</v>
      </c>
      <c r="I53" s="22">
        <f t="shared" ca="1" si="33"/>
        <v>78.725192926654685</v>
      </c>
      <c r="J53" s="22">
        <f t="shared" ca="1" si="33"/>
        <v>85.062960661692529</v>
      </c>
      <c r="K53" s="22">
        <f t="shared" ca="1" si="33"/>
        <v>78.725192926654685</v>
      </c>
      <c r="L53" s="22">
        <f t="shared" ca="1" si="33"/>
        <v>74.778299219092943</v>
      </c>
      <c r="M53" s="22">
        <f t="shared" ca="1" si="33"/>
        <v>59.145577594291431</v>
      </c>
      <c r="N53" s="22">
        <f t="shared" ca="1" si="33"/>
        <v>103.32650355381611</v>
      </c>
      <c r="O53" s="22">
        <f t="shared" ca="1" si="33"/>
        <v>131.51155327930761</v>
      </c>
      <c r="P53" s="22">
        <f t="shared" ca="1" si="33"/>
        <v>86.976917741386501</v>
      </c>
      <c r="Q53" s="22">
        <f t="shared" ca="1" si="33"/>
        <v>99.637041377369087</v>
      </c>
      <c r="R53" s="22">
        <f t="shared" ca="1" si="33"/>
        <v>59.145577594291431</v>
      </c>
      <c r="S53" s="22">
        <f t="shared" ca="1" si="33"/>
        <v>103.32650355381611</v>
      </c>
      <c r="T53" s="22">
        <f t="shared" ca="1" si="33"/>
        <v>119.81338033762461</v>
      </c>
      <c r="U53" s="22">
        <f t="shared" ca="1" si="33"/>
        <v>91.629163528855798</v>
      </c>
      <c r="V53" s="22">
        <f t="shared" ca="1" si="33"/>
        <v>78.147349861769413</v>
      </c>
      <c r="W53" s="22">
        <f t="shared" ca="1" si="33"/>
        <v>88.77521755558935</v>
      </c>
      <c r="X53" s="22">
        <f t="shared" ca="1" si="33"/>
        <v>88.77521755558935</v>
      </c>
      <c r="Y53" s="22">
        <f t="shared" ca="1" si="33"/>
        <v>75.433191530180153</v>
      </c>
      <c r="Z53" s="22">
        <f t="shared" ca="1" si="33"/>
        <v>99.392567747686172</v>
      </c>
      <c r="AA53" s="22">
        <f t="shared" ca="1" si="33"/>
        <v>77.130474223493678</v>
      </c>
      <c r="AB53" s="22">
        <f t="shared" ca="1" si="33"/>
        <v>66.696076861647796</v>
      </c>
      <c r="AC53" s="22">
        <f t="shared" ca="1" si="33"/>
        <v>66.312831382969208</v>
      </c>
      <c r="AD53" s="22">
        <f t="shared" ca="1" si="33"/>
        <v>115.85748105300112</v>
      </c>
      <c r="AE53" s="22">
        <f t="shared" ca="1" si="33"/>
        <v>75.433191530180153</v>
      </c>
      <c r="AF53" s="22">
        <f t="shared" ca="1" si="33"/>
        <v>74.778299219092943</v>
      </c>
      <c r="AG53" s="22">
        <f t="shared" ca="1" si="33"/>
        <v>67.057671351633303</v>
      </c>
      <c r="AH53" s="22">
        <f t="shared" ca="1" si="33"/>
        <v>119.81338033762461</v>
      </c>
      <c r="AI53" s="22">
        <f t="shared" ca="1" si="33"/>
        <v>106.24960143147842</v>
      </c>
      <c r="AJ53" s="22">
        <f t="shared" ca="1" si="33"/>
        <v>66.696076861647796</v>
      </c>
      <c r="AK53" s="22">
        <f t="shared" ca="1" si="33"/>
        <v>77.130474223493678</v>
      </c>
      <c r="AL53" s="22">
        <f t="shared" ca="1" si="33"/>
        <v>91.629163528855798</v>
      </c>
      <c r="AM53" s="22">
        <f t="shared" ca="1" si="33"/>
        <v>112.35666368086302</v>
      </c>
      <c r="AN53" s="22" t="e">
        <f ca="1">AVERAGE(OFFSET($A53,0,Fixtures!$D$6,1,3))</f>
        <v>#N/A</v>
      </c>
      <c r="AO53" s="22" t="e">
        <f ca="1">AVERAGE(OFFSET($A53,0,Fixtures!$D$6,1,6))</f>
        <v>#N/A</v>
      </c>
      <c r="AP53" s="22" t="e">
        <f ca="1">AVERAGE(OFFSET($A53,0,Fixtures!$D$6,1,9))</f>
        <v>#N/A</v>
      </c>
      <c r="AQ53" s="22" t="e">
        <f ca="1">AVERAGE(OFFSET($A53,0,Fixtures!$D$6,1,12))</f>
        <v>#N/A</v>
      </c>
      <c r="AR53" s="22">
        <f ca="1">IF(OR(Fixtures!$D$6&lt;=0,Fixtures!$D$6&gt;39),AVERAGE(A53:AM53),AVERAGE(OFFSET($A53,0,Fixtures!$D$6,1,39-Fixtures!$D$6)))</f>
        <v>112.35666368086302</v>
      </c>
    </row>
    <row r="54" spans="1:44" x14ac:dyDescent="0.25">
      <c r="A54" s="30" t="s">
        <v>117</v>
      </c>
      <c r="B54" s="22">
        <f t="shared" ref="B54:AM54" ca="1" si="34">MIN(VLOOKUP($A46,$A$2:$AM$11,B$13+1,FALSE),VLOOKUP($A54,$A$2:$AM$11,B$13+1,FALSE))</f>
        <v>86.587993402392399</v>
      </c>
      <c r="C54" s="22">
        <f t="shared" ca="1" si="34"/>
        <v>98.183289489392521</v>
      </c>
      <c r="D54" s="22">
        <f t="shared" ca="1" si="34"/>
        <v>87.06820011323488</v>
      </c>
      <c r="E54" s="22">
        <f t="shared" ca="1" si="34"/>
        <v>97.641779794187173</v>
      </c>
      <c r="F54" s="22">
        <f t="shared" ca="1" si="34"/>
        <v>75.433191530180153</v>
      </c>
      <c r="G54" s="22">
        <f t="shared" ca="1" si="34"/>
        <v>86.976917741386501</v>
      </c>
      <c r="H54" s="22">
        <f t="shared" ca="1" si="34"/>
        <v>86.976917741386501</v>
      </c>
      <c r="I54" s="22">
        <f t="shared" ca="1" si="34"/>
        <v>102.74153980171798</v>
      </c>
      <c r="J54" s="22">
        <f t="shared" ca="1" si="34"/>
        <v>85.062960661692529</v>
      </c>
      <c r="K54" s="22">
        <f t="shared" ca="1" si="34"/>
        <v>59.145577594291431</v>
      </c>
      <c r="L54" s="22">
        <f t="shared" ca="1" si="34"/>
        <v>67.057671351633303</v>
      </c>
      <c r="M54" s="22">
        <f t="shared" ca="1" si="34"/>
        <v>88.77521755558935</v>
      </c>
      <c r="N54" s="22">
        <f t="shared" ca="1" si="34"/>
        <v>112.35666368086302</v>
      </c>
      <c r="O54" s="22">
        <f t="shared" ca="1" si="34"/>
        <v>102.48928673155385</v>
      </c>
      <c r="P54" s="22">
        <f t="shared" ca="1" si="34"/>
        <v>115.57302546324158</v>
      </c>
      <c r="Q54" s="22">
        <f t="shared" ca="1" si="34"/>
        <v>106.24960143147842</v>
      </c>
      <c r="R54" s="22">
        <f t="shared" ca="1" si="34"/>
        <v>59.145577594291431</v>
      </c>
      <c r="S54" s="22">
        <f t="shared" ca="1" si="34"/>
        <v>103.32650355381611</v>
      </c>
      <c r="T54" s="22">
        <f t="shared" ca="1" si="34"/>
        <v>88.123607290931488</v>
      </c>
      <c r="U54" s="22">
        <f t="shared" ca="1" si="34"/>
        <v>99.637041377369087</v>
      </c>
      <c r="V54" s="22">
        <f t="shared" ca="1" si="34"/>
        <v>77.130474223493678</v>
      </c>
      <c r="W54" s="22">
        <f t="shared" ca="1" si="34"/>
        <v>66.696076861647796</v>
      </c>
      <c r="X54" s="22">
        <f t="shared" ca="1" si="34"/>
        <v>115.85748105300112</v>
      </c>
      <c r="Y54" s="22">
        <f t="shared" ca="1" si="34"/>
        <v>75.433191530180153</v>
      </c>
      <c r="Z54" s="22">
        <f t="shared" ca="1" si="34"/>
        <v>85.062960661692529</v>
      </c>
      <c r="AA54" s="22">
        <f t="shared" ca="1" si="34"/>
        <v>77.130474223493678</v>
      </c>
      <c r="AB54" s="22">
        <f t="shared" ca="1" si="34"/>
        <v>78.725192926654685</v>
      </c>
      <c r="AC54" s="22">
        <f t="shared" ca="1" si="34"/>
        <v>66.312831382969208</v>
      </c>
      <c r="AD54" s="22">
        <f t="shared" ca="1" si="34"/>
        <v>87.06820011323488</v>
      </c>
      <c r="AE54" s="22">
        <f t="shared" ca="1" si="34"/>
        <v>98.183289489392521</v>
      </c>
      <c r="AF54" s="22">
        <f t="shared" ca="1" si="34"/>
        <v>86.587993402392399</v>
      </c>
      <c r="AG54" s="22">
        <f t="shared" ca="1" si="34"/>
        <v>97.641779794187173</v>
      </c>
      <c r="AH54" s="22">
        <f t="shared" ca="1" si="34"/>
        <v>115.57302546324158</v>
      </c>
      <c r="AI54" s="22">
        <f t="shared" ca="1" si="34"/>
        <v>78.147349861769413</v>
      </c>
      <c r="AJ54" s="22">
        <f t="shared" ca="1" si="34"/>
        <v>66.696076861647796</v>
      </c>
      <c r="AK54" s="22">
        <f t="shared" ca="1" si="34"/>
        <v>102.48928673155385</v>
      </c>
      <c r="AL54" s="22">
        <f t="shared" ca="1" si="34"/>
        <v>91.629163528855798</v>
      </c>
      <c r="AM54" s="22">
        <f t="shared" ca="1" si="34"/>
        <v>126.94420057505056</v>
      </c>
      <c r="AN54" s="22" t="e">
        <f ca="1">AVERAGE(OFFSET($A54,0,Fixtures!$D$6,1,3))</f>
        <v>#N/A</v>
      </c>
      <c r="AO54" s="22" t="e">
        <f ca="1">AVERAGE(OFFSET($A54,0,Fixtures!$D$6,1,6))</f>
        <v>#N/A</v>
      </c>
      <c r="AP54" s="22" t="e">
        <f ca="1">AVERAGE(OFFSET($A54,0,Fixtures!$D$6,1,9))</f>
        <v>#N/A</v>
      </c>
      <c r="AQ54" s="22" t="e">
        <f ca="1">AVERAGE(OFFSET($A54,0,Fixtures!$D$6,1,12))</f>
        <v>#N/A</v>
      </c>
      <c r="AR54" s="22">
        <f ca="1">IF(OR(Fixtures!$D$6&lt;=0,Fixtures!$D$6&gt;39),AVERAGE(A54:AM54),AVERAGE(OFFSET($A54,0,Fixtures!$D$6,1,39-Fixtures!$D$6)))</f>
        <v>126.94420057505056</v>
      </c>
    </row>
    <row r="55" spans="1:44" x14ac:dyDescent="0.25">
      <c r="A55" s="30" t="s">
        <v>63</v>
      </c>
      <c r="B55" s="22">
        <f t="shared" ref="B55:AM55" ca="1" si="35">MIN(VLOOKUP($A46,$A$2:$AM$11,B$13+1,FALSE),VLOOKUP($A55,$A$2:$AM$11,B$13+1,FALSE))</f>
        <v>78.725192926654685</v>
      </c>
      <c r="C55" s="22">
        <f t="shared" ca="1" si="35"/>
        <v>103.32650355381611</v>
      </c>
      <c r="D55" s="22">
        <f t="shared" ca="1" si="35"/>
        <v>78.147349861769413</v>
      </c>
      <c r="E55" s="22">
        <f t="shared" ca="1" si="35"/>
        <v>119.81338033762461</v>
      </c>
      <c r="F55" s="22">
        <f t="shared" ca="1" si="35"/>
        <v>88.140578946061311</v>
      </c>
      <c r="G55" s="22">
        <f t="shared" ca="1" si="35"/>
        <v>86.976917741386501</v>
      </c>
      <c r="H55" s="22">
        <f t="shared" ca="1" si="35"/>
        <v>88.123607290931488</v>
      </c>
      <c r="I55" s="22">
        <f t="shared" ca="1" si="35"/>
        <v>77.130474223493678</v>
      </c>
      <c r="J55" s="22">
        <f t="shared" ca="1" si="35"/>
        <v>66.696076861647796</v>
      </c>
      <c r="K55" s="22">
        <f t="shared" ca="1" si="35"/>
        <v>78.725192926654685</v>
      </c>
      <c r="L55" s="22">
        <f t="shared" ca="1" si="35"/>
        <v>74.778299219092943</v>
      </c>
      <c r="M55" s="22">
        <f t="shared" ca="1" si="35"/>
        <v>102.74153980171798</v>
      </c>
      <c r="N55" s="22">
        <f t="shared" ca="1" si="35"/>
        <v>67.057671351633303</v>
      </c>
      <c r="O55" s="22">
        <f t="shared" ca="1" si="35"/>
        <v>132.51445114838938</v>
      </c>
      <c r="P55" s="22">
        <f t="shared" ca="1" si="35"/>
        <v>88.140578946061311</v>
      </c>
      <c r="Q55" s="22">
        <f t="shared" ca="1" si="35"/>
        <v>97.641779794187173</v>
      </c>
      <c r="R55" s="22">
        <f t="shared" ca="1" si="35"/>
        <v>59.145577594291431</v>
      </c>
      <c r="S55" s="22">
        <f t="shared" ca="1" si="35"/>
        <v>66.312831382969208</v>
      </c>
      <c r="T55" s="22">
        <f t="shared" ca="1" si="35"/>
        <v>75.433191530180153</v>
      </c>
      <c r="U55" s="22">
        <f t="shared" ca="1" si="35"/>
        <v>75.61822514120351</v>
      </c>
      <c r="V55" s="22">
        <f t="shared" ca="1" si="35"/>
        <v>78.147349861769413</v>
      </c>
      <c r="W55" s="22">
        <f t="shared" ca="1" si="35"/>
        <v>88.77521755558935</v>
      </c>
      <c r="X55" s="22">
        <f t="shared" ca="1" si="35"/>
        <v>86.976917741386501</v>
      </c>
      <c r="Y55" s="22">
        <f t="shared" ca="1" si="35"/>
        <v>59.145577594291431</v>
      </c>
      <c r="Z55" s="22">
        <f t="shared" ca="1" si="35"/>
        <v>99.392567747686172</v>
      </c>
      <c r="AA55" s="22">
        <f t="shared" ca="1" si="35"/>
        <v>77.130474223493678</v>
      </c>
      <c r="AB55" s="22">
        <f t="shared" ca="1" si="35"/>
        <v>112.57315900051651</v>
      </c>
      <c r="AC55" s="22">
        <f t="shared" ca="1" si="35"/>
        <v>66.312831382969208</v>
      </c>
      <c r="AD55" s="22">
        <f t="shared" ca="1" si="35"/>
        <v>91.629163528855798</v>
      </c>
      <c r="AE55" s="22">
        <f t="shared" ca="1" si="35"/>
        <v>88.123607290931488</v>
      </c>
      <c r="AF55" s="22">
        <f t="shared" ca="1" si="35"/>
        <v>106.24960143147842</v>
      </c>
      <c r="AG55" s="22">
        <f t="shared" ca="1" si="35"/>
        <v>88.77521755558935</v>
      </c>
      <c r="AH55" s="22">
        <f t="shared" ca="1" si="35"/>
        <v>117.84906433621505</v>
      </c>
      <c r="AI55" s="22">
        <f t="shared" ca="1" si="35"/>
        <v>85.062960661692529</v>
      </c>
      <c r="AJ55" s="22">
        <f t="shared" ca="1" si="35"/>
        <v>66.696076861647796</v>
      </c>
      <c r="AK55" s="22">
        <f t="shared" ca="1" si="35"/>
        <v>99.392567747686172</v>
      </c>
      <c r="AL55" s="22">
        <f t="shared" ca="1" si="35"/>
        <v>74.778299219092943</v>
      </c>
      <c r="AM55" s="22">
        <f t="shared" ca="1" si="35"/>
        <v>86.587993402392399</v>
      </c>
      <c r="AN55" s="22" t="e">
        <f ca="1">AVERAGE(OFFSET($A55,0,Fixtures!$D$6,1,3))</f>
        <v>#N/A</v>
      </c>
      <c r="AO55" s="22" t="e">
        <f ca="1">AVERAGE(OFFSET($A55,0,Fixtures!$D$6,1,6))</f>
        <v>#N/A</v>
      </c>
      <c r="AP55" s="22" t="e">
        <f ca="1">AVERAGE(OFFSET($A55,0,Fixtures!$D$6,1,9))</f>
        <v>#N/A</v>
      </c>
      <c r="AQ55" s="22" t="e">
        <f ca="1">AVERAGE(OFFSET($A55,0,Fixtures!$D$6,1,12))</f>
        <v>#N/A</v>
      </c>
      <c r="AR55" s="22">
        <f ca="1">IF(OR(Fixtures!$D$6&lt;=0,Fixtures!$D$6&gt;39),AVERAGE(A55:AM55),AVERAGE(OFFSET($A55,0,Fixtures!$D$6,1,39-Fixtures!$D$6)))</f>
        <v>86.587993402392399</v>
      </c>
    </row>
    <row r="57" spans="1:44" x14ac:dyDescent="0.25">
      <c r="A57" s="31" t="s">
        <v>116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  <c r="N57" s="2">
        <v>13</v>
      </c>
      <c r="O57" s="2">
        <v>14</v>
      </c>
      <c r="P57" s="2">
        <v>15</v>
      </c>
      <c r="Q57" s="2">
        <v>16</v>
      </c>
      <c r="R57" s="2">
        <v>17</v>
      </c>
      <c r="S57" s="2">
        <v>18</v>
      </c>
      <c r="T57" s="2">
        <v>19</v>
      </c>
      <c r="U57" s="2">
        <v>20</v>
      </c>
      <c r="V57" s="2">
        <v>21</v>
      </c>
      <c r="W57" s="2">
        <v>22</v>
      </c>
      <c r="X57" s="2">
        <v>23</v>
      </c>
      <c r="Y57" s="2">
        <v>24</v>
      </c>
      <c r="Z57" s="2">
        <v>25</v>
      </c>
      <c r="AA57" s="2">
        <v>26</v>
      </c>
      <c r="AB57" s="2">
        <v>27</v>
      </c>
      <c r="AC57" s="2">
        <v>28</v>
      </c>
      <c r="AD57" s="2">
        <v>29</v>
      </c>
      <c r="AE57" s="2">
        <v>30</v>
      </c>
      <c r="AF57" s="2">
        <v>31</v>
      </c>
      <c r="AG57" s="2">
        <v>32</v>
      </c>
      <c r="AH57" s="2">
        <v>33</v>
      </c>
      <c r="AI57" s="2">
        <v>34</v>
      </c>
      <c r="AJ57" s="2">
        <v>35</v>
      </c>
      <c r="AK57" s="2">
        <v>36</v>
      </c>
      <c r="AL57" s="2">
        <v>37</v>
      </c>
      <c r="AM57" s="2">
        <v>38</v>
      </c>
      <c r="AN57" s="31" t="s">
        <v>56</v>
      </c>
      <c r="AO57" s="31" t="s">
        <v>57</v>
      </c>
      <c r="AP57" s="31" t="s">
        <v>58</v>
      </c>
      <c r="AQ57" s="31" t="s">
        <v>78</v>
      </c>
      <c r="AR57" s="31" t="s">
        <v>59</v>
      </c>
    </row>
    <row r="58" spans="1:44" x14ac:dyDescent="0.25">
      <c r="A58" s="30" t="s">
        <v>105</v>
      </c>
      <c r="B58" s="22">
        <f t="shared" ref="B58:AM58" ca="1" si="36">MIN(VLOOKUP($A57,$A$2:$AM$11,B$13+1,FALSE),VLOOKUP($A58,$A$2:$AM$11,B$13+1,FALSE))</f>
        <v>91.629163528855798</v>
      </c>
      <c r="C58" s="22">
        <f t="shared" ca="1" si="36"/>
        <v>59.145577594291431</v>
      </c>
      <c r="D58" s="22">
        <f t="shared" ca="1" si="36"/>
        <v>86.976917741386501</v>
      </c>
      <c r="E58" s="22">
        <f t="shared" ca="1" si="36"/>
        <v>88.123607290931488</v>
      </c>
      <c r="F58" s="22">
        <f t="shared" ca="1" si="36"/>
        <v>66.696076861647796</v>
      </c>
      <c r="G58" s="22">
        <f t="shared" ca="1" si="36"/>
        <v>67.057671351633303</v>
      </c>
      <c r="H58" s="22">
        <f t="shared" ca="1" si="36"/>
        <v>66.312831382969208</v>
      </c>
      <c r="I58" s="22">
        <f t="shared" ca="1" si="36"/>
        <v>103.32650355381611</v>
      </c>
      <c r="J58" s="22">
        <f t="shared" ca="1" si="36"/>
        <v>87.06820011323488</v>
      </c>
      <c r="K58" s="22">
        <f t="shared" ca="1" si="36"/>
        <v>112.35666368086302</v>
      </c>
      <c r="L58" s="22">
        <f t="shared" ca="1" si="36"/>
        <v>78.725192926654685</v>
      </c>
      <c r="M58" s="22">
        <f t="shared" ca="1" si="36"/>
        <v>88.123607290931488</v>
      </c>
      <c r="N58" s="22">
        <f t="shared" ca="1" si="36"/>
        <v>75.433191530180153</v>
      </c>
      <c r="O58" s="22">
        <f t="shared" ca="1" si="36"/>
        <v>74.778299219092943</v>
      </c>
      <c r="P58" s="22">
        <f t="shared" ca="1" si="36"/>
        <v>67.057671351633303</v>
      </c>
      <c r="Q58" s="22">
        <f t="shared" ca="1" si="36"/>
        <v>115.85748105300112</v>
      </c>
      <c r="R58" s="22">
        <f t="shared" ca="1" si="36"/>
        <v>85.062960661692529</v>
      </c>
      <c r="S58" s="22">
        <f t="shared" ca="1" si="36"/>
        <v>102.74153980171798</v>
      </c>
      <c r="T58" s="22">
        <f t="shared" ca="1" si="36"/>
        <v>87.06820011323488</v>
      </c>
      <c r="U58" s="22">
        <f t="shared" ca="1" si="36"/>
        <v>85.062960661692529</v>
      </c>
      <c r="V58" s="22">
        <f t="shared" ca="1" si="36"/>
        <v>74.778299219092943</v>
      </c>
      <c r="W58" s="22">
        <f t="shared" ca="1" si="36"/>
        <v>99.637041377369087</v>
      </c>
      <c r="X58" s="22">
        <f t="shared" ca="1" si="36"/>
        <v>91.629163528855798</v>
      </c>
      <c r="Y58" s="22">
        <f t="shared" ca="1" si="36"/>
        <v>98.183289489392521</v>
      </c>
      <c r="Z58" s="22">
        <f t="shared" ca="1" si="36"/>
        <v>59.145577594291431</v>
      </c>
      <c r="AA58" s="22">
        <f t="shared" ca="1" si="36"/>
        <v>75.61822514120351</v>
      </c>
      <c r="AB58" s="22">
        <f t="shared" ca="1" si="36"/>
        <v>78.147349861769413</v>
      </c>
      <c r="AC58" s="22">
        <f t="shared" ca="1" si="36"/>
        <v>88.77521755558935</v>
      </c>
      <c r="AD58" s="22">
        <f t="shared" ca="1" si="36"/>
        <v>66.696076861647796</v>
      </c>
      <c r="AE58" s="22">
        <f t="shared" ca="1" si="36"/>
        <v>77.130474223493678</v>
      </c>
      <c r="AF58" s="22">
        <f t="shared" ca="1" si="36"/>
        <v>78.147349861769413</v>
      </c>
      <c r="AG58" s="22">
        <f t="shared" ca="1" si="36"/>
        <v>103.32650355381611</v>
      </c>
      <c r="AH58" s="22">
        <f t="shared" ca="1" si="36"/>
        <v>66.312831382969208</v>
      </c>
      <c r="AI58" s="22">
        <f t="shared" ca="1" si="36"/>
        <v>98.183289489392521</v>
      </c>
      <c r="AJ58" s="22">
        <f t="shared" ca="1" si="36"/>
        <v>75.433191530180153</v>
      </c>
      <c r="AK58" s="22">
        <f t="shared" ca="1" si="36"/>
        <v>75.61822514120351</v>
      </c>
      <c r="AL58" s="22">
        <f t="shared" ca="1" si="36"/>
        <v>115.85748105300112</v>
      </c>
      <c r="AM58" s="22">
        <f t="shared" ca="1" si="36"/>
        <v>78.725192926654685</v>
      </c>
      <c r="AN58" s="22" t="e">
        <f ca="1">AVERAGE(OFFSET($A58,0,Fixtures!$D$6,1,3))</f>
        <v>#N/A</v>
      </c>
      <c r="AO58" s="22" t="e">
        <f ca="1">AVERAGE(OFFSET($A58,0,Fixtures!$D$6,1,6))</f>
        <v>#N/A</v>
      </c>
      <c r="AP58" s="22" t="e">
        <f ca="1">AVERAGE(OFFSET($A58,0,Fixtures!$D$6,1,9))</f>
        <v>#N/A</v>
      </c>
      <c r="AQ58" s="22" t="e">
        <f ca="1">AVERAGE(OFFSET($A58,0,Fixtures!$D$6,1,12))</f>
        <v>#N/A</v>
      </c>
      <c r="AR58" s="22">
        <f ca="1">IF(OR(Fixtures!$D$6&lt;=0,Fixtures!$D$6&gt;39),AVERAGE(A58:AM58),AVERAGE(OFFSET($A58,0,Fixtures!$D$6,1,39-Fixtures!$D$6)))</f>
        <v>78.725192926654685</v>
      </c>
    </row>
    <row r="59" spans="1:44" x14ac:dyDescent="0.25">
      <c r="A59" s="30" t="s">
        <v>118</v>
      </c>
      <c r="B59" s="22">
        <f t="shared" ref="B59:AM59" ca="1" si="37">MIN(VLOOKUP($A57,$A$2:$AM$11,B$13+1,FALSE),VLOOKUP($A59,$A$2:$AM$11,B$13+1,FALSE))</f>
        <v>91.629163528855798</v>
      </c>
      <c r="C59" s="22">
        <f t="shared" ca="1" si="37"/>
        <v>88.77521755558935</v>
      </c>
      <c r="D59" s="22">
        <f t="shared" ca="1" si="37"/>
        <v>102.48928673155385</v>
      </c>
      <c r="E59" s="22">
        <f t="shared" ca="1" si="37"/>
        <v>88.123607290931488</v>
      </c>
      <c r="F59" s="22">
        <f t="shared" ca="1" si="37"/>
        <v>66.696076861647796</v>
      </c>
      <c r="G59" s="22">
        <f t="shared" ca="1" si="37"/>
        <v>66.312831382969208</v>
      </c>
      <c r="H59" s="22">
        <f t="shared" ca="1" si="37"/>
        <v>66.312831382969208</v>
      </c>
      <c r="I59" s="22">
        <f t="shared" ca="1" si="37"/>
        <v>75.433191530180153</v>
      </c>
      <c r="J59" s="22">
        <f t="shared" ca="1" si="37"/>
        <v>87.06820011323488</v>
      </c>
      <c r="K59" s="22">
        <f t="shared" ca="1" si="37"/>
        <v>119.81338033762461</v>
      </c>
      <c r="L59" s="22">
        <f t="shared" ca="1" si="37"/>
        <v>86.587993402392399</v>
      </c>
      <c r="M59" s="22">
        <f t="shared" ca="1" si="37"/>
        <v>119.81338033762461</v>
      </c>
      <c r="N59" s="22">
        <f t="shared" ca="1" si="37"/>
        <v>86.976917741386501</v>
      </c>
      <c r="O59" s="22">
        <f t="shared" ca="1" si="37"/>
        <v>59.145577594291431</v>
      </c>
      <c r="P59" s="22">
        <f t="shared" ca="1" si="37"/>
        <v>86.587993402392399</v>
      </c>
      <c r="Q59" s="22">
        <f t="shared" ca="1" si="37"/>
        <v>91.629163528855798</v>
      </c>
      <c r="R59" s="22">
        <f t="shared" ca="1" si="37"/>
        <v>78.147349861769413</v>
      </c>
      <c r="S59" s="22">
        <f t="shared" ca="1" si="37"/>
        <v>116.38154010468304</v>
      </c>
      <c r="T59" s="22">
        <f t="shared" ca="1" si="37"/>
        <v>117.84906433621505</v>
      </c>
      <c r="U59" s="22">
        <f t="shared" ca="1" si="37"/>
        <v>77.130474223493678</v>
      </c>
      <c r="V59" s="22">
        <f t="shared" ca="1" si="37"/>
        <v>74.778299219092943</v>
      </c>
      <c r="W59" s="22">
        <f t="shared" ca="1" si="37"/>
        <v>106.24960143147842</v>
      </c>
      <c r="X59" s="22">
        <f t="shared" ca="1" si="37"/>
        <v>85.062960661692529</v>
      </c>
      <c r="Y59" s="22">
        <f t="shared" ca="1" si="37"/>
        <v>98.183289489392521</v>
      </c>
      <c r="Z59" s="22">
        <f t="shared" ca="1" si="37"/>
        <v>59.145577594291431</v>
      </c>
      <c r="AA59" s="22">
        <f t="shared" ca="1" si="37"/>
        <v>74.778299219092943</v>
      </c>
      <c r="AB59" s="22">
        <f t="shared" ca="1" si="37"/>
        <v>106.24960143147842</v>
      </c>
      <c r="AC59" s="22">
        <f t="shared" ca="1" si="37"/>
        <v>97.641779794187173</v>
      </c>
      <c r="AD59" s="22">
        <f t="shared" ca="1" si="37"/>
        <v>78.725192926654685</v>
      </c>
      <c r="AE59" s="22">
        <f t="shared" ca="1" si="37"/>
        <v>115.57302546324158</v>
      </c>
      <c r="AF59" s="22">
        <f t="shared" ca="1" si="37"/>
        <v>78.147349861769413</v>
      </c>
      <c r="AG59" s="22">
        <f t="shared" ca="1" si="37"/>
        <v>103.32650355381611</v>
      </c>
      <c r="AH59" s="22">
        <f t="shared" ca="1" si="37"/>
        <v>66.696076861647796</v>
      </c>
      <c r="AI59" s="22">
        <f t="shared" ca="1" si="37"/>
        <v>112.57315900051651</v>
      </c>
      <c r="AJ59" s="22">
        <f t="shared" ca="1" si="37"/>
        <v>75.433191530180153</v>
      </c>
      <c r="AK59" s="22">
        <f t="shared" ca="1" si="37"/>
        <v>97.641779794187173</v>
      </c>
      <c r="AL59" s="22">
        <f t="shared" ca="1" si="37"/>
        <v>131.23875799038728</v>
      </c>
      <c r="AM59" s="22">
        <f t="shared" ca="1" si="37"/>
        <v>78.725192926654685</v>
      </c>
      <c r="AN59" s="22" t="e">
        <f ca="1">AVERAGE(OFFSET($A59,0,Fixtures!$D$6,1,3))</f>
        <v>#N/A</v>
      </c>
      <c r="AO59" s="22" t="e">
        <f ca="1">AVERAGE(OFFSET($A59,0,Fixtures!$D$6,1,6))</f>
        <v>#N/A</v>
      </c>
      <c r="AP59" s="22" t="e">
        <f ca="1">AVERAGE(OFFSET($A59,0,Fixtures!$D$6,1,9))</f>
        <v>#N/A</v>
      </c>
      <c r="AQ59" s="22" t="e">
        <f ca="1">AVERAGE(OFFSET($A59,0,Fixtures!$D$6,1,12))</f>
        <v>#N/A</v>
      </c>
      <c r="AR59" s="22">
        <f ca="1">IF(OR(Fixtures!$D$6&lt;=0,Fixtures!$D$6&gt;39),AVERAGE(A59:AM59),AVERAGE(OFFSET($A59,0,Fixtures!$D$6,1,39-Fixtures!$D$6)))</f>
        <v>78.725192926654685</v>
      </c>
    </row>
    <row r="60" spans="1:44" x14ac:dyDescent="0.25">
      <c r="A60" s="30" t="s">
        <v>61</v>
      </c>
      <c r="B60" s="22">
        <f t="shared" ref="B60:AM60" ca="1" si="38">MIN(VLOOKUP($A57,$A$2:$AM$11,B$13+1,FALSE),VLOOKUP($A60,$A$2:$AM$11,B$13+1,FALSE))</f>
        <v>91.629163528855798</v>
      </c>
      <c r="C60" s="22">
        <f t="shared" ca="1" si="38"/>
        <v>119.81338033762461</v>
      </c>
      <c r="D60" s="22">
        <f t="shared" ca="1" si="38"/>
        <v>86.587993402392399</v>
      </c>
      <c r="E60" s="22">
        <f t="shared" ca="1" si="38"/>
        <v>88.123607290931488</v>
      </c>
      <c r="F60" s="22">
        <f t="shared" ca="1" si="38"/>
        <v>66.696076861647796</v>
      </c>
      <c r="G60" s="22">
        <f t="shared" ca="1" si="38"/>
        <v>67.057671351633303</v>
      </c>
      <c r="H60" s="22">
        <f t="shared" ca="1" si="38"/>
        <v>66.312831382969208</v>
      </c>
      <c r="I60" s="22">
        <f t="shared" ca="1" si="38"/>
        <v>99.392567747686172</v>
      </c>
      <c r="J60" s="22">
        <f t="shared" ca="1" si="38"/>
        <v>67.057671351633303</v>
      </c>
      <c r="K60" s="22">
        <f t="shared" ca="1" si="38"/>
        <v>119.81338033762461</v>
      </c>
      <c r="L60" s="22">
        <f t="shared" ca="1" si="38"/>
        <v>87.06820011323488</v>
      </c>
      <c r="M60" s="22">
        <f t="shared" ca="1" si="38"/>
        <v>103.32650355381611</v>
      </c>
      <c r="N60" s="22">
        <f t="shared" ca="1" si="38"/>
        <v>88.140578946061311</v>
      </c>
      <c r="O60" s="22">
        <f t="shared" ca="1" si="38"/>
        <v>78.147349861769413</v>
      </c>
      <c r="P60" s="22">
        <f t="shared" ca="1" si="38"/>
        <v>86.587993402392399</v>
      </c>
      <c r="Q60" s="22">
        <f t="shared" ca="1" si="38"/>
        <v>59.145577594291431</v>
      </c>
      <c r="R60" s="22">
        <f t="shared" ca="1" si="38"/>
        <v>77.130474223493678</v>
      </c>
      <c r="S60" s="22">
        <f t="shared" ca="1" si="38"/>
        <v>116.38154010468304</v>
      </c>
      <c r="T60" s="22">
        <f t="shared" ca="1" si="38"/>
        <v>112.35666368086302</v>
      </c>
      <c r="U60" s="22">
        <f t="shared" ca="1" si="38"/>
        <v>99.392567747686172</v>
      </c>
      <c r="V60" s="22">
        <f t="shared" ca="1" si="38"/>
        <v>74.778299219092943</v>
      </c>
      <c r="W60" s="22">
        <f t="shared" ca="1" si="38"/>
        <v>106.24960143147842</v>
      </c>
      <c r="X60" s="22">
        <f t="shared" ca="1" si="38"/>
        <v>88.140578946061311</v>
      </c>
      <c r="Y60" s="22">
        <f t="shared" ca="1" si="38"/>
        <v>75.61822514120351</v>
      </c>
      <c r="Z60" s="22">
        <f t="shared" ca="1" si="38"/>
        <v>59.145577594291431</v>
      </c>
      <c r="AA60" s="22">
        <f t="shared" ca="1" si="38"/>
        <v>75.61822514120351</v>
      </c>
      <c r="AB60" s="22">
        <f t="shared" ca="1" si="38"/>
        <v>91.629163528855798</v>
      </c>
      <c r="AC60" s="22">
        <f t="shared" ca="1" si="38"/>
        <v>98.183289489392521</v>
      </c>
      <c r="AD60" s="22">
        <f t="shared" ca="1" si="38"/>
        <v>106.24960143147842</v>
      </c>
      <c r="AE60" s="22">
        <f t="shared" ca="1" si="38"/>
        <v>97.641779794187173</v>
      </c>
      <c r="AF60" s="22">
        <f t="shared" ca="1" si="38"/>
        <v>78.147349861769413</v>
      </c>
      <c r="AG60" s="22">
        <f t="shared" ca="1" si="38"/>
        <v>103.32650355381611</v>
      </c>
      <c r="AH60" s="22">
        <f t="shared" ca="1" si="38"/>
        <v>88.123607290931488</v>
      </c>
      <c r="AI60" s="22">
        <f t="shared" ca="1" si="38"/>
        <v>99.637041377369087</v>
      </c>
      <c r="AJ60" s="22">
        <f t="shared" ca="1" si="38"/>
        <v>75.433191530180153</v>
      </c>
      <c r="AK60" s="22">
        <f t="shared" ca="1" si="38"/>
        <v>97.641779794187173</v>
      </c>
      <c r="AL60" s="22">
        <f t="shared" ca="1" si="38"/>
        <v>131.23875799038728</v>
      </c>
      <c r="AM60" s="22">
        <f t="shared" ca="1" si="38"/>
        <v>66.696076861647796</v>
      </c>
      <c r="AN60" s="22" t="e">
        <f ca="1">AVERAGE(OFFSET($A60,0,Fixtures!$D$6,1,3))</f>
        <v>#N/A</v>
      </c>
      <c r="AO60" s="22" t="e">
        <f ca="1">AVERAGE(OFFSET($A60,0,Fixtures!$D$6,1,6))</f>
        <v>#N/A</v>
      </c>
      <c r="AP60" s="22" t="e">
        <f ca="1">AVERAGE(OFFSET($A60,0,Fixtures!$D$6,1,9))</f>
        <v>#N/A</v>
      </c>
      <c r="AQ60" s="22" t="e">
        <f ca="1">AVERAGE(OFFSET($A60,0,Fixtures!$D$6,1,12))</f>
        <v>#N/A</v>
      </c>
      <c r="AR60" s="22">
        <f ca="1">IF(OR(Fixtures!$D$6&lt;=0,Fixtures!$D$6&gt;39),AVERAGE(A60:AM60),AVERAGE(OFFSET($A60,0,Fixtures!$D$6,1,39-Fixtures!$D$6)))</f>
        <v>66.696076861647796</v>
      </c>
    </row>
    <row r="61" spans="1:44" x14ac:dyDescent="0.25">
      <c r="A61" s="30" t="s">
        <v>53</v>
      </c>
      <c r="B61" s="22">
        <f t="shared" ref="B61:AM61" ca="1" si="39">MIN(VLOOKUP($A57,$A$2:$AM$11,B$13+1,FALSE),VLOOKUP($A61,$A$2:$AM$11,B$13+1,FALSE))</f>
        <v>86.587993402392399</v>
      </c>
      <c r="C61" s="22">
        <f t="shared" ca="1" si="39"/>
        <v>126.94420057505056</v>
      </c>
      <c r="D61" s="22">
        <f t="shared" ca="1" si="39"/>
        <v>87.06820011323488</v>
      </c>
      <c r="E61" s="22">
        <f t="shared" ca="1" si="39"/>
        <v>88.123607290931488</v>
      </c>
      <c r="F61" s="22">
        <f t="shared" ca="1" si="39"/>
        <v>66.696076861647796</v>
      </c>
      <c r="G61" s="22">
        <f t="shared" ca="1" si="39"/>
        <v>67.057671351633303</v>
      </c>
      <c r="H61" s="22">
        <f t="shared" ca="1" si="39"/>
        <v>66.312831382969208</v>
      </c>
      <c r="I61" s="22">
        <f t="shared" ca="1" si="39"/>
        <v>112.35666368086302</v>
      </c>
      <c r="J61" s="22">
        <f t="shared" ca="1" si="39"/>
        <v>85.062960661692529</v>
      </c>
      <c r="K61" s="22">
        <f t="shared" ca="1" si="39"/>
        <v>78.725192926654685</v>
      </c>
      <c r="L61" s="22">
        <f t="shared" ca="1" si="39"/>
        <v>74.778299219092943</v>
      </c>
      <c r="M61" s="22">
        <f t="shared" ca="1" si="39"/>
        <v>102.74153980171798</v>
      </c>
      <c r="N61" s="22">
        <f t="shared" ca="1" si="39"/>
        <v>88.140578946061311</v>
      </c>
      <c r="O61" s="22">
        <f t="shared" ca="1" si="39"/>
        <v>88.77521755558935</v>
      </c>
      <c r="P61" s="22">
        <f t="shared" ca="1" si="39"/>
        <v>86.587993402392399</v>
      </c>
      <c r="Q61" s="22">
        <f t="shared" ca="1" si="39"/>
        <v>106.24960143147842</v>
      </c>
      <c r="R61" s="22">
        <f t="shared" ca="1" si="39"/>
        <v>59.145577594291431</v>
      </c>
      <c r="S61" s="22">
        <f t="shared" ca="1" si="39"/>
        <v>103.32650355381611</v>
      </c>
      <c r="T61" s="22">
        <f t="shared" ca="1" si="39"/>
        <v>117.84906433621505</v>
      </c>
      <c r="U61" s="22">
        <f t="shared" ca="1" si="39"/>
        <v>99.392567747686172</v>
      </c>
      <c r="V61" s="22">
        <f t="shared" ca="1" si="39"/>
        <v>74.778299219092943</v>
      </c>
      <c r="W61" s="22">
        <f t="shared" ca="1" si="39"/>
        <v>88.77521755558935</v>
      </c>
      <c r="X61" s="22">
        <f t="shared" ca="1" si="39"/>
        <v>99.637041377369087</v>
      </c>
      <c r="Y61" s="22">
        <f t="shared" ca="1" si="39"/>
        <v>75.433191530180153</v>
      </c>
      <c r="Z61" s="22">
        <f t="shared" ca="1" si="39"/>
        <v>59.145577594291431</v>
      </c>
      <c r="AA61" s="22">
        <f t="shared" ca="1" si="39"/>
        <v>75.61822514120351</v>
      </c>
      <c r="AB61" s="22">
        <f t="shared" ca="1" si="39"/>
        <v>115.85748105300112</v>
      </c>
      <c r="AC61" s="22">
        <f t="shared" ca="1" si="39"/>
        <v>66.312831382969208</v>
      </c>
      <c r="AD61" s="22">
        <f t="shared" ca="1" si="39"/>
        <v>112.57315900051651</v>
      </c>
      <c r="AE61" s="22">
        <f t="shared" ca="1" si="39"/>
        <v>98.183289489392521</v>
      </c>
      <c r="AF61" s="22">
        <f t="shared" ca="1" si="39"/>
        <v>78.147349861769413</v>
      </c>
      <c r="AG61" s="22">
        <f t="shared" ca="1" si="39"/>
        <v>97.641779794187173</v>
      </c>
      <c r="AH61" s="22">
        <f t="shared" ca="1" si="39"/>
        <v>102.74153980171798</v>
      </c>
      <c r="AI61" s="22">
        <f t="shared" ca="1" si="39"/>
        <v>131.51155327930761</v>
      </c>
      <c r="AJ61" s="22">
        <f t="shared" ca="1" si="39"/>
        <v>66.696076861647796</v>
      </c>
      <c r="AK61" s="22">
        <f t="shared" ca="1" si="39"/>
        <v>97.641779794187173</v>
      </c>
      <c r="AL61" s="22">
        <f t="shared" ca="1" si="39"/>
        <v>91.629163528855798</v>
      </c>
      <c r="AM61" s="22">
        <f t="shared" ca="1" si="39"/>
        <v>78.725192926654685</v>
      </c>
      <c r="AN61" s="22" t="e">
        <f ca="1">AVERAGE(OFFSET($A61,0,Fixtures!$D$6,1,3))</f>
        <v>#N/A</v>
      </c>
      <c r="AO61" s="22" t="e">
        <f ca="1">AVERAGE(OFFSET($A61,0,Fixtures!$D$6,1,6))</f>
        <v>#N/A</v>
      </c>
      <c r="AP61" s="22" t="e">
        <f ca="1">AVERAGE(OFFSET($A61,0,Fixtures!$D$6,1,9))</f>
        <v>#N/A</v>
      </c>
      <c r="AQ61" s="22" t="e">
        <f ca="1">AVERAGE(OFFSET($A61,0,Fixtures!$D$6,1,12))</f>
        <v>#N/A</v>
      </c>
      <c r="AR61" s="22">
        <f ca="1">IF(OR(Fixtures!$D$6&lt;=0,Fixtures!$D$6&gt;39),AVERAGE(A61:AM61),AVERAGE(OFFSET($A61,0,Fixtures!$D$6,1,39-Fixtures!$D$6)))</f>
        <v>78.725192926654685</v>
      </c>
    </row>
    <row r="62" spans="1:44" x14ac:dyDescent="0.25">
      <c r="A62" s="30" t="s">
        <v>115</v>
      </c>
      <c r="B62" s="22">
        <f t="shared" ref="B62:AM62" ca="1" si="40">MIN(VLOOKUP($A57,$A$2:$AM$11,B$13+1,FALSE),VLOOKUP($A62,$A$2:$AM$11,B$13+1,FALSE))</f>
        <v>91.629163528855798</v>
      </c>
      <c r="C62" s="22">
        <f t="shared" ca="1" si="40"/>
        <v>77.130474223493678</v>
      </c>
      <c r="D62" s="22">
        <f t="shared" ca="1" si="40"/>
        <v>66.696076861647796</v>
      </c>
      <c r="E62" s="22">
        <f t="shared" ca="1" si="40"/>
        <v>88.123607290931488</v>
      </c>
      <c r="F62" s="22">
        <f t="shared" ca="1" si="40"/>
        <v>66.696076861647796</v>
      </c>
      <c r="G62" s="22">
        <f t="shared" ca="1" si="40"/>
        <v>67.057671351633303</v>
      </c>
      <c r="H62" s="22">
        <f t="shared" ca="1" si="40"/>
        <v>66.312831382969208</v>
      </c>
      <c r="I62" s="22">
        <f t="shared" ca="1" si="40"/>
        <v>75.61822514120351</v>
      </c>
      <c r="J62" s="22">
        <f t="shared" ca="1" si="40"/>
        <v>87.06820011323488</v>
      </c>
      <c r="K62" s="22">
        <f t="shared" ca="1" si="40"/>
        <v>98.183289489392521</v>
      </c>
      <c r="L62" s="22">
        <f t="shared" ca="1" si="40"/>
        <v>132.89362574083827</v>
      </c>
      <c r="M62" s="22">
        <f t="shared" ca="1" si="40"/>
        <v>99.637041377369087</v>
      </c>
      <c r="N62" s="22">
        <f t="shared" ca="1" si="40"/>
        <v>78.725192926654685</v>
      </c>
      <c r="O62" s="22">
        <f t="shared" ca="1" si="40"/>
        <v>88.77521755558935</v>
      </c>
      <c r="P62" s="22">
        <f t="shared" ca="1" si="40"/>
        <v>75.433191530180153</v>
      </c>
      <c r="Q62" s="22">
        <f t="shared" ca="1" si="40"/>
        <v>74.778299219092943</v>
      </c>
      <c r="R62" s="22">
        <f t="shared" ca="1" si="40"/>
        <v>85.062960661692529</v>
      </c>
      <c r="S62" s="22">
        <f t="shared" ca="1" si="40"/>
        <v>86.587993402392399</v>
      </c>
      <c r="T62" s="22">
        <f t="shared" ca="1" si="40"/>
        <v>88.140578946061311</v>
      </c>
      <c r="U62" s="22">
        <f t="shared" ca="1" si="40"/>
        <v>88.77521755558935</v>
      </c>
      <c r="V62" s="22">
        <f t="shared" ca="1" si="40"/>
        <v>74.778299219092943</v>
      </c>
      <c r="W62" s="22">
        <f t="shared" ca="1" si="40"/>
        <v>87.06820011323488</v>
      </c>
      <c r="X62" s="22">
        <f t="shared" ca="1" si="40"/>
        <v>67.057671351633303</v>
      </c>
      <c r="Y62" s="22">
        <f t="shared" ca="1" si="40"/>
        <v>98.183289489392521</v>
      </c>
      <c r="Z62" s="22">
        <f t="shared" ca="1" si="40"/>
        <v>59.145577594291431</v>
      </c>
      <c r="AA62" s="22">
        <f t="shared" ca="1" si="40"/>
        <v>75.61822514120351</v>
      </c>
      <c r="AB62" s="22">
        <f t="shared" ca="1" si="40"/>
        <v>112.35666368086302</v>
      </c>
      <c r="AC62" s="22">
        <f t="shared" ca="1" si="40"/>
        <v>117.84906433621505</v>
      </c>
      <c r="AD62" s="22">
        <f t="shared" ca="1" si="40"/>
        <v>86.976917741386501</v>
      </c>
      <c r="AE62" s="22">
        <f t="shared" ca="1" si="40"/>
        <v>59.145577594291431</v>
      </c>
      <c r="AF62" s="22">
        <f t="shared" ca="1" si="40"/>
        <v>78.147349861769413</v>
      </c>
      <c r="AG62" s="22">
        <f t="shared" ca="1" si="40"/>
        <v>103.32650355381611</v>
      </c>
      <c r="AH62" s="22">
        <f t="shared" ca="1" si="40"/>
        <v>102.74153980171798</v>
      </c>
      <c r="AI62" s="22">
        <f t="shared" ca="1" si="40"/>
        <v>99.392567747686172</v>
      </c>
      <c r="AJ62" s="22">
        <f t="shared" ca="1" si="40"/>
        <v>75.433191530180153</v>
      </c>
      <c r="AK62" s="22">
        <f t="shared" ca="1" si="40"/>
        <v>85.062960661692529</v>
      </c>
      <c r="AL62" s="22">
        <f t="shared" ca="1" si="40"/>
        <v>97.641779794187173</v>
      </c>
      <c r="AM62" s="22">
        <f t="shared" ca="1" si="40"/>
        <v>66.312831382969208</v>
      </c>
      <c r="AN62" s="22" t="e">
        <f ca="1">AVERAGE(OFFSET($A62,0,Fixtures!$D$6,1,3))</f>
        <v>#N/A</v>
      </c>
      <c r="AO62" s="22" t="e">
        <f ca="1">AVERAGE(OFFSET($A62,0,Fixtures!$D$6,1,6))</f>
        <v>#N/A</v>
      </c>
      <c r="AP62" s="22" t="e">
        <f ca="1">AVERAGE(OFFSET($A62,0,Fixtures!$D$6,1,9))</f>
        <v>#N/A</v>
      </c>
      <c r="AQ62" s="22" t="e">
        <f ca="1">AVERAGE(OFFSET($A62,0,Fixtures!$D$6,1,12))</f>
        <v>#N/A</v>
      </c>
      <c r="AR62" s="22">
        <f ca="1">IF(OR(Fixtures!$D$6&lt;=0,Fixtures!$D$6&gt;39),AVERAGE(A62:AM62),AVERAGE(OFFSET($A62,0,Fixtures!$D$6,1,39-Fixtures!$D$6)))</f>
        <v>66.312831382969208</v>
      </c>
    </row>
    <row r="63" spans="1:44" x14ac:dyDescent="0.25">
      <c r="A63" s="30" t="s">
        <v>2</v>
      </c>
      <c r="B63" s="22">
        <f t="shared" ref="B63:AM63" ca="1" si="41">MIN(VLOOKUP($A57,$A$2:$AM$11,B$13+1,FALSE),VLOOKUP($A63,$A$2:$AM$11,B$13+1,FALSE))</f>
        <v>91.629163528855798</v>
      </c>
      <c r="C63" s="22">
        <f t="shared" ca="1" si="41"/>
        <v>88.140578946061311</v>
      </c>
      <c r="D63" s="22">
        <f t="shared" ca="1" si="41"/>
        <v>102.48928673155385</v>
      </c>
      <c r="E63" s="22">
        <f t="shared" ca="1" si="41"/>
        <v>75.433191530180153</v>
      </c>
      <c r="F63" s="22">
        <f t="shared" ca="1" si="41"/>
        <v>66.696076861647796</v>
      </c>
      <c r="G63" s="22">
        <f t="shared" ca="1" si="41"/>
        <v>67.057671351633303</v>
      </c>
      <c r="H63" s="22">
        <f t="shared" ca="1" si="41"/>
        <v>66.312831382969208</v>
      </c>
      <c r="I63" s="22">
        <f t="shared" ca="1" si="41"/>
        <v>97.641779794187173</v>
      </c>
      <c r="J63" s="22">
        <f t="shared" ca="1" si="41"/>
        <v>87.06820011323488</v>
      </c>
      <c r="K63" s="22">
        <f t="shared" ca="1" si="41"/>
        <v>75.61822514120351</v>
      </c>
      <c r="L63" s="22">
        <f t="shared" ca="1" si="41"/>
        <v>115.57302546324158</v>
      </c>
      <c r="M63" s="22">
        <f t="shared" ca="1" si="41"/>
        <v>66.312831382969208</v>
      </c>
      <c r="N63" s="22">
        <f t="shared" ca="1" si="41"/>
        <v>88.140578946061311</v>
      </c>
      <c r="O63" s="22">
        <f t="shared" ca="1" si="41"/>
        <v>77.130474223493678</v>
      </c>
      <c r="P63" s="22">
        <f t="shared" ca="1" si="41"/>
        <v>86.587993402392399</v>
      </c>
      <c r="Q63" s="22">
        <f t="shared" ca="1" si="41"/>
        <v>115.85748105300112</v>
      </c>
      <c r="R63" s="22">
        <f t="shared" ca="1" si="41"/>
        <v>85.062960661692529</v>
      </c>
      <c r="S63" s="22">
        <f t="shared" ca="1" si="41"/>
        <v>66.696076861647796</v>
      </c>
      <c r="T63" s="22">
        <f t="shared" ca="1" si="41"/>
        <v>103.32650355381611</v>
      </c>
      <c r="U63" s="22">
        <f t="shared" ca="1" si="41"/>
        <v>99.392567747686172</v>
      </c>
      <c r="V63" s="22">
        <f t="shared" ca="1" si="41"/>
        <v>74.778299219092943</v>
      </c>
      <c r="W63" s="22">
        <f t="shared" ca="1" si="41"/>
        <v>67.057671351633303</v>
      </c>
      <c r="X63" s="22">
        <f t="shared" ca="1" si="41"/>
        <v>86.587993402392399</v>
      </c>
      <c r="Y63" s="22">
        <f t="shared" ca="1" si="41"/>
        <v>98.183289489392521</v>
      </c>
      <c r="Z63" s="22">
        <f t="shared" ca="1" si="41"/>
        <v>59.145577594291431</v>
      </c>
      <c r="AA63" s="22">
        <f t="shared" ca="1" si="41"/>
        <v>75.61822514120351</v>
      </c>
      <c r="AB63" s="22">
        <f t="shared" ca="1" si="41"/>
        <v>74.778299219092943</v>
      </c>
      <c r="AC63" s="22">
        <f t="shared" ca="1" si="41"/>
        <v>102.48928673155385</v>
      </c>
      <c r="AD63" s="22">
        <f t="shared" ca="1" si="41"/>
        <v>99.392567747686172</v>
      </c>
      <c r="AE63" s="22">
        <f t="shared" ca="1" si="41"/>
        <v>102.74153980171798</v>
      </c>
      <c r="AF63" s="22">
        <f t="shared" ca="1" si="41"/>
        <v>78.147349861769413</v>
      </c>
      <c r="AG63" s="22">
        <f t="shared" ca="1" si="41"/>
        <v>99.637041377369087</v>
      </c>
      <c r="AH63" s="22">
        <f t="shared" ca="1" si="41"/>
        <v>102.74153980171798</v>
      </c>
      <c r="AI63" s="22">
        <f t="shared" ca="1" si="41"/>
        <v>91.629163528855798</v>
      </c>
      <c r="AJ63" s="22">
        <f t="shared" ca="1" si="41"/>
        <v>75.433191530180153</v>
      </c>
      <c r="AK63" s="22">
        <f t="shared" ca="1" si="41"/>
        <v>97.641779794187173</v>
      </c>
      <c r="AL63" s="22">
        <f t="shared" ca="1" si="41"/>
        <v>59.145577594291431</v>
      </c>
      <c r="AM63" s="22">
        <f t="shared" ca="1" si="41"/>
        <v>78.725192926654685</v>
      </c>
      <c r="AN63" s="22" t="e">
        <f ca="1">AVERAGE(OFFSET($A63,0,Fixtures!$D$6,1,3))</f>
        <v>#N/A</v>
      </c>
      <c r="AO63" s="22" t="e">
        <f ca="1">AVERAGE(OFFSET($A63,0,Fixtures!$D$6,1,6))</f>
        <v>#N/A</v>
      </c>
      <c r="AP63" s="22" t="e">
        <f ca="1">AVERAGE(OFFSET($A63,0,Fixtures!$D$6,1,9))</f>
        <v>#N/A</v>
      </c>
      <c r="AQ63" s="22" t="e">
        <f ca="1">AVERAGE(OFFSET($A63,0,Fixtures!$D$6,1,12))</f>
        <v>#N/A</v>
      </c>
      <c r="AR63" s="22">
        <f ca="1">IF(OR(Fixtures!$D$6&lt;=0,Fixtures!$D$6&gt;39),AVERAGE(A63:AM63),AVERAGE(OFFSET($A63,0,Fixtures!$D$6,1,39-Fixtures!$D$6)))</f>
        <v>78.725192926654685</v>
      </c>
    </row>
    <row r="64" spans="1:44" x14ac:dyDescent="0.25">
      <c r="A64" s="30" t="s">
        <v>10</v>
      </c>
      <c r="B64" s="22">
        <f t="shared" ref="B64:AM64" ca="1" si="42">MIN(VLOOKUP($A57,$A$2:$AM$11,B$13+1,FALSE),VLOOKUP($A64,$A$2:$AM$11,B$13+1,FALSE))</f>
        <v>75.61822514120351</v>
      </c>
      <c r="C64" s="22">
        <f t="shared" ca="1" si="42"/>
        <v>102.74153980171798</v>
      </c>
      <c r="D64" s="22">
        <f t="shared" ca="1" si="42"/>
        <v>85.062960661692529</v>
      </c>
      <c r="E64" s="22">
        <f t="shared" ca="1" si="42"/>
        <v>66.312831382969208</v>
      </c>
      <c r="F64" s="22">
        <f t="shared" ca="1" si="42"/>
        <v>66.696076861647796</v>
      </c>
      <c r="G64" s="22">
        <f t="shared" ca="1" si="42"/>
        <v>67.057671351633303</v>
      </c>
      <c r="H64" s="22">
        <f t="shared" ca="1" si="42"/>
        <v>66.312831382969208</v>
      </c>
      <c r="I64" s="22">
        <f t="shared" ca="1" si="42"/>
        <v>78.725192926654685</v>
      </c>
      <c r="J64" s="22">
        <f t="shared" ca="1" si="42"/>
        <v>87.06820011323488</v>
      </c>
      <c r="K64" s="22">
        <f t="shared" ca="1" si="42"/>
        <v>116.38154010468304</v>
      </c>
      <c r="L64" s="22">
        <f t="shared" ca="1" si="42"/>
        <v>99.392567747686172</v>
      </c>
      <c r="M64" s="22">
        <f t="shared" ca="1" si="42"/>
        <v>59.145577594291431</v>
      </c>
      <c r="N64" s="22">
        <f t="shared" ca="1" si="42"/>
        <v>88.140578946061311</v>
      </c>
      <c r="O64" s="22">
        <f t="shared" ca="1" si="42"/>
        <v>88.77521755558935</v>
      </c>
      <c r="P64" s="22">
        <f t="shared" ca="1" si="42"/>
        <v>86.587993402392399</v>
      </c>
      <c r="Q64" s="22">
        <f t="shared" ca="1" si="42"/>
        <v>99.637041377369087</v>
      </c>
      <c r="R64" s="22">
        <f t="shared" ca="1" si="42"/>
        <v>85.062960661692529</v>
      </c>
      <c r="S64" s="22">
        <f t="shared" ca="1" si="42"/>
        <v>116.38154010468304</v>
      </c>
      <c r="T64" s="22">
        <f t="shared" ca="1" si="42"/>
        <v>117.84906433621505</v>
      </c>
      <c r="U64" s="22">
        <f t="shared" ca="1" si="42"/>
        <v>91.629163528855798</v>
      </c>
      <c r="V64" s="22">
        <f t="shared" ca="1" si="42"/>
        <v>74.778299219092943</v>
      </c>
      <c r="W64" s="22">
        <f t="shared" ca="1" si="42"/>
        <v>106.24960143147842</v>
      </c>
      <c r="X64" s="22">
        <f t="shared" ca="1" si="42"/>
        <v>88.77521755558935</v>
      </c>
      <c r="Y64" s="22">
        <f t="shared" ca="1" si="42"/>
        <v>78.147349861769413</v>
      </c>
      <c r="Z64" s="22">
        <f t="shared" ca="1" si="42"/>
        <v>59.145577594291431</v>
      </c>
      <c r="AA64" s="22">
        <f t="shared" ca="1" si="42"/>
        <v>75.61822514120351</v>
      </c>
      <c r="AB64" s="22">
        <f t="shared" ca="1" si="42"/>
        <v>66.696076861647796</v>
      </c>
      <c r="AC64" s="22">
        <f t="shared" ca="1" si="42"/>
        <v>88.140578946061311</v>
      </c>
      <c r="AD64" s="22">
        <f t="shared" ca="1" si="42"/>
        <v>112.57315900051651</v>
      </c>
      <c r="AE64" s="22">
        <f t="shared" ca="1" si="42"/>
        <v>75.433191530180153</v>
      </c>
      <c r="AF64" s="22">
        <f t="shared" ca="1" si="42"/>
        <v>74.778299219092943</v>
      </c>
      <c r="AG64" s="22">
        <f t="shared" ca="1" si="42"/>
        <v>67.057671351633303</v>
      </c>
      <c r="AH64" s="22">
        <f t="shared" ca="1" si="42"/>
        <v>102.74153980171798</v>
      </c>
      <c r="AI64" s="22">
        <f t="shared" ca="1" si="42"/>
        <v>106.24960143147842</v>
      </c>
      <c r="AJ64" s="22">
        <f t="shared" ca="1" si="42"/>
        <v>75.433191530180153</v>
      </c>
      <c r="AK64" s="22">
        <f t="shared" ca="1" si="42"/>
        <v>77.130474223493678</v>
      </c>
      <c r="AL64" s="22">
        <f t="shared" ca="1" si="42"/>
        <v>112.57315900051651</v>
      </c>
      <c r="AM64" s="22">
        <f t="shared" ca="1" si="42"/>
        <v>78.725192926654685</v>
      </c>
      <c r="AN64" s="22" t="e">
        <f ca="1">AVERAGE(OFFSET($A64,0,Fixtures!$D$6,1,3))</f>
        <v>#N/A</v>
      </c>
      <c r="AO64" s="22" t="e">
        <f ca="1">AVERAGE(OFFSET($A64,0,Fixtures!$D$6,1,6))</f>
        <v>#N/A</v>
      </c>
      <c r="AP64" s="22" t="e">
        <f ca="1">AVERAGE(OFFSET($A64,0,Fixtures!$D$6,1,9))</f>
        <v>#N/A</v>
      </c>
      <c r="AQ64" s="22" t="e">
        <f ca="1">AVERAGE(OFFSET($A64,0,Fixtures!$D$6,1,12))</f>
        <v>#N/A</v>
      </c>
      <c r="AR64" s="22">
        <f ca="1">IF(OR(Fixtures!$D$6&lt;=0,Fixtures!$D$6&gt;39),AVERAGE(A64:AM64),AVERAGE(OFFSET($A64,0,Fixtures!$D$6,1,39-Fixtures!$D$6)))</f>
        <v>78.725192926654685</v>
      </c>
    </row>
    <row r="65" spans="1:44" x14ac:dyDescent="0.25">
      <c r="A65" s="30" t="s">
        <v>117</v>
      </c>
      <c r="B65" s="22">
        <f t="shared" ref="B65:AM65" ca="1" si="43">MIN(VLOOKUP($A57,$A$2:$AM$11,B$13+1,FALSE),VLOOKUP($A65,$A$2:$AM$11,B$13+1,FALSE))</f>
        <v>91.629163528855798</v>
      </c>
      <c r="C65" s="22">
        <f t="shared" ca="1" si="43"/>
        <v>98.183289489392521</v>
      </c>
      <c r="D65" s="22">
        <f t="shared" ca="1" si="43"/>
        <v>102.48928673155385</v>
      </c>
      <c r="E65" s="22">
        <f t="shared" ca="1" si="43"/>
        <v>88.123607290931488</v>
      </c>
      <c r="F65" s="22">
        <f t="shared" ca="1" si="43"/>
        <v>66.696076861647796</v>
      </c>
      <c r="G65" s="22">
        <f t="shared" ca="1" si="43"/>
        <v>67.057671351633303</v>
      </c>
      <c r="H65" s="22">
        <f t="shared" ca="1" si="43"/>
        <v>66.312831382969208</v>
      </c>
      <c r="I65" s="22">
        <f t="shared" ca="1" si="43"/>
        <v>102.74153980171798</v>
      </c>
      <c r="J65" s="22">
        <f t="shared" ca="1" si="43"/>
        <v>87.06820011323488</v>
      </c>
      <c r="K65" s="22">
        <f t="shared" ca="1" si="43"/>
        <v>59.145577594291431</v>
      </c>
      <c r="L65" s="22">
        <f t="shared" ca="1" si="43"/>
        <v>67.057671351633303</v>
      </c>
      <c r="M65" s="22">
        <f t="shared" ca="1" si="43"/>
        <v>88.77521755558935</v>
      </c>
      <c r="N65" s="22">
        <f t="shared" ca="1" si="43"/>
        <v>88.140578946061311</v>
      </c>
      <c r="O65" s="22">
        <f t="shared" ca="1" si="43"/>
        <v>88.77521755558935</v>
      </c>
      <c r="P65" s="22">
        <f t="shared" ca="1" si="43"/>
        <v>86.587993402392399</v>
      </c>
      <c r="Q65" s="22">
        <f t="shared" ca="1" si="43"/>
        <v>112.57315900051651</v>
      </c>
      <c r="R65" s="22">
        <f t="shared" ca="1" si="43"/>
        <v>85.062960661692529</v>
      </c>
      <c r="S65" s="22">
        <f t="shared" ca="1" si="43"/>
        <v>112.35666368086302</v>
      </c>
      <c r="T65" s="22">
        <f t="shared" ca="1" si="43"/>
        <v>88.123607290931488</v>
      </c>
      <c r="U65" s="22">
        <f t="shared" ca="1" si="43"/>
        <v>99.392567747686172</v>
      </c>
      <c r="V65" s="22">
        <f t="shared" ca="1" si="43"/>
        <v>74.778299219092943</v>
      </c>
      <c r="W65" s="22">
        <f t="shared" ca="1" si="43"/>
        <v>66.696076861647796</v>
      </c>
      <c r="X65" s="22">
        <f t="shared" ca="1" si="43"/>
        <v>99.637041377369087</v>
      </c>
      <c r="Y65" s="22">
        <f t="shared" ca="1" si="43"/>
        <v>98.183289489392521</v>
      </c>
      <c r="Z65" s="22">
        <f t="shared" ca="1" si="43"/>
        <v>59.145577594291431</v>
      </c>
      <c r="AA65" s="22">
        <f t="shared" ca="1" si="43"/>
        <v>75.61822514120351</v>
      </c>
      <c r="AB65" s="22">
        <f t="shared" ca="1" si="43"/>
        <v>78.725192926654685</v>
      </c>
      <c r="AC65" s="22">
        <f t="shared" ca="1" si="43"/>
        <v>75.61822514120351</v>
      </c>
      <c r="AD65" s="22">
        <f t="shared" ca="1" si="43"/>
        <v>87.06820011323488</v>
      </c>
      <c r="AE65" s="22">
        <f t="shared" ca="1" si="43"/>
        <v>115.57302546324158</v>
      </c>
      <c r="AF65" s="22">
        <f t="shared" ca="1" si="43"/>
        <v>78.147349861769413</v>
      </c>
      <c r="AG65" s="22">
        <f t="shared" ca="1" si="43"/>
        <v>103.32650355381611</v>
      </c>
      <c r="AH65" s="22">
        <f t="shared" ca="1" si="43"/>
        <v>102.74153980171798</v>
      </c>
      <c r="AI65" s="22">
        <f t="shared" ca="1" si="43"/>
        <v>78.147349861769413</v>
      </c>
      <c r="AJ65" s="22">
        <f t="shared" ca="1" si="43"/>
        <v>75.433191530180153</v>
      </c>
      <c r="AK65" s="22">
        <f t="shared" ca="1" si="43"/>
        <v>97.641779794187173</v>
      </c>
      <c r="AL65" s="22">
        <f t="shared" ca="1" si="43"/>
        <v>99.637041377369087</v>
      </c>
      <c r="AM65" s="22">
        <f t="shared" ca="1" si="43"/>
        <v>78.725192926654685</v>
      </c>
      <c r="AN65" s="22" t="e">
        <f ca="1">AVERAGE(OFFSET($A65,0,Fixtures!$D$6,1,3))</f>
        <v>#N/A</v>
      </c>
      <c r="AO65" s="22" t="e">
        <f ca="1">AVERAGE(OFFSET($A65,0,Fixtures!$D$6,1,6))</f>
        <v>#N/A</v>
      </c>
      <c r="AP65" s="22" t="e">
        <f ca="1">AVERAGE(OFFSET($A65,0,Fixtures!$D$6,1,9))</f>
        <v>#N/A</v>
      </c>
      <c r="AQ65" s="22" t="e">
        <f ca="1">AVERAGE(OFFSET($A65,0,Fixtures!$D$6,1,12))</f>
        <v>#N/A</v>
      </c>
      <c r="AR65" s="22">
        <f ca="1">IF(OR(Fixtures!$D$6&lt;=0,Fixtures!$D$6&gt;39),AVERAGE(A65:AM65),AVERAGE(OFFSET($A65,0,Fixtures!$D$6,1,39-Fixtures!$D$6)))</f>
        <v>78.725192926654685</v>
      </c>
    </row>
    <row r="66" spans="1:44" x14ac:dyDescent="0.25">
      <c r="A66" s="30" t="s">
        <v>63</v>
      </c>
      <c r="B66" s="22">
        <f t="shared" ref="B66:AM66" ca="1" si="44">MIN(VLOOKUP($A57,$A$2:$AM$11,B$13+1,FALSE),VLOOKUP($A66,$A$2:$AM$11,B$13+1,FALSE))</f>
        <v>78.725192926654685</v>
      </c>
      <c r="C66" s="22">
        <f t="shared" ca="1" si="44"/>
        <v>103.32650355381611</v>
      </c>
      <c r="D66" s="22">
        <f t="shared" ca="1" si="44"/>
        <v>78.147349861769413</v>
      </c>
      <c r="E66" s="22">
        <f t="shared" ca="1" si="44"/>
        <v>88.123607290931488</v>
      </c>
      <c r="F66" s="22">
        <f t="shared" ca="1" si="44"/>
        <v>66.696076861647796</v>
      </c>
      <c r="G66" s="22">
        <f t="shared" ca="1" si="44"/>
        <v>67.057671351633303</v>
      </c>
      <c r="H66" s="22">
        <f t="shared" ca="1" si="44"/>
        <v>66.312831382969208</v>
      </c>
      <c r="I66" s="22">
        <f t="shared" ca="1" si="44"/>
        <v>77.130474223493678</v>
      </c>
      <c r="J66" s="22">
        <f t="shared" ca="1" si="44"/>
        <v>66.696076861647796</v>
      </c>
      <c r="K66" s="22">
        <f t="shared" ca="1" si="44"/>
        <v>102.48928673155385</v>
      </c>
      <c r="L66" s="22">
        <f t="shared" ca="1" si="44"/>
        <v>116.38154010468304</v>
      </c>
      <c r="M66" s="22">
        <f t="shared" ca="1" si="44"/>
        <v>126.94420057505056</v>
      </c>
      <c r="N66" s="22">
        <f t="shared" ca="1" si="44"/>
        <v>67.057671351633303</v>
      </c>
      <c r="O66" s="22">
        <f t="shared" ca="1" si="44"/>
        <v>88.77521755558935</v>
      </c>
      <c r="P66" s="22">
        <f t="shared" ca="1" si="44"/>
        <v>86.587993402392399</v>
      </c>
      <c r="Q66" s="22">
        <f t="shared" ca="1" si="44"/>
        <v>97.641779794187173</v>
      </c>
      <c r="R66" s="22">
        <f t="shared" ca="1" si="44"/>
        <v>85.062960661692529</v>
      </c>
      <c r="S66" s="22">
        <f t="shared" ca="1" si="44"/>
        <v>66.312831382969208</v>
      </c>
      <c r="T66" s="22">
        <f t="shared" ca="1" si="44"/>
        <v>75.433191530180153</v>
      </c>
      <c r="U66" s="22">
        <f t="shared" ca="1" si="44"/>
        <v>75.61822514120351</v>
      </c>
      <c r="V66" s="22">
        <f t="shared" ca="1" si="44"/>
        <v>74.778299219092943</v>
      </c>
      <c r="W66" s="22">
        <f t="shared" ca="1" si="44"/>
        <v>106.24960143147842</v>
      </c>
      <c r="X66" s="22">
        <f t="shared" ca="1" si="44"/>
        <v>86.976917741386501</v>
      </c>
      <c r="Y66" s="22">
        <f t="shared" ca="1" si="44"/>
        <v>59.145577594291431</v>
      </c>
      <c r="Z66" s="22">
        <f t="shared" ca="1" si="44"/>
        <v>59.145577594291431</v>
      </c>
      <c r="AA66" s="22">
        <f t="shared" ca="1" si="44"/>
        <v>75.61822514120351</v>
      </c>
      <c r="AB66" s="22">
        <f t="shared" ca="1" si="44"/>
        <v>112.57315900051651</v>
      </c>
      <c r="AC66" s="22">
        <f t="shared" ca="1" si="44"/>
        <v>131.23875799038728</v>
      </c>
      <c r="AD66" s="22">
        <f t="shared" ca="1" si="44"/>
        <v>91.629163528855798</v>
      </c>
      <c r="AE66" s="22">
        <f t="shared" ca="1" si="44"/>
        <v>88.123607290931488</v>
      </c>
      <c r="AF66" s="22">
        <f t="shared" ca="1" si="44"/>
        <v>78.147349861769413</v>
      </c>
      <c r="AG66" s="22">
        <f t="shared" ca="1" si="44"/>
        <v>88.77521755558935</v>
      </c>
      <c r="AH66" s="22">
        <f t="shared" ca="1" si="44"/>
        <v>102.74153980171798</v>
      </c>
      <c r="AI66" s="22">
        <f t="shared" ca="1" si="44"/>
        <v>85.062960661692529</v>
      </c>
      <c r="AJ66" s="22">
        <f t="shared" ca="1" si="44"/>
        <v>75.433191530180153</v>
      </c>
      <c r="AK66" s="22">
        <f t="shared" ca="1" si="44"/>
        <v>97.641779794187173</v>
      </c>
      <c r="AL66" s="22">
        <f t="shared" ca="1" si="44"/>
        <v>74.778299219092943</v>
      </c>
      <c r="AM66" s="22">
        <f t="shared" ca="1" si="44"/>
        <v>78.725192926654685</v>
      </c>
      <c r="AN66" s="22" t="e">
        <f ca="1">AVERAGE(OFFSET($A66,0,Fixtures!$D$6,1,3))</f>
        <v>#N/A</v>
      </c>
      <c r="AO66" s="22" t="e">
        <f ca="1">AVERAGE(OFFSET($A66,0,Fixtures!$D$6,1,6))</f>
        <v>#N/A</v>
      </c>
      <c r="AP66" s="22" t="e">
        <f ca="1">AVERAGE(OFFSET($A66,0,Fixtures!$D$6,1,9))</f>
        <v>#N/A</v>
      </c>
      <c r="AQ66" s="22" t="e">
        <f ca="1">AVERAGE(OFFSET($A66,0,Fixtures!$D$6,1,12))</f>
        <v>#N/A</v>
      </c>
      <c r="AR66" s="22">
        <f ca="1">IF(OR(Fixtures!$D$6&lt;=0,Fixtures!$D$6&gt;39),AVERAGE(A66:AM66),AVERAGE(OFFSET($A66,0,Fixtures!$D$6,1,39-Fixtures!$D$6)))</f>
        <v>78.725192926654685</v>
      </c>
    </row>
    <row r="68" spans="1:44" x14ac:dyDescent="0.25">
      <c r="A68" s="31" t="s">
        <v>115</v>
      </c>
      <c r="B68" s="2">
        <v>1</v>
      </c>
      <c r="C68" s="2">
        <v>2</v>
      </c>
      <c r="D68" s="2">
        <v>3</v>
      </c>
      <c r="E68" s="2">
        <v>4</v>
      </c>
      <c r="F68" s="2">
        <v>5</v>
      </c>
      <c r="G68" s="2">
        <v>6</v>
      </c>
      <c r="H68" s="2">
        <v>7</v>
      </c>
      <c r="I68" s="2">
        <v>8</v>
      </c>
      <c r="J68" s="2">
        <v>9</v>
      </c>
      <c r="K68" s="2">
        <v>10</v>
      </c>
      <c r="L68" s="2">
        <v>11</v>
      </c>
      <c r="M68" s="2">
        <v>12</v>
      </c>
      <c r="N68" s="2">
        <v>13</v>
      </c>
      <c r="O68" s="2">
        <v>14</v>
      </c>
      <c r="P68" s="2">
        <v>15</v>
      </c>
      <c r="Q68" s="2">
        <v>16</v>
      </c>
      <c r="R68" s="2">
        <v>17</v>
      </c>
      <c r="S68" s="2">
        <v>18</v>
      </c>
      <c r="T68" s="2">
        <v>19</v>
      </c>
      <c r="U68" s="2">
        <v>20</v>
      </c>
      <c r="V68" s="2">
        <v>21</v>
      </c>
      <c r="W68" s="2">
        <v>22</v>
      </c>
      <c r="X68" s="2">
        <v>23</v>
      </c>
      <c r="Y68" s="2">
        <v>24</v>
      </c>
      <c r="Z68" s="2">
        <v>25</v>
      </c>
      <c r="AA68" s="2">
        <v>26</v>
      </c>
      <c r="AB68" s="2">
        <v>27</v>
      </c>
      <c r="AC68" s="2">
        <v>28</v>
      </c>
      <c r="AD68" s="2">
        <v>29</v>
      </c>
      <c r="AE68" s="2">
        <v>30</v>
      </c>
      <c r="AF68" s="2">
        <v>31</v>
      </c>
      <c r="AG68" s="2">
        <v>32</v>
      </c>
      <c r="AH68" s="2">
        <v>33</v>
      </c>
      <c r="AI68" s="2">
        <v>34</v>
      </c>
      <c r="AJ68" s="2">
        <v>35</v>
      </c>
      <c r="AK68" s="2">
        <v>36</v>
      </c>
      <c r="AL68" s="2">
        <v>37</v>
      </c>
      <c r="AM68" s="2">
        <v>38</v>
      </c>
      <c r="AN68" s="31" t="s">
        <v>56</v>
      </c>
      <c r="AO68" s="31" t="s">
        <v>57</v>
      </c>
      <c r="AP68" s="31" t="s">
        <v>58</v>
      </c>
      <c r="AQ68" s="31" t="s">
        <v>78</v>
      </c>
      <c r="AR68" s="31" t="s">
        <v>59</v>
      </c>
    </row>
    <row r="69" spans="1:44" x14ac:dyDescent="0.25">
      <c r="A69" s="30" t="s">
        <v>105</v>
      </c>
      <c r="B69" s="22">
        <f t="shared" ref="B69:AM69" ca="1" si="45">MIN(VLOOKUP($A68,$A$2:$AM$11,B$13+1,FALSE),VLOOKUP($A69,$A$2:$AM$11,B$13+1,FALSE))</f>
        <v>148.3002622085809</v>
      </c>
      <c r="C69" s="22">
        <f t="shared" ca="1" si="45"/>
        <v>59.145577594291431</v>
      </c>
      <c r="D69" s="22">
        <f t="shared" ca="1" si="45"/>
        <v>66.696076861647796</v>
      </c>
      <c r="E69" s="22">
        <f t="shared" ca="1" si="45"/>
        <v>131.51155327930761</v>
      </c>
      <c r="F69" s="22">
        <f t="shared" ca="1" si="45"/>
        <v>78.147349861769413</v>
      </c>
      <c r="G69" s="22">
        <f t="shared" ca="1" si="45"/>
        <v>112.57315900051651</v>
      </c>
      <c r="H69" s="22">
        <f t="shared" ca="1" si="45"/>
        <v>86.587993402392399</v>
      </c>
      <c r="I69" s="22">
        <f t="shared" ca="1" si="45"/>
        <v>75.61822514120351</v>
      </c>
      <c r="J69" s="22">
        <f t="shared" ca="1" si="45"/>
        <v>88.140578946061311</v>
      </c>
      <c r="K69" s="22">
        <f t="shared" ca="1" si="45"/>
        <v>98.183289489392521</v>
      </c>
      <c r="L69" s="22">
        <f t="shared" ca="1" si="45"/>
        <v>78.725192926654685</v>
      </c>
      <c r="M69" s="22">
        <f t="shared" ca="1" si="45"/>
        <v>88.123607290931488</v>
      </c>
      <c r="N69" s="22">
        <f t="shared" ca="1" si="45"/>
        <v>75.433191530180153</v>
      </c>
      <c r="O69" s="22">
        <f t="shared" ca="1" si="45"/>
        <v>74.778299219092943</v>
      </c>
      <c r="P69" s="22">
        <f t="shared" ca="1" si="45"/>
        <v>67.057671351633303</v>
      </c>
      <c r="Q69" s="22">
        <f t="shared" ca="1" si="45"/>
        <v>74.778299219092943</v>
      </c>
      <c r="R69" s="22">
        <f t="shared" ca="1" si="45"/>
        <v>115.85748105300112</v>
      </c>
      <c r="S69" s="22">
        <f t="shared" ca="1" si="45"/>
        <v>86.587993402392399</v>
      </c>
      <c r="T69" s="22">
        <f t="shared" ca="1" si="45"/>
        <v>87.06820011323488</v>
      </c>
      <c r="U69" s="22">
        <f t="shared" ca="1" si="45"/>
        <v>85.062960661692529</v>
      </c>
      <c r="V69" s="22">
        <f t="shared" ca="1" si="45"/>
        <v>97.641779794187173</v>
      </c>
      <c r="W69" s="22">
        <f t="shared" ca="1" si="45"/>
        <v>87.06820011323488</v>
      </c>
      <c r="X69" s="22">
        <f t="shared" ca="1" si="45"/>
        <v>67.057671351633303</v>
      </c>
      <c r="Y69" s="22">
        <f t="shared" ca="1" si="45"/>
        <v>99.392567747686172</v>
      </c>
      <c r="Z69" s="22">
        <f t="shared" ca="1" si="45"/>
        <v>88.123607290931488</v>
      </c>
      <c r="AA69" s="22">
        <f t="shared" ca="1" si="45"/>
        <v>102.48928673155385</v>
      </c>
      <c r="AB69" s="22">
        <f t="shared" ca="1" si="45"/>
        <v>78.147349861769413</v>
      </c>
      <c r="AC69" s="22">
        <f t="shared" ca="1" si="45"/>
        <v>88.77521755558935</v>
      </c>
      <c r="AD69" s="22">
        <f t="shared" ca="1" si="45"/>
        <v>66.696076861647796</v>
      </c>
      <c r="AE69" s="22">
        <f t="shared" ca="1" si="45"/>
        <v>59.145577594291431</v>
      </c>
      <c r="AF69" s="22">
        <f t="shared" ca="1" si="45"/>
        <v>148.3002622085809</v>
      </c>
      <c r="AG69" s="22">
        <f t="shared" ca="1" si="45"/>
        <v>131.51155327930761</v>
      </c>
      <c r="AH69" s="22">
        <f t="shared" ca="1" si="45"/>
        <v>66.312831382969208</v>
      </c>
      <c r="AI69" s="22">
        <f t="shared" ca="1" si="45"/>
        <v>98.183289489392521</v>
      </c>
      <c r="AJ69" s="22">
        <f t="shared" ca="1" si="45"/>
        <v>102.74153980171798</v>
      </c>
      <c r="AK69" s="22">
        <f t="shared" ca="1" si="45"/>
        <v>75.61822514120351</v>
      </c>
      <c r="AL69" s="22">
        <f t="shared" ca="1" si="45"/>
        <v>97.641779794187173</v>
      </c>
      <c r="AM69" s="22">
        <f t="shared" ca="1" si="45"/>
        <v>66.312831382969208</v>
      </c>
      <c r="AN69" s="22" t="e">
        <f ca="1">AVERAGE(OFFSET($A69,0,Fixtures!$D$6,1,3))</f>
        <v>#N/A</v>
      </c>
      <c r="AO69" s="22" t="e">
        <f ca="1">AVERAGE(OFFSET($A69,0,Fixtures!$D$6,1,6))</f>
        <v>#N/A</v>
      </c>
      <c r="AP69" s="22" t="e">
        <f ca="1">AVERAGE(OFFSET($A69,0,Fixtures!$D$6,1,9))</f>
        <v>#N/A</v>
      </c>
      <c r="AQ69" s="22" t="e">
        <f ca="1">AVERAGE(OFFSET($A69,0,Fixtures!$D$6,1,12))</f>
        <v>#N/A</v>
      </c>
      <c r="AR69" s="22">
        <f ca="1">IF(OR(Fixtures!$D$6&lt;=0,Fixtures!$D$6&gt;39),AVERAGE(A69:AM69),AVERAGE(OFFSET($A69,0,Fixtures!$D$6,1,39-Fixtures!$D$6)))</f>
        <v>66.312831382969208</v>
      </c>
    </row>
    <row r="70" spans="1:44" x14ac:dyDescent="0.25">
      <c r="A70" s="30" t="s">
        <v>118</v>
      </c>
      <c r="B70" s="22">
        <f t="shared" ref="B70:AM70" ca="1" si="46">MIN(VLOOKUP($A68,$A$2:$AM$11,B$13+1,FALSE),VLOOKUP($A70,$A$2:$AM$11,B$13+1,FALSE))</f>
        <v>117.84906433621505</v>
      </c>
      <c r="C70" s="22">
        <f t="shared" ca="1" si="46"/>
        <v>77.130474223493678</v>
      </c>
      <c r="D70" s="22">
        <f t="shared" ca="1" si="46"/>
        <v>66.696076861647796</v>
      </c>
      <c r="E70" s="22">
        <f t="shared" ca="1" si="46"/>
        <v>98.183289489392521</v>
      </c>
      <c r="F70" s="22">
        <f t="shared" ca="1" si="46"/>
        <v>75.61822514120351</v>
      </c>
      <c r="G70" s="22">
        <f t="shared" ca="1" si="46"/>
        <v>66.312831382969208</v>
      </c>
      <c r="H70" s="22">
        <f t="shared" ca="1" si="46"/>
        <v>106.24960143147842</v>
      </c>
      <c r="I70" s="22">
        <f t="shared" ca="1" si="46"/>
        <v>75.433191530180153</v>
      </c>
      <c r="J70" s="22">
        <f t="shared" ca="1" si="46"/>
        <v>91.629163528855798</v>
      </c>
      <c r="K70" s="22">
        <f t="shared" ca="1" si="46"/>
        <v>98.183289489392521</v>
      </c>
      <c r="L70" s="22">
        <f t="shared" ca="1" si="46"/>
        <v>86.587993402392399</v>
      </c>
      <c r="M70" s="22">
        <f t="shared" ca="1" si="46"/>
        <v>99.637041377369087</v>
      </c>
      <c r="N70" s="22">
        <f t="shared" ca="1" si="46"/>
        <v>78.725192926654685</v>
      </c>
      <c r="O70" s="22">
        <f t="shared" ca="1" si="46"/>
        <v>59.145577594291431</v>
      </c>
      <c r="P70" s="22">
        <f t="shared" ca="1" si="46"/>
        <v>75.433191530180153</v>
      </c>
      <c r="Q70" s="22">
        <f t="shared" ca="1" si="46"/>
        <v>74.778299219092943</v>
      </c>
      <c r="R70" s="22">
        <f t="shared" ca="1" si="46"/>
        <v>78.147349861769413</v>
      </c>
      <c r="S70" s="22">
        <f t="shared" ca="1" si="46"/>
        <v>86.587993402392399</v>
      </c>
      <c r="T70" s="22">
        <f t="shared" ca="1" si="46"/>
        <v>88.140578946061311</v>
      </c>
      <c r="U70" s="22">
        <f t="shared" ca="1" si="46"/>
        <v>77.130474223493678</v>
      </c>
      <c r="V70" s="22">
        <f t="shared" ca="1" si="46"/>
        <v>102.74153980171798</v>
      </c>
      <c r="W70" s="22">
        <f t="shared" ca="1" si="46"/>
        <v>87.06820011323488</v>
      </c>
      <c r="X70" s="22">
        <f t="shared" ca="1" si="46"/>
        <v>67.057671351633303</v>
      </c>
      <c r="Y70" s="22">
        <f t="shared" ca="1" si="46"/>
        <v>102.48928673155385</v>
      </c>
      <c r="Z70" s="22">
        <f t="shared" ca="1" si="46"/>
        <v>67.057671351633303</v>
      </c>
      <c r="AA70" s="22">
        <f t="shared" ca="1" si="46"/>
        <v>74.778299219092943</v>
      </c>
      <c r="AB70" s="22">
        <f t="shared" ca="1" si="46"/>
        <v>106.24960143147842</v>
      </c>
      <c r="AC70" s="22">
        <f t="shared" ca="1" si="46"/>
        <v>97.641779794187173</v>
      </c>
      <c r="AD70" s="22">
        <f t="shared" ca="1" si="46"/>
        <v>78.725192926654685</v>
      </c>
      <c r="AE70" s="22">
        <f t="shared" ca="1" si="46"/>
        <v>59.145577594291431</v>
      </c>
      <c r="AF70" s="22">
        <f t="shared" ca="1" si="46"/>
        <v>87.06820011323488</v>
      </c>
      <c r="AG70" s="22">
        <f t="shared" ca="1" si="46"/>
        <v>132.51445114838938</v>
      </c>
      <c r="AH70" s="22">
        <f t="shared" ca="1" si="46"/>
        <v>66.696076861647796</v>
      </c>
      <c r="AI70" s="22">
        <f t="shared" ca="1" si="46"/>
        <v>99.392567747686172</v>
      </c>
      <c r="AJ70" s="22">
        <f t="shared" ca="1" si="46"/>
        <v>88.123607290931488</v>
      </c>
      <c r="AK70" s="22">
        <f t="shared" ca="1" si="46"/>
        <v>85.062960661692529</v>
      </c>
      <c r="AL70" s="22">
        <f t="shared" ca="1" si="46"/>
        <v>97.641779794187173</v>
      </c>
      <c r="AM70" s="22">
        <f t="shared" ca="1" si="46"/>
        <v>66.312831382969208</v>
      </c>
      <c r="AN70" s="22" t="e">
        <f ca="1">AVERAGE(OFFSET($A70,0,Fixtures!$D$6,1,3))</f>
        <v>#N/A</v>
      </c>
      <c r="AO70" s="22" t="e">
        <f ca="1">AVERAGE(OFFSET($A70,0,Fixtures!$D$6,1,6))</f>
        <v>#N/A</v>
      </c>
      <c r="AP70" s="22" t="e">
        <f ca="1">AVERAGE(OFFSET($A70,0,Fixtures!$D$6,1,9))</f>
        <v>#N/A</v>
      </c>
      <c r="AQ70" s="22" t="e">
        <f ca="1">AVERAGE(OFFSET($A70,0,Fixtures!$D$6,1,12))</f>
        <v>#N/A</v>
      </c>
      <c r="AR70" s="22">
        <f ca="1">IF(OR(Fixtures!$D$6&lt;=0,Fixtures!$D$6&gt;39),AVERAGE(A70:AM70),AVERAGE(OFFSET($A70,0,Fixtures!$D$6,1,39-Fixtures!$D$6)))</f>
        <v>66.312831382969208</v>
      </c>
    </row>
    <row r="71" spans="1:44" x14ac:dyDescent="0.25">
      <c r="A71" s="30" t="s">
        <v>61</v>
      </c>
      <c r="B71" s="22">
        <f t="shared" ref="B71:AM71" ca="1" si="47">MIN(VLOOKUP($A68,$A$2:$AM$11,B$13+1,FALSE),VLOOKUP($A71,$A$2:$AM$11,B$13+1,FALSE))</f>
        <v>116.38154010468304</v>
      </c>
      <c r="C71" s="22">
        <f t="shared" ca="1" si="47"/>
        <v>77.130474223493678</v>
      </c>
      <c r="D71" s="22">
        <f t="shared" ca="1" si="47"/>
        <v>66.696076861647796</v>
      </c>
      <c r="E71" s="22">
        <f t="shared" ca="1" si="47"/>
        <v>88.77521755558935</v>
      </c>
      <c r="F71" s="22">
        <f t="shared" ca="1" si="47"/>
        <v>74.778299219092943</v>
      </c>
      <c r="G71" s="22">
        <f t="shared" ca="1" si="47"/>
        <v>102.74153980171798</v>
      </c>
      <c r="H71" s="22">
        <f t="shared" ca="1" si="47"/>
        <v>106.24960143147842</v>
      </c>
      <c r="I71" s="22">
        <f t="shared" ca="1" si="47"/>
        <v>75.61822514120351</v>
      </c>
      <c r="J71" s="22">
        <f t="shared" ca="1" si="47"/>
        <v>67.057671351633303</v>
      </c>
      <c r="K71" s="22">
        <f t="shared" ca="1" si="47"/>
        <v>98.183289489392521</v>
      </c>
      <c r="L71" s="22">
        <f t="shared" ca="1" si="47"/>
        <v>87.06820011323488</v>
      </c>
      <c r="M71" s="22">
        <f t="shared" ca="1" si="47"/>
        <v>99.637041377369087</v>
      </c>
      <c r="N71" s="22">
        <f t="shared" ca="1" si="47"/>
        <v>78.725192926654685</v>
      </c>
      <c r="O71" s="22">
        <f t="shared" ca="1" si="47"/>
        <v>78.147349861769413</v>
      </c>
      <c r="P71" s="22">
        <f t="shared" ca="1" si="47"/>
        <v>75.433191530180153</v>
      </c>
      <c r="Q71" s="22">
        <f t="shared" ca="1" si="47"/>
        <v>59.145577594291431</v>
      </c>
      <c r="R71" s="22">
        <f t="shared" ca="1" si="47"/>
        <v>77.130474223493678</v>
      </c>
      <c r="S71" s="22">
        <f t="shared" ca="1" si="47"/>
        <v>86.587993402392399</v>
      </c>
      <c r="T71" s="22">
        <f t="shared" ca="1" si="47"/>
        <v>88.140578946061311</v>
      </c>
      <c r="U71" s="22">
        <f t="shared" ca="1" si="47"/>
        <v>88.77521755558935</v>
      </c>
      <c r="V71" s="22">
        <f t="shared" ca="1" si="47"/>
        <v>119.81338033762461</v>
      </c>
      <c r="W71" s="22">
        <f t="shared" ca="1" si="47"/>
        <v>87.06820011323488</v>
      </c>
      <c r="X71" s="22">
        <f t="shared" ca="1" si="47"/>
        <v>67.057671351633303</v>
      </c>
      <c r="Y71" s="22">
        <f t="shared" ca="1" si="47"/>
        <v>75.61822514120351</v>
      </c>
      <c r="Z71" s="22">
        <f t="shared" ca="1" si="47"/>
        <v>66.312831382969208</v>
      </c>
      <c r="AA71" s="22">
        <f t="shared" ca="1" si="47"/>
        <v>102.48928673155385</v>
      </c>
      <c r="AB71" s="22">
        <f t="shared" ca="1" si="47"/>
        <v>91.629163528855798</v>
      </c>
      <c r="AC71" s="22">
        <f t="shared" ca="1" si="47"/>
        <v>98.183289489392521</v>
      </c>
      <c r="AD71" s="22">
        <f t="shared" ca="1" si="47"/>
        <v>86.976917741386501</v>
      </c>
      <c r="AE71" s="22">
        <f t="shared" ca="1" si="47"/>
        <v>59.145577594291431</v>
      </c>
      <c r="AF71" s="22">
        <f t="shared" ca="1" si="47"/>
        <v>78.725192926654685</v>
      </c>
      <c r="AG71" s="22">
        <f t="shared" ca="1" si="47"/>
        <v>131.23875799038728</v>
      </c>
      <c r="AH71" s="22">
        <f t="shared" ca="1" si="47"/>
        <v>88.123607290931488</v>
      </c>
      <c r="AI71" s="22">
        <f t="shared" ca="1" si="47"/>
        <v>99.392567747686172</v>
      </c>
      <c r="AJ71" s="22">
        <f t="shared" ca="1" si="47"/>
        <v>86.976917741386501</v>
      </c>
      <c r="AK71" s="22">
        <f t="shared" ca="1" si="47"/>
        <v>85.062960661692529</v>
      </c>
      <c r="AL71" s="22">
        <f t="shared" ca="1" si="47"/>
        <v>97.641779794187173</v>
      </c>
      <c r="AM71" s="22">
        <f t="shared" ca="1" si="47"/>
        <v>66.312831382969208</v>
      </c>
      <c r="AN71" s="22" t="e">
        <f ca="1">AVERAGE(OFFSET($A71,0,Fixtures!$D$6,1,3))</f>
        <v>#N/A</v>
      </c>
      <c r="AO71" s="22" t="e">
        <f ca="1">AVERAGE(OFFSET($A71,0,Fixtures!$D$6,1,6))</f>
        <v>#N/A</v>
      </c>
      <c r="AP71" s="22" t="e">
        <f ca="1">AVERAGE(OFFSET($A71,0,Fixtures!$D$6,1,9))</f>
        <v>#N/A</v>
      </c>
      <c r="AQ71" s="22" t="e">
        <f ca="1">AVERAGE(OFFSET($A71,0,Fixtures!$D$6,1,12))</f>
        <v>#N/A</v>
      </c>
      <c r="AR71" s="22">
        <f ca="1">IF(OR(Fixtures!$D$6&lt;=0,Fixtures!$D$6&gt;39),AVERAGE(A71:AM71),AVERAGE(OFFSET($A71,0,Fixtures!$D$6,1,39-Fixtures!$D$6)))</f>
        <v>66.312831382969208</v>
      </c>
    </row>
    <row r="72" spans="1:44" x14ac:dyDescent="0.25">
      <c r="A72" s="30" t="s">
        <v>53</v>
      </c>
      <c r="B72" s="22">
        <f t="shared" ref="B72:AM72" ca="1" si="48">MIN(VLOOKUP($A68,$A$2:$AM$11,B$13+1,FALSE),VLOOKUP($A72,$A$2:$AM$11,B$13+1,FALSE))</f>
        <v>86.587993402392399</v>
      </c>
      <c r="C72" s="22">
        <f t="shared" ca="1" si="48"/>
        <v>77.130474223493678</v>
      </c>
      <c r="D72" s="22">
        <f t="shared" ca="1" si="48"/>
        <v>66.696076861647796</v>
      </c>
      <c r="E72" s="22">
        <f t="shared" ca="1" si="48"/>
        <v>131.51155327930761</v>
      </c>
      <c r="F72" s="22">
        <f t="shared" ca="1" si="48"/>
        <v>78.147349861769413</v>
      </c>
      <c r="G72" s="22">
        <f t="shared" ca="1" si="48"/>
        <v>86.976917741386501</v>
      </c>
      <c r="H72" s="22">
        <f t="shared" ca="1" si="48"/>
        <v>88.123607290931488</v>
      </c>
      <c r="I72" s="22">
        <f t="shared" ca="1" si="48"/>
        <v>75.61822514120351</v>
      </c>
      <c r="J72" s="22">
        <f t="shared" ca="1" si="48"/>
        <v>85.062960661692529</v>
      </c>
      <c r="K72" s="22">
        <f t="shared" ca="1" si="48"/>
        <v>78.725192926654685</v>
      </c>
      <c r="L72" s="22">
        <f t="shared" ca="1" si="48"/>
        <v>74.778299219092943</v>
      </c>
      <c r="M72" s="22">
        <f t="shared" ca="1" si="48"/>
        <v>99.637041377369087</v>
      </c>
      <c r="N72" s="22">
        <f t="shared" ca="1" si="48"/>
        <v>78.725192926654685</v>
      </c>
      <c r="O72" s="22">
        <f t="shared" ca="1" si="48"/>
        <v>131.23875799038728</v>
      </c>
      <c r="P72" s="22">
        <f t="shared" ca="1" si="48"/>
        <v>75.433191530180153</v>
      </c>
      <c r="Q72" s="22">
        <f t="shared" ca="1" si="48"/>
        <v>74.778299219092943</v>
      </c>
      <c r="R72" s="22">
        <f t="shared" ca="1" si="48"/>
        <v>59.145577594291431</v>
      </c>
      <c r="S72" s="22">
        <f t="shared" ca="1" si="48"/>
        <v>86.587993402392399</v>
      </c>
      <c r="T72" s="22">
        <f t="shared" ca="1" si="48"/>
        <v>88.140578946061311</v>
      </c>
      <c r="U72" s="22">
        <f t="shared" ca="1" si="48"/>
        <v>88.77521755558935</v>
      </c>
      <c r="V72" s="22">
        <f t="shared" ca="1" si="48"/>
        <v>78.147349861769413</v>
      </c>
      <c r="W72" s="22">
        <f t="shared" ca="1" si="48"/>
        <v>87.06820011323488</v>
      </c>
      <c r="X72" s="22">
        <f t="shared" ca="1" si="48"/>
        <v>67.057671351633303</v>
      </c>
      <c r="Y72" s="22">
        <f t="shared" ca="1" si="48"/>
        <v>75.433191530180153</v>
      </c>
      <c r="Z72" s="22">
        <f t="shared" ca="1" si="48"/>
        <v>88.123607290931488</v>
      </c>
      <c r="AA72" s="22">
        <f t="shared" ca="1" si="48"/>
        <v>77.130474223493678</v>
      </c>
      <c r="AB72" s="22">
        <f t="shared" ca="1" si="48"/>
        <v>112.35666368086302</v>
      </c>
      <c r="AC72" s="22">
        <f t="shared" ca="1" si="48"/>
        <v>66.312831382969208</v>
      </c>
      <c r="AD72" s="22">
        <f t="shared" ca="1" si="48"/>
        <v>86.976917741386501</v>
      </c>
      <c r="AE72" s="22">
        <f t="shared" ca="1" si="48"/>
        <v>59.145577594291431</v>
      </c>
      <c r="AF72" s="22">
        <f t="shared" ca="1" si="48"/>
        <v>117.84906433621505</v>
      </c>
      <c r="AG72" s="22">
        <f t="shared" ca="1" si="48"/>
        <v>97.641779794187173</v>
      </c>
      <c r="AH72" s="22">
        <f t="shared" ca="1" si="48"/>
        <v>116.38154010468304</v>
      </c>
      <c r="AI72" s="22">
        <f t="shared" ca="1" si="48"/>
        <v>99.392567747686172</v>
      </c>
      <c r="AJ72" s="22">
        <f t="shared" ca="1" si="48"/>
        <v>66.696076861647796</v>
      </c>
      <c r="AK72" s="22">
        <f t="shared" ca="1" si="48"/>
        <v>85.062960661692529</v>
      </c>
      <c r="AL72" s="22">
        <f t="shared" ca="1" si="48"/>
        <v>91.629163528855798</v>
      </c>
      <c r="AM72" s="22">
        <f t="shared" ca="1" si="48"/>
        <v>66.312831382969208</v>
      </c>
      <c r="AN72" s="22" t="e">
        <f ca="1">AVERAGE(OFFSET($A72,0,Fixtures!$D$6,1,3))</f>
        <v>#N/A</v>
      </c>
      <c r="AO72" s="22" t="e">
        <f ca="1">AVERAGE(OFFSET($A72,0,Fixtures!$D$6,1,6))</f>
        <v>#N/A</v>
      </c>
      <c r="AP72" s="22" t="e">
        <f ca="1">AVERAGE(OFFSET($A72,0,Fixtures!$D$6,1,9))</f>
        <v>#N/A</v>
      </c>
      <c r="AQ72" s="22" t="e">
        <f ca="1">AVERAGE(OFFSET($A72,0,Fixtures!$D$6,1,12))</f>
        <v>#N/A</v>
      </c>
      <c r="AR72" s="22">
        <f ca="1">IF(OR(Fixtures!$D$6&lt;=0,Fixtures!$D$6&gt;39),AVERAGE(A72:AM72),AVERAGE(OFFSET($A72,0,Fixtures!$D$6,1,39-Fixtures!$D$6)))</f>
        <v>66.312831382969208</v>
      </c>
    </row>
    <row r="73" spans="1:44" x14ac:dyDescent="0.25">
      <c r="A73" s="30" t="s">
        <v>116</v>
      </c>
      <c r="B73" s="22">
        <f t="shared" ref="B73:AM73" ca="1" si="49">MIN(VLOOKUP($A68,$A$2:$AM$11,B$13+1,FALSE),VLOOKUP($A73,$A$2:$AM$11,B$13+1,FALSE))</f>
        <v>91.629163528855798</v>
      </c>
      <c r="C73" s="22">
        <f t="shared" ca="1" si="49"/>
        <v>77.130474223493678</v>
      </c>
      <c r="D73" s="22">
        <f t="shared" ca="1" si="49"/>
        <v>66.696076861647796</v>
      </c>
      <c r="E73" s="22">
        <f t="shared" ca="1" si="49"/>
        <v>88.123607290931488</v>
      </c>
      <c r="F73" s="22">
        <f t="shared" ca="1" si="49"/>
        <v>66.696076861647796</v>
      </c>
      <c r="G73" s="22">
        <f t="shared" ca="1" si="49"/>
        <v>67.057671351633303</v>
      </c>
      <c r="H73" s="22">
        <f t="shared" ca="1" si="49"/>
        <v>66.312831382969208</v>
      </c>
      <c r="I73" s="22">
        <f t="shared" ca="1" si="49"/>
        <v>75.61822514120351</v>
      </c>
      <c r="J73" s="22">
        <f t="shared" ca="1" si="49"/>
        <v>87.06820011323488</v>
      </c>
      <c r="K73" s="22">
        <f t="shared" ca="1" si="49"/>
        <v>98.183289489392521</v>
      </c>
      <c r="L73" s="22">
        <f t="shared" ca="1" si="49"/>
        <v>132.89362574083827</v>
      </c>
      <c r="M73" s="22">
        <f t="shared" ca="1" si="49"/>
        <v>99.637041377369087</v>
      </c>
      <c r="N73" s="22">
        <f t="shared" ca="1" si="49"/>
        <v>78.725192926654685</v>
      </c>
      <c r="O73" s="22">
        <f t="shared" ca="1" si="49"/>
        <v>88.77521755558935</v>
      </c>
      <c r="P73" s="22">
        <f t="shared" ca="1" si="49"/>
        <v>75.433191530180153</v>
      </c>
      <c r="Q73" s="22">
        <f t="shared" ca="1" si="49"/>
        <v>74.778299219092943</v>
      </c>
      <c r="R73" s="22">
        <f t="shared" ca="1" si="49"/>
        <v>85.062960661692529</v>
      </c>
      <c r="S73" s="22">
        <f t="shared" ca="1" si="49"/>
        <v>86.587993402392399</v>
      </c>
      <c r="T73" s="22">
        <f t="shared" ca="1" si="49"/>
        <v>88.140578946061311</v>
      </c>
      <c r="U73" s="22">
        <f t="shared" ca="1" si="49"/>
        <v>88.77521755558935</v>
      </c>
      <c r="V73" s="22">
        <f t="shared" ca="1" si="49"/>
        <v>74.778299219092943</v>
      </c>
      <c r="W73" s="22">
        <f t="shared" ca="1" si="49"/>
        <v>87.06820011323488</v>
      </c>
      <c r="X73" s="22">
        <f t="shared" ca="1" si="49"/>
        <v>67.057671351633303</v>
      </c>
      <c r="Y73" s="22">
        <f t="shared" ca="1" si="49"/>
        <v>98.183289489392521</v>
      </c>
      <c r="Z73" s="22">
        <f t="shared" ca="1" si="49"/>
        <v>59.145577594291431</v>
      </c>
      <c r="AA73" s="22">
        <f t="shared" ca="1" si="49"/>
        <v>75.61822514120351</v>
      </c>
      <c r="AB73" s="22">
        <f t="shared" ca="1" si="49"/>
        <v>112.35666368086302</v>
      </c>
      <c r="AC73" s="22">
        <f t="shared" ca="1" si="49"/>
        <v>117.84906433621505</v>
      </c>
      <c r="AD73" s="22">
        <f t="shared" ca="1" si="49"/>
        <v>86.976917741386501</v>
      </c>
      <c r="AE73" s="22">
        <f t="shared" ca="1" si="49"/>
        <v>59.145577594291431</v>
      </c>
      <c r="AF73" s="22">
        <f t="shared" ca="1" si="49"/>
        <v>78.147349861769413</v>
      </c>
      <c r="AG73" s="22">
        <f t="shared" ca="1" si="49"/>
        <v>103.32650355381611</v>
      </c>
      <c r="AH73" s="22">
        <f t="shared" ca="1" si="49"/>
        <v>102.74153980171798</v>
      </c>
      <c r="AI73" s="22">
        <f t="shared" ca="1" si="49"/>
        <v>99.392567747686172</v>
      </c>
      <c r="AJ73" s="22">
        <f t="shared" ca="1" si="49"/>
        <v>75.433191530180153</v>
      </c>
      <c r="AK73" s="22">
        <f t="shared" ca="1" si="49"/>
        <v>85.062960661692529</v>
      </c>
      <c r="AL73" s="22">
        <f t="shared" ca="1" si="49"/>
        <v>97.641779794187173</v>
      </c>
      <c r="AM73" s="22">
        <f t="shared" ca="1" si="49"/>
        <v>66.312831382969208</v>
      </c>
      <c r="AN73" s="22" t="e">
        <f ca="1">AVERAGE(OFFSET($A73,0,Fixtures!$D$6,1,3))</f>
        <v>#N/A</v>
      </c>
      <c r="AO73" s="22" t="e">
        <f ca="1">AVERAGE(OFFSET($A73,0,Fixtures!$D$6,1,6))</f>
        <v>#N/A</v>
      </c>
      <c r="AP73" s="22" t="e">
        <f ca="1">AVERAGE(OFFSET($A73,0,Fixtures!$D$6,1,9))</f>
        <v>#N/A</v>
      </c>
      <c r="AQ73" s="22" t="e">
        <f ca="1">AVERAGE(OFFSET($A73,0,Fixtures!$D$6,1,12))</f>
        <v>#N/A</v>
      </c>
      <c r="AR73" s="22">
        <f ca="1">IF(OR(Fixtures!$D$6&lt;=0,Fixtures!$D$6&gt;39),AVERAGE(A73:AM73),AVERAGE(OFFSET($A73,0,Fixtures!$D$6,1,39-Fixtures!$D$6)))</f>
        <v>66.312831382969208</v>
      </c>
    </row>
    <row r="74" spans="1:44" x14ac:dyDescent="0.25">
      <c r="A74" s="30" t="s">
        <v>2</v>
      </c>
      <c r="B74" s="22">
        <f t="shared" ref="B74:AM74" ca="1" si="50">MIN(VLOOKUP($A68,$A$2:$AM$11,B$13+1,FALSE),VLOOKUP($A74,$A$2:$AM$11,B$13+1,FALSE))</f>
        <v>112.35666368086302</v>
      </c>
      <c r="C74" s="22">
        <f t="shared" ca="1" si="50"/>
        <v>77.130474223493678</v>
      </c>
      <c r="D74" s="22">
        <f t="shared" ca="1" si="50"/>
        <v>66.696076861647796</v>
      </c>
      <c r="E74" s="22">
        <f t="shared" ca="1" si="50"/>
        <v>75.433191530180153</v>
      </c>
      <c r="F74" s="22">
        <f t="shared" ca="1" si="50"/>
        <v>78.147349861769413</v>
      </c>
      <c r="G74" s="22">
        <f t="shared" ca="1" si="50"/>
        <v>88.123607290931488</v>
      </c>
      <c r="H74" s="22">
        <f t="shared" ca="1" si="50"/>
        <v>87.06820011323488</v>
      </c>
      <c r="I74" s="22">
        <f t="shared" ca="1" si="50"/>
        <v>75.61822514120351</v>
      </c>
      <c r="J74" s="22">
        <f t="shared" ca="1" si="50"/>
        <v>91.629163528855798</v>
      </c>
      <c r="K74" s="22">
        <f t="shared" ca="1" si="50"/>
        <v>75.61822514120351</v>
      </c>
      <c r="L74" s="22">
        <f t="shared" ca="1" si="50"/>
        <v>115.57302546324158</v>
      </c>
      <c r="M74" s="22">
        <f t="shared" ca="1" si="50"/>
        <v>66.312831382969208</v>
      </c>
      <c r="N74" s="22">
        <f t="shared" ca="1" si="50"/>
        <v>78.725192926654685</v>
      </c>
      <c r="O74" s="22">
        <f t="shared" ca="1" si="50"/>
        <v>77.130474223493678</v>
      </c>
      <c r="P74" s="22">
        <f t="shared" ca="1" si="50"/>
        <v>75.433191530180153</v>
      </c>
      <c r="Q74" s="22">
        <f t="shared" ca="1" si="50"/>
        <v>74.778299219092943</v>
      </c>
      <c r="R74" s="22">
        <f t="shared" ca="1" si="50"/>
        <v>106.24960143147842</v>
      </c>
      <c r="S74" s="22">
        <f t="shared" ca="1" si="50"/>
        <v>66.696076861647796</v>
      </c>
      <c r="T74" s="22">
        <f t="shared" ca="1" si="50"/>
        <v>88.140578946061311</v>
      </c>
      <c r="U74" s="22">
        <f t="shared" ca="1" si="50"/>
        <v>88.77521755558935</v>
      </c>
      <c r="V74" s="22">
        <f t="shared" ca="1" si="50"/>
        <v>98.183289489392521</v>
      </c>
      <c r="W74" s="22">
        <f t="shared" ca="1" si="50"/>
        <v>67.057671351633303</v>
      </c>
      <c r="X74" s="22">
        <f t="shared" ca="1" si="50"/>
        <v>67.057671351633303</v>
      </c>
      <c r="Y74" s="22">
        <f t="shared" ca="1" si="50"/>
        <v>103.32650355381611</v>
      </c>
      <c r="Z74" s="22">
        <f t="shared" ca="1" si="50"/>
        <v>88.123607290931488</v>
      </c>
      <c r="AA74" s="22">
        <f t="shared" ca="1" si="50"/>
        <v>78.147349861769413</v>
      </c>
      <c r="AB74" s="22">
        <f t="shared" ca="1" si="50"/>
        <v>74.778299219092943</v>
      </c>
      <c r="AC74" s="22">
        <f t="shared" ca="1" si="50"/>
        <v>102.48928673155385</v>
      </c>
      <c r="AD74" s="22">
        <f t="shared" ca="1" si="50"/>
        <v>86.976917741386501</v>
      </c>
      <c r="AE74" s="22">
        <f t="shared" ca="1" si="50"/>
        <v>59.145577594291431</v>
      </c>
      <c r="AF74" s="22">
        <f t="shared" ca="1" si="50"/>
        <v>85.062960661692529</v>
      </c>
      <c r="AG74" s="22">
        <f t="shared" ca="1" si="50"/>
        <v>99.637041377369087</v>
      </c>
      <c r="AH74" s="22">
        <f t="shared" ca="1" si="50"/>
        <v>116.38154010468304</v>
      </c>
      <c r="AI74" s="22">
        <f t="shared" ca="1" si="50"/>
        <v>91.629163528855798</v>
      </c>
      <c r="AJ74" s="22">
        <f t="shared" ca="1" si="50"/>
        <v>102.74153980171798</v>
      </c>
      <c r="AK74" s="22">
        <f t="shared" ca="1" si="50"/>
        <v>85.062960661692529</v>
      </c>
      <c r="AL74" s="22">
        <f t="shared" ca="1" si="50"/>
        <v>59.145577594291431</v>
      </c>
      <c r="AM74" s="22">
        <f t="shared" ca="1" si="50"/>
        <v>66.312831382969208</v>
      </c>
      <c r="AN74" s="22" t="e">
        <f ca="1">AVERAGE(OFFSET($A74,0,Fixtures!$D$6,1,3))</f>
        <v>#N/A</v>
      </c>
      <c r="AO74" s="22" t="e">
        <f ca="1">AVERAGE(OFFSET($A74,0,Fixtures!$D$6,1,6))</f>
        <v>#N/A</v>
      </c>
      <c r="AP74" s="22" t="e">
        <f ca="1">AVERAGE(OFFSET($A74,0,Fixtures!$D$6,1,9))</f>
        <v>#N/A</v>
      </c>
      <c r="AQ74" s="22" t="e">
        <f ca="1">AVERAGE(OFFSET($A74,0,Fixtures!$D$6,1,12))</f>
        <v>#N/A</v>
      </c>
      <c r="AR74" s="22">
        <f ca="1">IF(OR(Fixtures!$D$6&lt;=0,Fixtures!$D$6&gt;39),AVERAGE(A74:AM74),AVERAGE(OFFSET($A74,0,Fixtures!$D$6,1,39-Fixtures!$D$6)))</f>
        <v>66.312831382969208</v>
      </c>
    </row>
    <row r="75" spans="1:44" x14ac:dyDescent="0.25">
      <c r="A75" s="30" t="s">
        <v>10</v>
      </c>
      <c r="B75" s="22">
        <f t="shared" ref="B75:AM75" ca="1" si="51">MIN(VLOOKUP($A68,$A$2:$AM$11,B$13+1,FALSE),VLOOKUP($A75,$A$2:$AM$11,B$13+1,FALSE))</f>
        <v>75.61822514120351</v>
      </c>
      <c r="C75" s="22">
        <f t="shared" ca="1" si="51"/>
        <v>77.130474223493678</v>
      </c>
      <c r="D75" s="22">
        <f t="shared" ca="1" si="51"/>
        <v>66.696076861647796</v>
      </c>
      <c r="E75" s="22">
        <f t="shared" ca="1" si="51"/>
        <v>66.312831382969208</v>
      </c>
      <c r="F75" s="22">
        <f t="shared" ca="1" si="51"/>
        <v>78.147349861769413</v>
      </c>
      <c r="G75" s="22">
        <f t="shared" ca="1" si="51"/>
        <v>87.06820011323488</v>
      </c>
      <c r="H75" s="22">
        <f t="shared" ca="1" si="51"/>
        <v>106.24960143147842</v>
      </c>
      <c r="I75" s="22">
        <f t="shared" ca="1" si="51"/>
        <v>75.61822514120351</v>
      </c>
      <c r="J75" s="22">
        <f t="shared" ca="1" si="51"/>
        <v>88.123607290931488</v>
      </c>
      <c r="K75" s="22">
        <f t="shared" ca="1" si="51"/>
        <v>98.183289489392521</v>
      </c>
      <c r="L75" s="22">
        <f t="shared" ca="1" si="51"/>
        <v>99.392567747686172</v>
      </c>
      <c r="M75" s="22">
        <f t="shared" ca="1" si="51"/>
        <v>59.145577594291431</v>
      </c>
      <c r="N75" s="22">
        <f t="shared" ca="1" si="51"/>
        <v>78.725192926654685</v>
      </c>
      <c r="O75" s="22">
        <f t="shared" ca="1" si="51"/>
        <v>131.23875799038728</v>
      </c>
      <c r="P75" s="22">
        <f t="shared" ca="1" si="51"/>
        <v>75.433191530180153</v>
      </c>
      <c r="Q75" s="22">
        <f t="shared" ca="1" si="51"/>
        <v>74.778299219092943</v>
      </c>
      <c r="R75" s="22">
        <f t="shared" ca="1" si="51"/>
        <v>115.85748105300112</v>
      </c>
      <c r="S75" s="22">
        <f t="shared" ca="1" si="51"/>
        <v>86.587993402392399</v>
      </c>
      <c r="T75" s="22">
        <f t="shared" ca="1" si="51"/>
        <v>88.140578946061311</v>
      </c>
      <c r="U75" s="22">
        <f t="shared" ca="1" si="51"/>
        <v>88.77521755558935</v>
      </c>
      <c r="V75" s="22">
        <f t="shared" ca="1" si="51"/>
        <v>102.48928673155385</v>
      </c>
      <c r="W75" s="22">
        <f t="shared" ca="1" si="51"/>
        <v>87.06820011323488</v>
      </c>
      <c r="X75" s="22">
        <f t="shared" ca="1" si="51"/>
        <v>67.057671351633303</v>
      </c>
      <c r="Y75" s="22">
        <f t="shared" ca="1" si="51"/>
        <v>78.147349861769413</v>
      </c>
      <c r="Z75" s="22">
        <f t="shared" ca="1" si="51"/>
        <v>88.123607290931488</v>
      </c>
      <c r="AA75" s="22">
        <f t="shared" ca="1" si="51"/>
        <v>98.183289489392521</v>
      </c>
      <c r="AB75" s="22">
        <f t="shared" ca="1" si="51"/>
        <v>66.696076861647796</v>
      </c>
      <c r="AC75" s="22">
        <f t="shared" ca="1" si="51"/>
        <v>88.140578946061311</v>
      </c>
      <c r="AD75" s="22">
        <f t="shared" ca="1" si="51"/>
        <v>86.976917741386501</v>
      </c>
      <c r="AE75" s="22">
        <f t="shared" ca="1" si="51"/>
        <v>59.145577594291431</v>
      </c>
      <c r="AF75" s="22">
        <f t="shared" ca="1" si="51"/>
        <v>74.778299219092943</v>
      </c>
      <c r="AG75" s="22">
        <f t="shared" ca="1" si="51"/>
        <v>67.057671351633303</v>
      </c>
      <c r="AH75" s="22">
        <f t="shared" ca="1" si="51"/>
        <v>116.38154010468304</v>
      </c>
      <c r="AI75" s="22">
        <f t="shared" ca="1" si="51"/>
        <v>99.392567747686172</v>
      </c>
      <c r="AJ75" s="22">
        <f t="shared" ca="1" si="51"/>
        <v>102.74153980171798</v>
      </c>
      <c r="AK75" s="22">
        <f t="shared" ca="1" si="51"/>
        <v>77.130474223493678</v>
      </c>
      <c r="AL75" s="22">
        <f t="shared" ca="1" si="51"/>
        <v>97.641779794187173</v>
      </c>
      <c r="AM75" s="22">
        <f t="shared" ca="1" si="51"/>
        <v>66.312831382969208</v>
      </c>
      <c r="AN75" s="22" t="e">
        <f ca="1">AVERAGE(OFFSET($A75,0,Fixtures!$D$6,1,3))</f>
        <v>#N/A</v>
      </c>
      <c r="AO75" s="22" t="e">
        <f ca="1">AVERAGE(OFFSET($A75,0,Fixtures!$D$6,1,6))</f>
        <v>#N/A</v>
      </c>
      <c r="AP75" s="22" t="e">
        <f ca="1">AVERAGE(OFFSET($A75,0,Fixtures!$D$6,1,9))</f>
        <v>#N/A</v>
      </c>
      <c r="AQ75" s="22" t="e">
        <f ca="1">AVERAGE(OFFSET($A75,0,Fixtures!$D$6,1,12))</f>
        <v>#N/A</v>
      </c>
      <c r="AR75" s="22">
        <f ca="1">IF(OR(Fixtures!$D$6&lt;=0,Fixtures!$D$6&gt;39),AVERAGE(A75:AM75),AVERAGE(OFFSET($A75,0,Fixtures!$D$6,1,39-Fixtures!$D$6)))</f>
        <v>66.312831382969208</v>
      </c>
    </row>
    <row r="76" spans="1:44" x14ac:dyDescent="0.25">
      <c r="A76" s="30" t="s">
        <v>117</v>
      </c>
      <c r="B76" s="22">
        <f t="shared" ref="B76:AM76" ca="1" si="52">MIN(VLOOKUP($A68,$A$2:$AM$11,B$13+1,FALSE),VLOOKUP($A76,$A$2:$AM$11,B$13+1,FALSE))</f>
        <v>106.24960143147842</v>
      </c>
      <c r="C76" s="22">
        <f t="shared" ca="1" si="52"/>
        <v>77.130474223493678</v>
      </c>
      <c r="D76" s="22">
        <f t="shared" ca="1" si="52"/>
        <v>66.696076861647796</v>
      </c>
      <c r="E76" s="22">
        <f t="shared" ca="1" si="52"/>
        <v>97.641779794187173</v>
      </c>
      <c r="F76" s="22">
        <f t="shared" ca="1" si="52"/>
        <v>75.433191530180153</v>
      </c>
      <c r="G76" s="22">
        <f t="shared" ca="1" si="52"/>
        <v>99.392567747686172</v>
      </c>
      <c r="H76" s="22">
        <f t="shared" ca="1" si="52"/>
        <v>86.976917741386501</v>
      </c>
      <c r="I76" s="22">
        <f t="shared" ca="1" si="52"/>
        <v>75.61822514120351</v>
      </c>
      <c r="J76" s="22">
        <f t="shared" ca="1" si="52"/>
        <v>91.629163528855798</v>
      </c>
      <c r="K76" s="22">
        <f t="shared" ca="1" si="52"/>
        <v>59.145577594291431</v>
      </c>
      <c r="L76" s="22">
        <f t="shared" ca="1" si="52"/>
        <v>67.057671351633303</v>
      </c>
      <c r="M76" s="22">
        <f t="shared" ca="1" si="52"/>
        <v>88.77521755558935</v>
      </c>
      <c r="N76" s="22">
        <f t="shared" ca="1" si="52"/>
        <v>78.725192926654685</v>
      </c>
      <c r="O76" s="22">
        <f t="shared" ca="1" si="52"/>
        <v>102.48928673155385</v>
      </c>
      <c r="P76" s="22">
        <f t="shared" ca="1" si="52"/>
        <v>75.433191530180153</v>
      </c>
      <c r="Q76" s="22">
        <f t="shared" ca="1" si="52"/>
        <v>74.778299219092943</v>
      </c>
      <c r="R76" s="22">
        <f t="shared" ca="1" si="52"/>
        <v>91.629163528855798</v>
      </c>
      <c r="S76" s="22">
        <f t="shared" ca="1" si="52"/>
        <v>86.587993402392399</v>
      </c>
      <c r="T76" s="22">
        <f t="shared" ca="1" si="52"/>
        <v>88.123607290931488</v>
      </c>
      <c r="U76" s="22">
        <f t="shared" ca="1" si="52"/>
        <v>88.77521755558935</v>
      </c>
      <c r="V76" s="22">
        <f t="shared" ca="1" si="52"/>
        <v>77.130474223493678</v>
      </c>
      <c r="W76" s="22">
        <f t="shared" ca="1" si="52"/>
        <v>66.696076861647796</v>
      </c>
      <c r="X76" s="22">
        <f t="shared" ca="1" si="52"/>
        <v>67.057671351633303</v>
      </c>
      <c r="Y76" s="22">
        <f t="shared" ca="1" si="52"/>
        <v>103.32650355381611</v>
      </c>
      <c r="Z76" s="22">
        <f t="shared" ca="1" si="52"/>
        <v>85.062960661692529</v>
      </c>
      <c r="AA76" s="22">
        <f t="shared" ca="1" si="52"/>
        <v>88.140578946061311</v>
      </c>
      <c r="AB76" s="22">
        <f t="shared" ca="1" si="52"/>
        <v>78.725192926654685</v>
      </c>
      <c r="AC76" s="22">
        <f t="shared" ca="1" si="52"/>
        <v>75.61822514120351</v>
      </c>
      <c r="AD76" s="22">
        <f t="shared" ca="1" si="52"/>
        <v>86.976917741386501</v>
      </c>
      <c r="AE76" s="22">
        <f t="shared" ca="1" si="52"/>
        <v>59.145577594291431</v>
      </c>
      <c r="AF76" s="22">
        <f t="shared" ca="1" si="52"/>
        <v>86.587993402392399</v>
      </c>
      <c r="AG76" s="22">
        <f t="shared" ca="1" si="52"/>
        <v>119.81338033762461</v>
      </c>
      <c r="AH76" s="22">
        <f t="shared" ca="1" si="52"/>
        <v>115.57302546324158</v>
      </c>
      <c r="AI76" s="22">
        <f t="shared" ca="1" si="52"/>
        <v>78.147349861769413</v>
      </c>
      <c r="AJ76" s="22">
        <f t="shared" ca="1" si="52"/>
        <v>102.74153980171798</v>
      </c>
      <c r="AK76" s="22">
        <f t="shared" ca="1" si="52"/>
        <v>85.062960661692529</v>
      </c>
      <c r="AL76" s="22">
        <f t="shared" ca="1" si="52"/>
        <v>97.641779794187173</v>
      </c>
      <c r="AM76" s="22">
        <f t="shared" ca="1" si="52"/>
        <v>66.312831382969208</v>
      </c>
      <c r="AN76" s="22" t="e">
        <f ca="1">AVERAGE(OFFSET($A76,0,Fixtures!$D$6,1,3))</f>
        <v>#N/A</v>
      </c>
      <c r="AO76" s="22" t="e">
        <f ca="1">AVERAGE(OFFSET($A76,0,Fixtures!$D$6,1,6))</f>
        <v>#N/A</v>
      </c>
      <c r="AP76" s="22" t="e">
        <f ca="1">AVERAGE(OFFSET($A76,0,Fixtures!$D$6,1,9))</f>
        <v>#N/A</v>
      </c>
      <c r="AQ76" s="22" t="e">
        <f ca="1">AVERAGE(OFFSET($A76,0,Fixtures!$D$6,1,12))</f>
        <v>#N/A</v>
      </c>
      <c r="AR76" s="22">
        <f ca="1">IF(OR(Fixtures!$D$6&lt;=0,Fixtures!$D$6&gt;39),AVERAGE(A76:AM76),AVERAGE(OFFSET($A76,0,Fixtures!$D$6,1,39-Fixtures!$D$6)))</f>
        <v>66.312831382969208</v>
      </c>
    </row>
    <row r="77" spans="1:44" x14ac:dyDescent="0.25">
      <c r="A77" s="30" t="s">
        <v>63</v>
      </c>
      <c r="B77" s="22">
        <f t="shared" ref="B77:AM77" ca="1" si="53">MIN(VLOOKUP($A68,$A$2:$AM$11,B$13+1,FALSE),VLOOKUP($A77,$A$2:$AM$11,B$13+1,FALSE))</f>
        <v>78.725192926654685</v>
      </c>
      <c r="C77" s="22">
        <f t="shared" ca="1" si="53"/>
        <v>77.130474223493678</v>
      </c>
      <c r="D77" s="22">
        <f t="shared" ca="1" si="53"/>
        <v>66.696076861647796</v>
      </c>
      <c r="E77" s="22">
        <f t="shared" ca="1" si="53"/>
        <v>119.81338033762461</v>
      </c>
      <c r="F77" s="22">
        <f t="shared" ca="1" si="53"/>
        <v>78.147349861769413</v>
      </c>
      <c r="G77" s="22">
        <f t="shared" ca="1" si="53"/>
        <v>115.57302546324158</v>
      </c>
      <c r="H77" s="22">
        <f t="shared" ca="1" si="53"/>
        <v>106.24960143147842</v>
      </c>
      <c r="I77" s="22">
        <f t="shared" ca="1" si="53"/>
        <v>75.61822514120351</v>
      </c>
      <c r="J77" s="22">
        <f t="shared" ca="1" si="53"/>
        <v>66.696076861647796</v>
      </c>
      <c r="K77" s="22">
        <f t="shared" ca="1" si="53"/>
        <v>98.183289489392521</v>
      </c>
      <c r="L77" s="22">
        <f t="shared" ca="1" si="53"/>
        <v>116.38154010468304</v>
      </c>
      <c r="M77" s="22">
        <f t="shared" ca="1" si="53"/>
        <v>99.637041377369087</v>
      </c>
      <c r="N77" s="22">
        <f t="shared" ca="1" si="53"/>
        <v>67.057671351633303</v>
      </c>
      <c r="O77" s="22">
        <f t="shared" ca="1" si="53"/>
        <v>131.23875799038728</v>
      </c>
      <c r="P77" s="22">
        <f t="shared" ca="1" si="53"/>
        <v>75.433191530180153</v>
      </c>
      <c r="Q77" s="22">
        <f t="shared" ca="1" si="53"/>
        <v>74.778299219092943</v>
      </c>
      <c r="R77" s="22">
        <f t="shared" ca="1" si="53"/>
        <v>98.183289489392521</v>
      </c>
      <c r="S77" s="22">
        <f t="shared" ca="1" si="53"/>
        <v>66.312831382969208</v>
      </c>
      <c r="T77" s="22">
        <f t="shared" ca="1" si="53"/>
        <v>75.433191530180153</v>
      </c>
      <c r="U77" s="22">
        <f t="shared" ca="1" si="53"/>
        <v>75.61822514120351</v>
      </c>
      <c r="V77" s="22">
        <f t="shared" ca="1" si="53"/>
        <v>119.81338033762461</v>
      </c>
      <c r="W77" s="22">
        <f t="shared" ca="1" si="53"/>
        <v>87.06820011323488</v>
      </c>
      <c r="X77" s="22">
        <f t="shared" ca="1" si="53"/>
        <v>67.057671351633303</v>
      </c>
      <c r="Y77" s="22">
        <f t="shared" ca="1" si="53"/>
        <v>59.145577594291431</v>
      </c>
      <c r="Z77" s="22">
        <f t="shared" ca="1" si="53"/>
        <v>88.123607290931488</v>
      </c>
      <c r="AA77" s="22">
        <f t="shared" ca="1" si="53"/>
        <v>102.48928673155385</v>
      </c>
      <c r="AB77" s="22">
        <f t="shared" ca="1" si="53"/>
        <v>112.35666368086302</v>
      </c>
      <c r="AC77" s="22">
        <f t="shared" ca="1" si="53"/>
        <v>117.84906433621505</v>
      </c>
      <c r="AD77" s="22">
        <f t="shared" ca="1" si="53"/>
        <v>86.976917741386501</v>
      </c>
      <c r="AE77" s="22">
        <f t="shared" ca="1" si="53"/>
        <v>59.145577594291431</v>
      </c>
      <c r="AF77" s="22">
        <f t="shared" ca="1" si="53"/>
        <v>106.24960143147842</v>
      </c>
      <c r="AG77" s="22">
        <f t="shared" ca="1" si="53"/>
        <v>88.77521755558935</v>
      </c>
      <c r="AH77" s="22">
        <f t="shared" ca="1" si="53"/>
        <v>116.38154010468304</v>
      </c>
      <c r="AI77" s="22">
        <f t="shared" ca="1" si="53"/>
        <v>85.062960661692529</v>
      </c>
      <c r="AJ77" s="22">
        <f t="shared" ca="1" si="53"/>
        <v>87.06820011323488</v>
      </c>
      <c r="AK77" s="22">
        <f t="shared" ca="1" si="53"/>
        <v>85.062960661692529</v>
      </c>
      <c r="AL77" s="22">
        <f t="shared" ca="1" si="53"/>
        <v>74.778299219092943</v>
      </c>
      <c r="AM77" s="22">
        <f t="shared" ca="1" si="53"/>
        <v>66.312831382969208</v>
      </c>
      <c r="AN77" s="22" t="e">
        <f ca="1">AVERAGE(OFFSET($A77,0,Fixtures!$D$6,1,3))</f>
        <v>#N/A</v>
      </c>
      <c r="AO77" s="22" t="e">
        <f ca="1">AVERAGE(OFFSET($A77,0,Fixtures!$D$6,1,6))</f>
        <v>#N/A</v>
      </c>
      <c r="AP77" s="22" t="e">
        <f ca="1">AVERAGE(OFFSET($A77,0,Fixtures!$D$6,1,9))</f>
        <v>#N/A</v>
      </c>
      <c r="AQ77" s="22" t="e">
        <f ca="1">AVERAGE(OFFSET($A77,0,Fixtures!$D$6,1,12))</f>
        <v>#N/A</v>
      </c>
      <c r="AR77" s="22">
        <f ca="1">IF(OR(Fixtures!$D$6&lt;=0,Fixtures!$D$6&gt;39),AVERAGE(A77:AM77),AVERAGE(OFFSET($A77,0,Fixtures!$D$6,1,39-Fixtures!$D$6)))</f>
        <v>66.312831382969208</v>
      </c>
    </row>
    <row r="79" spans="1:44" x14ac:dyDescent="0.25">
      <c r="A79" s="31" t="s">
        <v>2</v>
      </c>
      <c r="B79" s="2">
        <v>1</v>
      </c>
      <c r="C79" s="2">
        <v>2</v>
      </c>
      <c r="D79" s="2">
        <v>3</v>
      </c>
      <c r="E79" s="2">
        <v>4</v>
      </c>
      <c r="F79" s="2">
        <v>5</v>
      </c>
      <c r="G79" s="2">
        <v>6</v>
      </c>
      <c r="H79" s="2">
        <v>7</v>
      </c>
      <c r="I79" s="2">
        <v>8</v>
      </c>
      <c r="J79" s="2">
        <v>9</v>
      </c>
      <c r="K79" s="2">
        <v>10</v>
      </c>
      <c r="L79" s="2">
        <v>11</v>
      </c>
      <c r="M79" s="2">
        <v>12</v>
      </c>
      <c r="N79" s="2">
        <v>13</v>
      </c>
      <c r="O79" s="2">
        <v>14</v>
      </c>
      <c r="P79" s="2">
        <v>15</v>
      </c>
      <c r="Q79" s="2">
        <v>16</v>
      </c>
      <c r="R79" s="2">
        <v>17</v>
      </c>
      <c r="S79" s="2">
        <v>18</v>
      </c>
      <c r="T79" s="2">
        <v>19</v>
      </c>
      <c r="U79" s="2">
        <v>20</v>
      </c>
      <c r="V79" s="2">
        <v>21</v>
      </c>
      <c r="W79" s="2">
        <v>22</v>
      </c>
      <c r="X79" s="2">
        <v>23</v>
      </c>
      <c r="Y79" s="2">
        <v>24</v>
      </c>
      <c r="Z79" s="2">
        <v>25</v>
      </c>
      <c r="AA79" s="2">
        <v>26</v>
      </c>
      <c r="AB79" s="2">
        <v>27</v>
      </c>
      <c r="AC79" s="2">
        <v>28</v>
      </c>
      <c r="AD79" s="2">
        <v>29</v>
      </c>
      <c r="AE79" s="2">
        <v>30</v>
      </c>
      <c r="AF79" s="2">
        <v>31</v>
      </c>
      <c r="AG79" s="2">
        <v>32</v>
      </c>
      <c r="AH79" s="2">
        <v>33</v>
      </c>
      <c r="AI79" s="2">
        <v>34</v>
      </c>
      <c r="AJ79" s="2">
        <v>35</v>
      </c>
      <c r="AK79" s="2">
        <v>36</v>
      </c>
      <c r="AL79" s="2">
        <v>37</v>
      </c>
      <c r="AM79" s="2">
        <v>38</v>
      </c>
      <c r="AN79" s="31" t="s">
        <v>56</v>
      </c>
      <c r="AO79" s="31" t="s">
        <v>57</v>
      </c>
      <c r="AP79" s="31" t="s">
        <v>58</v>
      </c>
      <c r="AQ79" s="31" t="s">
        <v>78</v>
      </c>
      <c r="AR79" s="31" t="s">
        <v>59</v>
      </c>
    </row>
    <row r="80" spans="1:44" x14ac:dyDescent="0.25">
      <c r="A80" s="30" t="s">
        <v>105</v>
      </c>
      <c r="B80" s="22">
        <f t="shared" ref="B80:AM80" ca="1" si="54">MIN(VLOOKUP($A79,$A$2:$AM$11,B$13+1,FALSE),VLOOKUP($A80,$A$2:$AM$11,B$13+1,FALSE))</f>
        <v>112.35666368086302</v>
      </c>
      <c r="C80" s="22">
        <f t="shared" ca="1" si="54"/>
        <v>59.145577594291431</v>
      </c>
      <c r="D80" s="22">
        <f t="shared" ca="1" si="54"/>
        <v>86.976917741386501</v>
      </c>
      <c r="E80" s="22">
        <f t="shared" ca="1" si="54"/>
        <v>75.433191530180153</v>
      </c>
      <c r="F80" s="22">
        <f t="shared" ca="1" si="54"/>
        <v>116.38154010468304</v>
      </c>
      <c r="G80" s="22">
        <f t="shared" ca="1" si="54"/>
        <v>88.123607290931488</v>
      </c>
      <c r="H80" s="22">
        <f t="shared" ca="1" si="54"/>
        <v>86.587993402392399</v>
      </c>
      <c r="I80" s="22">
        <f t="shared" ca="1" si="54"/>
        <v>97.641779794187173</v>
      </c>
      <c r="J80" s="22">
        <f t="shared" ca="1" si="54"/>
        <v>88.140578946061311</v>
      </c>
      <c r="K80" s="22">
        <f t="shared" ca="1" si="54"/>
        <v>75.61822514120351</v>
      </c>
      <c r="L80" s="22">
        <f t="shared" ca="1" si="54"/>
        <v>78.725192926654685</v>
      </c>
      <c r="M80" s="22">
        <f t="shared" ca="1" si="54"/>
        <v>66.312831382969208</v>
      </c>
      <c r="N80" s="22">
        <f t="shared" ca="1" si="54"/>
        <v>75.433191530180153</v>
      </c>
      <c r="O80" s="22">
        <f t="shared" ca="1" si="54"/>
        <v>74.778299219092943</v>
      </c>
      <c r="P80" s="22">
        <f t="shared" ca="1" si="54"/>
        <v>67.057671351633303</v>
      </c>
      <c r="Q80" s="22">
        <f t="shared" ca="1" si="54"/>
        <v>132.51445114838938</v>
      </c>
      <c r="R80" s="22">
        <f t="shared" ca="1" si="54"/>
        <v>106.24960143147842</v>
      </c>
      <c r="S80" s="22">
        <f t="shared" ca="1" si="54"/>
        <v>66.696076861647796</v>
      </c>
      <c r="T80" s="22">
        <f t="shared" ca="1" si="54"/>
        <v>87.06820011323488</v>
      </c>
      <c r="U80" s="22">
        <f t="shared" ca="1" si="54"/>
        <v>85.062960661692529</v>
      </c>
      <c r="V80" s="22">
        <f t="shared" ca="1" si="54"/>
        <v>97.641779794187173</v>
      </c>
      <c r="W80" s="22">
        <f t="shared" ca="1" si="54"/>
        <v>67.057671351633303</v>
      </c>
      <c r="X80" s="22">
        <f t="shared" ca="1" si="54"/>
        <v>86.587993402392399</v>
      </c>
      <c r="Y80" s="22">
        <f t="shared" ca="1" si="54"/>
        <v>99.392567747686172</v>
      </c>
      <c r="Z80" s="22">
        <f t="shared" ca="1" si="54"/>
        <v>106.24960143147842</v>
      </c>
      <c r="AA80" s="22">
        <f t="shared" ca="1" si="54"/>
        <v>78.147349861769413</v>
      </c>
      <c r="AB80" s="22">
        <f t="shared" ca="1" si="54"/>
        <v>74.778299219092943</v>
      </c>
      <c r="AC80" s="22">
        <f t="shared" ca="1" si="54"/>
        <v>88.77521755558935</v>
      </c>
      <c r="AD80" s="22">
        <f t="shared" ca="1" si="54"/>
        <v>66.696076861647796</v>
      </c>
      <c r="AE80" s="22">
        <f t="shared" ca="1" si="54"/>
        <v>77.130474223493678</v>
      </c>
      <c r="AF80" s="22">
        <f t="shared" ca="1" si="54"/>
        <v>85.062960661692529</v>
      </c>
      <c r="AG80" s="22">
        <f t="shared" ca="1" si="54"/>
        <v>99.637041377369087</v>
      </c>
      <c r="AH80" s="22">
        <f t="shared" ca="1" si="54"/>
        <v>66.312831382969208</v>
      </c>
      <c r="AI80" s="22">
        <f t="shared" ca="1" si="54"/>
        <v>91.629163528855798</v>
      </c>
      <c r="AJ80" s="22">
        <f t="shared" ca="1" si="54"/>
        <v>116.38154010468304</v>
      </c>
      <c r="AK80" s="22">
        <f t="shared" ca="1" si="54"/>
        <v>75.61822514120351</v>
      </c>
      <c r="AL80" s="22">
        <f t="shared" ca="1" si="54"/>
        <v>59.145577594291431</v>
      </c>
      <c r="AM80" s="22">
        <f t="shared" ca="1" si="54"/>
        <v>86.976917741386501</v>
      </c>
      <c r="AN80" s="22" t="e">
        <f ca="1">AVERAGE(OFFSET($A80,0,Fixtures!$D$6,1,3))</f>
        <v>#N/A</v>
      </c>
      <c r="AO80" s="22" t="e">
        <f ca="1">AVERAGE(OFFSET($A80,0,Fixtures!$D$6,1,6))</f>
        <v>#N/A</v>
      </c>
      <c r="AP80" s="22" t="e">
        <f ca="1">AVERAGE(OFFSET($A80,0,Fixtures!$D$6,1,9))</f>
        <v>#N/A</v>
      </c>
      <c r="AQ80" s="22" t="e">
        <f ca="1">AVERAGE(OFFSET($A80,0,Fixtures!$D$6,1,12))</f>
        <v>#N/A</v>
      </c>
      <c r="AR80" s="22">
        <f ca="1">IF(OR(Fixtures!$D$6&lt;=0,Fixtures!$D$6&gt;39),AVERAGE(A80:AM80),AVERAGE(OFFSET($A80,0,Fixtures!$D$6,1,39-Fixtures!$D$6)))</f>
        <v>86.976917741386501</v>
      </c>
    </row>
    <row r="81" spans="1:44" x14ac:dyDescent="0.25">
      <c r="A81" s="30" t="s">
        <v>118</v>
      </c>
      <c r="B81" s="22">
        <f t="shared" ref="B81:AM81" ca="1" si="55">MIN(VLOOKUP($A79,$A$2:$AM$11,B$13+1,FALSE),VLOOKUP($A81,$A$2:$AM$11,B$13+1,FALSE))</f>
        <v>112.35666368086302</v>
      </c>
      <c r="C81" s="22">
        <f t="shared" ca="1" si="55"/>
        <v>88.140578946061311</v>
      </c>
      <c r="D81" s="22">
        <f t="shared" ca="1" si="55"/>
        <v>115.85748105300112</v>
      </c>
      <c r="E81" s="22">
        <f t="shared" ca="1" si="55"/>
        <v>75.433191530180153</v>
      </c>
      <c r="F81" s="22">
        <f t="shared" ca="1" si="55"/>
        <v>75.61822514120351</v>
      </c>
      <c r="G81" s="22">
        <f t="shared" ca="1" si="55"/>
        <v>66.312831382969208</v>
      </c>
      <c r="H81" s="22">
        <f t="shared" ca="1" si="55"/>
        <v>87.06820011323488</v>
      </c>
      <c r="I81" s="22">
        <f t="shared" ca="1" si="55"/>
        <v>75.433191530180153</v>
      </c>
      <c r="J81" s="22">
        <f t="shared" ca="1" si="55"/>
        <v>115.57302546324158</v>
      </c>
      <c r="K81" s="22">
        <f t="shared" ca="1" si="55"/>
        <v>75.61822514120351</v>
      </c>
      <c r="L81" s="22">
        <f t="shared" ca="1" si="55"/>
        <v>86.587993402392399</v>
      </c>
      <c r="M81" s="22">
        <f t="shared" ca="1" si="55"/>
        <v>66.312831382969208</v>
      </c>
      <c r="N81" s="22">
        <f t="shared" ca="1" si="55"/>
        <v>86.976917741386501</v>
      </c>
      <c r="O81" s="22">
        <f t="shared" ca="1" si="55"/>
        <v>59.145577594291431</v>
      </c>
      <c r="P81" s="22">
        <f t="shared" ca="1" si="55"/>
        <v>112.35666368086302</v>
      </c>
      <c r="Q81" s="22">
        <f t="shared" ca="1" si="55"/>
        <v>91.629163528855798</v>
      </c>
      <c r="R81" s="22">
        <f t="shared" ca="1" si="55"/>
        <v>78.147349861769413</v>
      </c>
      <c r="S81" s="22">
        <f t="shared" ca="1" si="55"/>
        <v>66.696076861647796</v>
      </c>
      <c r="T81" s="22">
        <f t="shared" ca="1" si="55"/>
        <v>103.32650355381611</v>
      </c>
      <c r="U81" s="22">
        <f t="shared" ca="1" si="55"/>
        <v>77.130474223493678</v>
      </c>
      <c r="V81" s="22">
        <f t="shared" ca="1" si="55"/>
        <v>98.183289489392521</v>
      </c>
      <c r="W81" s="22">
        <f t="shared" ca="1" si="55"/>
        <v>67.057671351633303</v>
      </c>
      <c r="X81" s="22">
        <f t="shared" ca="1" si="55"/>
        <v>85.062960661692529</v>
      </c>
      <c r="Y81" s="22">
        <f t="shared" ca="1" si="55"/>
        <v>102.48928673155385</v>
      </c>
      <c r="Z81" s="22">
        <f t="shared" ca="1" si="55"/>
        <v>67.057671351633303</v>
      </c>
      <c r="AA81" s="22">
        <f t="shared" ca="1" si="55"/>
        <v>74.778299219092943</v>
      </c>
      <c r="AB81" s="22">
        <f t="shared" ca="1" si="55"/>
        <v>74.778299219092943</v>
      </c>
      <c r="AC81" s="22">
        <f t="shared" ca="1" si="55"/>
        <v>97.641779794187173</v>
      </c>
      <c r="AD81" s="22">
        <f t="shared" ca="1" si="55"/>
        <v>78.725192926654685</v>
      </c>
      <c r="AE81" s="22">
        <f t="shared" ca="1" si="55"/>
        <v>102.74153980171798</v>
      </c>
      <c r="AF81" s="22">
        <f t="shared" ca="1" si="55"/>
        <v>85.062960661692529</v>
      </c>
      <c r="AG81" s="22">
        <f t="shared" ca="1" si="55"/>
        <v>99.637041377369087</v>
      </c>
      <c r="AH81" s="22">
        <f t="shared" ca="1" si="55"/>
        <v>66.696076861647796</v>
      </c>
      <c r="AI81" s="22">
        <f t="shared" ca="1" si="55"/>
        <v>91.629163528855798</v>
      </c>
      <c r="AJ81" s="22">
        <f t="shared" ca="1" si="55"/>
        <v>88.123607290931488</v>
      </c>
      <c r="AK81" s="22">
        <f t="shared" ca="1" si="55"/>
        <v>99.637041377369087</v>
      </c>
      <c r="AL81" s="22">
        <f t="shared" ca="1" si="55"/>
        <v>59.145577594291431</v>
      </c>
      <c r="AM81" s="22">
        <f t="shared" ca="1" si="55"/>
        <v>86.976917741386501</v>
      </c>
      <c r="AN81" s="22" t="e">
        <f ca="1">AVERAGE(OFFSET($A81,0,Fixtures!$D$6,1,3))</f>
        <v>#N/A</v>
      </c>
      <c r="AO81" s="22" t="e">
        <f ca="1">AVERAGE(OFFSET($A81,0,Fixtures!$D$6,1,6))</f>
        <v>#N/A</v>
      </c>
      <c r="AP81" s="22" t="e">
        <f ca="1">AVERAGE(OFFSET($A81,0,Fixtures!$D$6,1,9))</f>
        <v>#N/A</v>
      </c>
      <c r="AQ81" s="22" t="e">
        <f ca="1">AVERAGE(OFFSET($A81,0,Fixtures!$D$6,1,12))</f>
        <v>#N/A</v>
      </c>
      <c r="AR81" s="22">
        <f ca="1">IF(OR(Fixtures!$D$6&lt;=0,Fixtures!$D$6&gt;39),AVERAGE(A81:AM81),AVERAGE(OFFSET($A81,0,Fixtures!$D$6,1,39-Fixtures!$D$6)))</f>
        <v>86.976917741386501</v>
      </c>
    </row>
    <row r="82" spans="1:44" x14ac:dyDescent="0.25">
      <c r="A82" s="30" t="s">
        <v>61</v>
      </c>
      <c r="B82" s="22">
        <f t="shared" ref="B82:AM82" ca="1" si="56">MIN(VLOOKUP($A79,$A$2:$AM$11,B$13+1,FALSE),VLOOKUP($A82,$A$2:$AM$11,B$13+1,FALSE))</f>
        <v>112.35666368086302</v>
      </c>
      <c r="C82" s="22">
        <f t="shared" ca="1" si="56"/>
        <v>88.140578946061311</v>
      </c>
      <c r="D82" s="22">
        <f t="shared" ca="1" si="56"/>
        <v>86.587993402392399</v>
      </c>
      <c r="E82" s="22">
        <f t="shared" ca="1" si="56"/>
        <v>75.433191530180153</v>
      </c>
      <c r="F82" s="22">
        <f t="shared" ca="1" si="56"/>
        <v>74.778299219092943</v>
      </c>
      <c r="G82" s="22">
        <f t="shared" ca="1" si="56"/>
        <v>88.123607290931488</v>
      </c>
      <c r="H82" s="22">
        <f t="shared" ca="1" si="56"/>
        <v>87.06820011323488</v>
      </c>
      <c r="I82" s="22">
        <f t="shared" ca="1" si="56"/>
        <v>97.641779794187173</v>
      </c>
      <c r="J82" s="22">
        <f t="shared" ca="1" si="56"/>
        <v>67.057671351633303</v>
      </c>
      <c r="K82" s="22">
        <f t="shared" ca="1" si="56"/>
        <v>75.61822514120351</v>
      </c>
      <c r="L82" s="22">
        <f t="shared" ca="1" si="56"/>
        <v>87.06820011323488</v>
      </c>
      <c r="M82" s="22">
        <f t="shared" ca="1" si="56"/>
        <v>66.312831382969208</v>
      </c>
      <c r="N82" s="22">
        <f t="shared" ca="1" si="56"/>
        <v>115.57302546324158</v>
      </c>
      <c r="O82" s="22">
        <f t="shared" ca="1" si="56"/>
        <v>77.130474223493678</v>
      </c>
      <c r="P82" s="22">
        <f t="shared" ca="1" si="56"/>
        <v>126.94420057505056</v>
      </c>
      <c r="Q82" s="22">
        <f t="shared" ca="1" si="56"/>
        <v>59.145577594291431</v>
      </c>
      <c r="R82" s="22">
        <f t="shared" ca="1" si="56"/>
        <v>77.130474223493678</v>
      </c>
      <c r="S82" s="22">
        <f t="shared" ca="1" si="56"/>
        <v>66.696076861647796</v>
      </c>
      <c r="T82" s="22">
        <f t="shared" ca="1" si="56"/>
        <v>103.32650355381611</v>
      </c>
      <c r="U82" s="22">
        <f t="shared" ca="1" si="56"/>
        <v>102.48928673155385</v>
      </c>
      <c r="V82" s="22">
        <f t="shared" ca="1" si="56"/>
        <v>98.183289489392521</v>
      </c>
      <c r="W82" s="22">
        <f t="shared" ca="1" si="56"/>
        <v>67.057671351633303</v>
      </c>
      <c r="X82" s="22">
        <f t="shared" ca="1" si="56"/>
        <v>86.587993402392399</v>
      </c>
      <c r="Y82" s="22">
        <f t="shared" ca="1" si="56"/>
        <v>75.61822514120351</v>
      </c>
      <c r="Z82" s="22">
        <f t="shared" ca="1" si="56"/>
        <v>66.312831382969208</v>
      </c>
      <c r="AA82" s="22">
        <f t="shared" ca="1" si="56"/>
        <v>78.147349861769413</v>
      </c>
      <c r="AB82" s="22">
        <f t="shared" ca="1" si="56"/>
        <v>74.778299219092943</v>
      </c>
      <c r="AC82" s="22">
        <f t="shared" ca="1" si="56"/>
        <v>98.183289489392521</v>
      </c>
      <c r="AD82" s="22">
        <f t="shared" ca="1" si="56"/>
        <v>99.392567747686172</v>
      </c>
      <c r="AE82" s="22">
        <f t="shared" ca="1" si="56"/>
        <v>97.641779794187173</v>
      </c>
      <c r="AF82" s="22">
        <f t="shared" ca="1" si="56"/>
        <v>78.725192926654685</v>
      </c>
      <c r="AG82" s="22">
        <f t="shared" ca="1" si="56"/>
        <v>99.637041377369087</v>
      </c>
      <c r="AH82" s="22">
        <f t="shared" ca="1" si="56"/>
        <v>88.123607290931488</v>
      </c>
      <c r="AI82" s="22">
        <f t="shared" ca="1" si="56"/>
        <v>91.629163528855798</v>
      </c>
      <c r="AJ82" s="22">
        <f t="shared" ca="1" si="56"/>
        <v>86.976917741386501</v>
      </c>
      <c r="AK82" s="22">
        <f t="shared" ca="1" si="56"/>
        <v>112.57315900051651</v>
      </c>
      <c r="AL82" s="22">
        <f t="shared" ca="1" si="56"/>
        <v>59.145577594291431</v>
      </c>
      <c r="AM82" s="22">
        <f t="shared" ca="1" si="56"/>
        <v>66.696076861647796</v>
      </c>
      <c r="AN82" s="22" t="e">
        <f ca="1">AVERAGE(OFFSET($A82,0,Fixtures!$D$6,1,3))</f>
        <v>#N/A</v>
      </c>
      <c r="AO82" s="22" t="e">
        <f ca="1">AVERAGE(OFFSET($A82,0,Fixtures!$D$6,1,6))</f>
        <v>#N/A</v>
      </c>
      <c r="AP82" s="22" t="e">
        <f ca="1">AVERAGE(OFFSET($A82,0,Fixtures!$D$6,1,9))</f>
        <v>#N/A</v>
      </c>
      <c r="AQ82" s="22" t="e">
        <f ca="1">AVERAGE(OFFSET($A82,0,Fixtures!$D$6,1,12))</f>
        <v>#N/A</v>
      </c>
      <c r="AR82" s="22">
        <f ca="1">IF(OR(Fixtures!$D$6&lt;=0,Fixtures!$D$6&gt;39),AVERAGE(A82:AM82),AVERAGE(OFFSET($A82,0,Fixtures!$D$6,1,39-Fixtures!$D$6)))</f>
        <v>66.696076861647796</v>
      </c>
    </row>
    <row r="83" spans="1:44" x14ac:dyDescent="0.25">
      <c r="A83" s="30" t="s">
        <v>53</v>
      </c>
      <c r="B83" s="22">
        <f t="shared" ref="B83:AM83" ca="1" si="57">MIN(VLOOKUP($A79,$A$2:$AM$11,B$13+1,FALSE),VLOOKUP($A83,$A$2:$AM$11,B$13+1,FALSE))</f>
        <v>86.587993402392399</v>
      </c>
      <c r="C83" s="22">
        <f t="shared" ca="1" si="57"/>
        <v>88.140578946061311</v>
      </c>
      <c r="D83" s="22">
        <f t="shared" ca="1" si="57"/>
        <v>87.06820011323488</v>
      </c>
      <c r="E83" s="22">
        <f t="shared" ca="1" si="57"/>
        <v>75.433191530180153</v>
      </c>
      <c r="F83" s="22">
        <f t="shared" ca="1" si="57"/>
        <v>88.140578946061311</v>
      </c>
      <c r="G83" s="22">
        <f t="shared" ca="1" si="57"/>
        <v>86.976917741386501</v>
      </c>
      <c r="H83" s="22">
        <f t="shared" ca="1" si="57"/>
        <v>87.06820011323488</v>
      </c>
      <c r="I83" s="22">
        <f t="shared" ca="1" si="57"/>
        <v>97.641779794187173</v>
      </c>
      <c r="J83" s="22">
        <f t="shared" ca="1" si="57"/>
        <v>85.062960661692529</v>
      </c>
      <c r="K83" s="22">
        <f t="shared" ca="1" si="57"/>
        <v>75.61822514120351</v>
      </c>
      <c r="L83" s="22">
        <f t="shared" ca="1" si="57"/>
        <v>74.778299219092943</v>
      </c>
      <c r="M83" s="22">
        <f t="shared" ca="1" si="57"/>
        <v>66.312831382969208</v>
      </c>
      <c r="N83" s="22">
        <f t="shared" ca="1" si="57"/>
        <v>112.35666368086302</v>
      </c>
      <c r="O83" s="22">
        <f t="shared" ca="1" si="57"/>
        <v>77.130474223493678</v>
      </c>
      <c r="P83" s="22">
        <f t="shared" ca="1" si="57"/>
        <v>115.57302546324158</v>
      </c>
      <c r="Q83" s="22">
        <f t="shared" ca="1" si="57"/>
        <v>106.24960143147842</v>
      </c>
      <c r="R83" s="22">
        <f t="shared" ca="1" si="57"/>
        <v>59.145577594291431</v>
      </c>
      <c r="S83" s="22">
        <f t="shared" ca="1" si="57"/>
        <v>66.696076861647796</v>
      </c>
      <c r="T83" s="22">
        <f t="shared" ca="1" si="57"/>
        <v>103.32650355381611</v>
      </c>
      <c r="U83" s="22">
        <f t="shared" ca="1" si="57"/>
        <v>99.637041377369087</v>
      </c>
      <c r="V83" s="22">
        <f t="shared" ca="1" si="57"/>
        <v>78.147349861769413</v>
      </c>
      <c r="W83" s="22">
        <f t="shared" ca="1" si="57"/>
        <v>67.057671351633303</v>
      </c>
      <c r="X83" s="22">
        <f t="shared" ca="1" si="57"/>
        <v>86.587993402392399</v>
      </c>
      <c r="Y83" s="22">
        <f t="shared" ca="1" si="57"/>
        <v>75.433191530180153</v>
      </c>
      <c r="Z83" s="22">
        <f t="shared" ca="1" si="57"/>
        <v>99.392567747686172</v>
      </c>
      <c r="AA83" s="22">
        <f t="shared" ca="1" si="57"/>
        <v>77.130474223493678</v>
      </c>
      <c r="AB83" s="22">
        <f t="shared" ca="1" si="57"/>
        <v>74.778299219092943</v>
      </c>
      <c r="AC83" s="22">
        <f t="shared" ca="1" si="57"/>
        <v>66.312831382969208</v>
      </c>
      <c r="AD83" s="22">
        <f t="shared" ca="1" si="57"/>
        <v>99.392567747686172</v>
      </c>
      <c r="AE83" s="22">
        <f t="shared" ca="1" si="57"/>
        <v>98.183289489392521</v>
      </c>
      <c r="AF83" s="22">
        <f t="shared" ca="1" si="57"/>
        <v>85.062960661692529</v>
      </c>
      <c r="AG83" s="22">
        <f t="shared" ca="1" si="57"/>
        <v>97.641779794187173</v>
      </c>
      <c r="AH83" s="22">
        <f t="shared" ca="1" si="57"/>
        <v>119.81338033762461</v>
      </c>
      <c r="AI83" s="22">
        <f t="shared" ca="1" si="57"/>
        <v>91.629163528855798</v>
      </c>
      <c r="AJ83" s="22">
        <f t="shared" ca="1" si="57"/>
        <v>66.696076861647796</v>
      </c>
      <c r="AK83" s="22">
        <f t="shared" ca="1" si="57"/>
        <v>102.48928673155385</v>
      </c>
      <c r="AL83" s="22">
        <f t="shared" ca="1" si="57"/>
        <v>59.145577594291431</v>
      </c>
      <c r="AM83" s="22">
        <f t="shared" ca="1" si="57"/>
        <v>86.976917741386501</v>
      </c>
      <c r="AN83" s="22" t="e">
        <f ca="1">AVERAGE(OFFSET($A83,0,Fixtures!$D$6,1,3))</f>
        <v>#N/A</v>
      </c>
      <c r="AO83" s="22" t="e">
        <f ca="1">AVERAGE(OFFSET($A83,0,Fixtures!$D$6,1,6))</f>
        <v>#N/A</v>
      </c>
      <c r="AP83" s="22" t="e">
        <f ca="1">AVERAGE(OFFSET($A83,0,Fixtures!$D$6,1,9))</f>
        <v>#N/A</v>
      </c>
      <c r="AQ83" s="22" t="e">
        <f ca="1">AVERAGE(OFFSET($A83,0,Fixtures!$D$6,1,12))</f>
        <v>#N/A</v>
      </c>
      <c r="AR83" s="22">
        <f ca="1">IF(OR(Fixtures!$D$6&lt;=0,Fixtures!$D$6&gt;39),AVERAGE(A83:AM83),AVERAGE(OFFSET($A83,0,Fixtures!$D$6,1,39-Fixtures!$D$6)))</f>
        <v>86.976917741386501</v>
      </c>
    </row>
    <row r="84" spans="1:44" x14ac:dyDescent="0.25">
      <c r="A84" s="30" t="s">
        <v>116</v>
      </c>
      <c r="B84" s="22">
        <f t="shared" ref="B84:AM84" ca="1" si="58">MIN(VLOOKUP($A79,$A$2:$AM$11,B$13+1,FALSE),VLOOKUP($A84,$A$2:$AM$11,B$13+1,FALSE))</f>
        <v>91.629163528855798</v>
      </c>
      <c r="C84" s="22">
        <f t="shared" ca="1" si="58"/>
        <v>88.140578946061311</v>
      </c>
      <c r="D84" s="22">
        <f t="shared" ca="1" si="58"/>
        <v>102.48928673155385</v>
      </c>
      <c r="E84" s="22">
        <f t="shared" ca="1" si="58"/>
        <v>75.433191530180153</v>
      </c>
      <c r="F84" s="22">
        <f t="shared" ca="1" si="58"/>
        <v>66.696076861647796</v>
      </c>
      <c r="G84" s="22">
        <f t="shared" ca="1" si="58"/>
        <v>67.057671351633303</v>
      </c>
      <c r="H84" s="22">
        <f t="shared" ca="1" si="58"/>
        <v>66.312831382969208</v>
      </c>
      <c r="I84" s="22">
        <f t="shared" ca="1" si="58"/>
        <v>97.641779794187173</v>
      </c>
      <c r="J84" s="22">
        <f t="shared" ca="1" si="58"/>
        <v>87.06820011323488</v>
      </c>
      <c r="K84" s="22">
        <f t="shared" ca="1" si="58"/>
        <v>75.61822514120351</v>
      </c>
      <c r="L84" s="22">
        <f t="shared" ca="1" si="58"/>
        <v>115.57302546324158</v>
      </c>
      <c r="M84" s="22">
        <f t="shared" ca="1" si="58"/>
        <v>66.312831382969208</v>
      </c>
      <c r="N84" s="22">
        <f t="shared" ca="1" si="58"/>
        <v>88.140578946061311</v>
      </c>
      <c r="O84" s="22">
        <f t="shared" ca="1" si="58"/>
        <v>77.130474223493678</v>
      </c>
      <c r="P84" s="22">
        <f t="shared" ca="1" si="58"/>
        <v>86.587993402392399</v>
      </c>
      <c r="Q84" s="22">
        <f t="shared" ca="1" si="58"/>
        <v>115.85748105300112</v>
      </c>
      <c r="R84" s="22">
        <f t="shared" ca="1" si="58"/>
        <v>85.062960661692529</v>
      </c>
      <c r="S84" s="22">
        <f t="shared" ca="1" si="58"/>
        <v>66.696076861647796</v>
      </c>
      <c r="T84" s="22">
        <f t="shared" ca="1" si="58"/>
        <v>103.32650355381611</v>
      </c>
      <c r="U84" s="22">
        <f t="shared" ca="1" si="58"/>
        <v>99.392567747686172</v>
      </c>
      <c r="V84" s="22">
        <f t="shared" ca="1" si="58"/>
        <v>74.778299219092943</v>
      </c>
      <c r="W84" s="22">
        <f t="shared" ca="1" si="58"/>
        <v>67.057671351633303</v>
      </c>
      <c r="X84" s="22">
        <f t="shared" ca="1" si="58"/>
        <v>86.587993402392399</v>
      </c>
      <c r="Y84" s="22">
        <f t="shared" ca="1" si="58"/>
        <v>98.183289489392521</v>
      </c>
      <c r="Z84" s="22">
        <f t="shared" ca="1" si="58"/>
        <v>59.145577594291431</v>
      </c>
      <c r="AA84" s="22">
        <f t="shared" ca="1" si="58"/>
        <v>75.61822514120351</v>
      </c>
      <c r="AB84" s="22">
        <f t="shared" ca="1" si="58"/>
        <v>74.778299219092943</v>
      </c>
      <c r="AC84" s="22">
        <f t="shared" ca="1" si="58"/>
        <v>102.48928673155385</v>
      </c>
      <c r="AD84" s="22">
        <f t="shared" ca="1" si="58"/>
        <v>99.392567747686172</v>
      </c>
      <c r="AE84" s="22">
        <f t="shared" ca="1" si="58"/>
        <v>102.74153980171798</v>
      </c>
      <c r="AF84" s="22">
        <f t="shared" ca="1" si="58"/>
        <v>78.147349861769413</v>
      </c>
      <c r="AG84" s="22">
        <f t="shared" ca="1" si="58"/>
        <v>99.637041377369087</v>
      </c>
      <c r="AH84" s="22">
        <f t="shared" ca="1" si="58"/>
        <v>102.74153980171798</v>
      </c>
      <c r="AI84" s="22">
        <f t="shared" ca="1" si="58"/>
        <v>91.629163528855798</v>
      </c>
      <c r="AJ84" s="22">
        <f t="shared" ca="1" si="58"/>
        <v>75.433191530180153</v>
      </c>
      <c r="AK84" s="22">
        <f t="shared" ca="1" si="58"/>
        <v>97.641779794187173</v>
      </c>
      <c r="AL84" s="22">
        <f t="shared" ca="1" si="58"/>
        <v>59.145577594291431</v>
      </c>
      <c r="AM84" s="22">
        <f t="shared" ca="1" si="58"/>
        <v>78.725192926654685</v>
      </c>
      <c r="AN84" s="22" t="e">
        <f ca="1">AVERAGE(OFFSET($A84,0,Fixtures!$D$6,1,3))</f>
        <v>#N/A</v>
      </c>
      <c r="AO84" s="22" t="e">
        <f ca="1">AVERAGE(OFFSET($A84,0,Fixtures!$D$6,1,6))</f>
        <v>#N/A</v>
      </c>
      <c r="AP84" s="22" t="e">
        <f ca="1">AVERAGE(OFFSET($A84,0,Fixtures!$D$6,1,9))</f>
        <v>#N/A</v>
      </c>
      <c r="AQ84" s="22" t="e">
        <f ca="1">AVERAGE(OFFSET($A84,0,Fixtures!$D$6,1,12))</f>
        <v>#N/A</v>
      </c>
      <c r="AR84" s="22">
        <f ca="1">IF(OR(Fixtures!$D$6&lt;=0,Fixtures!$D$6&gt;39),AVERAGE(A84:AM84),AVERAGE(OFFSET($A84,0,Fixtures!$D$6,1,39-Fixtures!$D$6)))</f>
        <v>78.725192926654685</v>
      </c>
    </row>
    <row r="85" spans="1:44" x14ac:dyDescent="0.25">
      <c r="A85" s="30" t="s">
        <v>115</v>
      </c>
      <c r="B85" s="22">
        <f t="shared" ref="B85:AM85" ca="1" si="59">MIN(VLOOKUP($A79,$A$2:$AM$11,B$13+1,FALSE),VLOOKUP($A85,$A$2:$AM$11,B$13+1,FALSE))</f>
        <v>112.35666368086302</v>
      </c>
      <c r="C85" s="22">
        <f t="shared" ca="1" si="59"/>
        <v>77.130474223493678</v>
      </c>
      <c r="D85" s="22">
        <f t="shared" ca="1" si="59"/>
        <v>66.696076861647796</v>
      </c>
      <c r="E85" s="22">
        <f t="shared" ca="1" si="59"/>
        <v>75.433191530180153</v>
      </c>
      <c r="F85" s="22">
        <f t="shared" ca="1" si="59"/>
        <v>78.147349861769413</v>
      </c>
      <c r="G85" s="22">
        <f t="shared" ca="1" si="59"/>
        <v>88.123607290931488</v>
      </c>
      <c r="H85" s="22">
        <f t="shared" ca="1" si="59"/>
        <v>87.06820011323488</v>
      </c>
      <c r="I85" s="22">
        <f t="shared" ca="1" si="59"/>
        <v>75.61822514120351</v>
      </c>
      <c r="J85" s="22">
        <f t="shared" ca="1" si="59"/>
        <v>91.629163528855798</v>
      </c>
      <c r="K85" s="22">
        <f t="shared" ca="1" si="59"/>
        <v>75.61822514120351</v>
      </c>
      <c r="L85" s="22">
        <f t="shared" ca="1" si="59"/>
        <v>115.57302546324158</v>
      </c>
      <c r="M85" s="22">
        <f t="shared" ca="1" si="59"/>
        <v>66.312831382969208</v>
      </c>
      <c r="N85" s="22">
        <f t="shared" ca="1" si="59"/>
        <v>78.725192926654685</v>
      </c>
      <c r="O85" s="22">
        <f t="shared" ca="1" si="59"/>
        <v>77.130474223493678</v>
      </c>
      <c r="P85" s="22">
        <f t="shared" ca="1" si="59"/>
        <v>75.433191530180153</v>
      </c>
      <c r="Q85" s="22">
        <f t="shared" ca="1" si="59"/>
        <v>74.778299219092943</v>
      </c>
      <c r="R85" s="22">
        <f t="shared" ca="1" si="59"/>
        <v>106.24960143147842</v>
      </c>
      <c r="S85" s="22">
        <f t="shared" ca="1" si="59"/>
        <v>66.696076861647796</v>
      </c>
      <c r="T85" s="22">
        <f t="shared" ca="1" si="59"/>
        <v>88.140578946061311</v>
      </c>
      <c r="U85" s="22">
        <f t="shared" ca="1" si="59"/>
        <v>88.77521755558935</v>
      </c>
      <c r="V85" s="22">
        <f t="shared" ca="1" si="59"/>
        <v>98.183289489392521</v>
      </c>
      <c r="W85" s="22">
        <f t="shared" ca="1" si="59"/>
        <v>67.057671351633303</v>
      </c>
      <c r="X85" s="22">
        <f t="shared" ca="1" si="59"/>
        <v>67.057671351633303</v>
      </c>
      <c r="Y85" s="22">
        <f t="shared" ca="1" si="59"/>
        <v>103.32650355381611</v>
      </c>
      <c r="Z85" s="22">
        <f t="shared" ca="1" si="59"/>
        <v>88.123607290931488</v>
      </c>
      <c r="AA85" s="22">
        <f t="shared" ca="1" si="59"/>
        <v>78.147349861769413</v>
      </c>
      <c r="AB85" s="22">
        <f t="shared" ca="1" si="59"/>
        <v>74.778299219092943</v>
      </c>
      <c r="AC85" s="22">
        <f t="shared" ca="1" si="59"/>
        <v>102.48928673155385</v>
      </c>
      <c r="AD85" s="22">
        <f t="shared" ca="1" si="59"/>
        <v>86.976917741386501</v>
      </c>
      <c r="AE85" s="22">
        <f t="shared" ca="1" si="59"/>
        <v>59.145577594291431</v>
      </c>
      <c r="AF85" s="22">
        <f t="shared" ca="1" si="59"/>
        <v>85.062960661692529</v>
      </c>
      <c r="AG85" s="22">
        <f t="shared" ca="1" si="59"/>
        <v>99.637041377369087</v>
      </c>
      <c r="AH85" s="22">
        <f t="shared" ca="1" si="59"/>
        <v>116.38154010468304</v>
      </c>
      <c r="AI85" s="22">
        <f t="shared" ca="1" si="59"/>
        <v>91.629163528855798</v>
      </c>
      <c r="AJ85" s="22">
        <f t="shared" ca="1" si="59"/>
        <v>102.74153980171798</v>
      </c>
      <c r="AK85" s="22">
        <f t="shared" ca="1" si="59"/>
        <v>85.062960661692529</v>
      </c>
      <c r="AL85" s="22">
        <f t="shared" ca="1" si="59"/>
        <v>59.145577594291431</v>
      </c>
      <c r="AM85" s="22">
        <f t="shared" ca="1" si="59"/>
        <v>66.312831382969208</v>
      </c>
      <c r="AN85" s="22" t="e">
        <f ca="1">AVERAGE(OFFSET($A85,0,Fixtures!$D$6,1,3))</f>
        <v>#N/A</v>
      </c>
      <c r="AO85" s="22" t="e">
        <f ca="1">AVERAGE(OFFSET($A85,0,Fixtures!$D$6,1,6))</f>
        <v>#N/A</v>
      </c>
      <c r="AP85" s="22" t="e">
        <f ca="1">AVERAGE(OFFSET($A85,0,Fixtures!$D$6,1,9))</f>
        <v>#N/A</v>
      </c>
      <c r="AQ85" s="22" t="e">
        <f ca="1">AVERAGE(OFFSET($A85,0,Fixtures!$D$6,1,12))</f>
        <v>#N/A</v>
      </c>
      <c r="AR85" s="22">
        <f ca="1">IF(OR(Fixtures!$D$6&lt;=0,Fixtures!$D$6&gt;39),AVERAGE(A85:AM85),AVERAGE(OFFSET($A85,0,Fixtures!$D$6,1,39-Fixtures!$D$6)))</f>
        <v>66.312831382969208</v>
      </c>
    </row>
    <row r="86" spans="1:44" x14ac:dyDescent="0.25">
      <c r="A86" s="30" t="s">
        <v>10</v>
      </c>
      <c r="B86" s="22">
        <f t="shared" ref="B86:AM86" ca="1" si="60">MIN(VLOOKUP($A79,$A$2:$AM$11,B$13+1,FALSE),VLOOKUP($A86,$A$2:$AM$11,B$13+1,FALSE))</f>
        <v>75.61822514120351</v>
      </c>
      <c r="C86" s="22">
        <f t="shared" ca="1" si="60"/>
        <v>88.140578946061311</v>
      </c>
      <c r="D86" s="22">
        <f t="shared" ca="1" si="60"/>
        <v>85.062960661692529</v>
      </c>
      <c r="E86" s="22">
        <f t="shared" ca="1" si="60"/>
        <v>66.312831382969208</v>
      </c>
      <c r="F86" s="22">
        <f t="shared" ca="1" si="60"/>
        <v>116.38154010468304</v>
      </c>
      <c r="G86" s="22">
        <f t="shared" ca="1" si="60"/>
        <v>87.06820011323488</v>
      </c>
      <c r="H86" s="22">
        <f t="shared" ca="1" si="60"/>
        <v>87.06820011323488</v>
      </c>
      <c r="I86" s="22">
        <f t="shared" ca="1" si="60"/>
        <v>78.725192926654685</v>
      </c>
      <c r="J86" s="22">
        <f t="shared" ca="1" si="60"/>
        <v>88.123607290931488</v>
      </c>
      <c r="K86" s="22">
        <f t="shared" ca="1" si="60"/>
        <v>75.61822514120351</v>
      </c>
      <c r="L86" s="22">
        <f t="shared" ca="1" si="60"/>
        <v>99.392567747686172</v>
      </c>
      <c r="M86" s="22">
        <f t="shared" ca="1" si="60"/>
        <v>59.145577594291431</v>
      </c>
      <c r="N86" s="22">
        <f t="shared" ca="1" si="60"/>
        <v>103.32650355381611</v>
      </c>
      <c r="O86" s="22">
        <f t="shared" ca="1" si="60"/>
        <v>77.130474223493678</v>
      </c>
      <c r="P86" s="22">
        <f t="shared" ca="1" si="60"/>
        <v>86.976917741386501</v>
      </c>
      <c r="Q86" s="22">
        <f t="shared" ca="1" si="60"/>
        <v>99.637041377369087</v>
      </c>
      <c r="R86" s="22">
        <f t="shared" ca="1" si="60"/>
        <v>106.24960143147842</v>
      </c>
      <c r="S86" s="22">
        <f t="shared" ca="1" si="60"/>
        <v>66.696076861647796</v>
      </c>
      <c r="T86" s="22">
        <f t="shared" ca="1" si="60"/>
        <v>103.32650355381611</v>
      </c>
      <c r="U86" s="22">
        <f t="shared" ca="1" si="60"/>
        <v>91.629163528855798</v>
      </c>
      <c r="V86" s="22">
        <f t="shared" ca="1" si="60"/>
        <v>98.183289489392521</v>
      </c>
      <c r="W86" s="22">
        <f t="shared" ca="1" si="60"/>
        <v>67.057671351633303</v>
      </c>
      <c r="X86" s="22">
        <f t="shared" ca="1" si="60"/>
        <v>86.587993402392399</v>
      </c>
      <c r="Y86" s="22">
        <f t="shared" ca="1" si="60"/>
        <v>78.147349861769413</v>
      </c>
      <c r="Z86" s="22">
        <f t="shared" ca="1" si="60"/>
        <v>117.84906433621505</v>
      </c>
      <c r="AA86" s="22">
        <f t="shared" ca="1" si="60"/>
        <v>78.147349861769413</v>
      </c>
      <c r="AB86" s="22">
        <f t="shared" ca="1" si="60"/>
        <v>66.696076861647796</v>
      </c>
      <c r="AC86" s="22">
        <f t="shared" ca="1" si="60"/>
        <v>88.140578946061311</v>
      </c>
      <c r="AD86" s="22">
        <f t="shared" ca="1" si="60"/>
        <v>99.392567747686172</v>
      </c>
      <c r="AE86" s="22">
        <f t="shared" ca="1" si="60"/>
        <v>75.433191530180153</v>
      </c>
      <c r="AF86" s="22">
        <f t="shared" ca="1" si="60"/>
        <v>74.778299219092943</v>
      </c>
      <c r="AG86" s="22">
        <f t="shared" ca="1" si="60"/>
        <v>67.057671351633303</v>
      </c>
      <c r="AH86" s="22">
        <f t="shared" ca="1" si="60"/>
        <v>148.3002622085809</v>
      </c>
      <c r="AI86" s="22">
        <f t="shared" ca="1" si="60"/>
        <v>91.629163528855798</v>
      </c>
      <c r="AJ86" s="22">
        <f t="shared" ca="1" si="60"/>
        <v>119.81338033762461</v>
      </c>
      <c r="AK86" s="22">
        <f t="shared" ca="1" si="60"/>
        <v>77.130474223493678</v>
      </c>
      <c r="AL86" s="22">
        <f t="shared" ca="1" si="60"/>
        <v>59.145577594291431</v>
      </c>
      <c r="AM86" s="22">
        <f t="shared" ca="1" si="60"/>
        <v>86.976917741386501</v>
      </c>
      <c r="AN86" s="22" t="e">
        <f ca="1">AVERAGE(OFFSET($A86,0,Fixtures!$D$6,1,3))</f>
        <v>#N/A</v>
      </c>
      <c r="AO86" s="22" t="e">
        <f ca="1">AVERAGE(OFFSET($A86,0,Fixtures!$D$6,1,6))</f>
        <v>#N/A</v>
      </c>
      <c r="AP86" s="22" t="e">
        <f ca="1">AVERAGE(OFFSET($A86,0,Fixtures!$D$6,1,9))</f>
        <v>#N/A</v>
      </c>
      <c r="AQ86" s="22" t="e">
        <f ca="1">AVERAGE(OFFSET($A86,0,Fixtures!$D$6,1,12))</f>
        <v>#N/A</v>
      </c>
      <c r="AR86" s="22">
        <f ca="1">IF(OR(Fixtures!$D$6&lt;=0,Fixtures!$D$6&gt;39),AVERAGE(A86:AM86),AVERAGE(OFFSET($A86,0,Fixtures!$D$6,1,39-Fixtures!$D$6)))</f>
        <v>86.976917741386501</v>
      </c>
    </row>
    <row r="87" spans="1:44" x14ac:dyDescent="0.25">
      <c r="A87" s="30" t="s">
        <v>117</v>
      </c>
      <c r="B87" s="22">
        <f t="shared" ref="B87:AM87" ca="1" si="61">MIN(VLOOKUP($A79,$A$2:$AM$11,B$13+1,FALSE),VLOOKUP($A87,$A$2:$AM$11,B$13+1,FALSE))</f>
        <v>106.24960143147842</v>
      </c>
      <c r="C87" s="22">
        <f t="shared" ca="1" si="61"/>
        <v>88.140578946061311</v>
      </c>
      <c r="D87" s="22">
        <f t="shared" ca="1" si="61"/>
        <v>115.85748105300112</v>
      </c>
      <c r="E87" s="22">
        <f t="shared" ca="1" si="61"/>
        <v>75.433191530180153</v>
      </c>
      <c r="F87" s="22">
        <f t="shared" ca="1" si="61"/>
        <v>75.433191530180153</v>
      </c>
      <c r="G87" s="22">
        <f t="shared" ca="1" si="61"/>
        <v>88.123607290931488</v>
      </c>
      <c r="H87" s="22">
        <f t="shared" ca="1" si="61"/>
        <v>86.976917741386501</v>
      </c>
      <c r="I87" s="22">
        <f t="shared" ca="1" si="61"/>
        <v>97.641779794187173</v>
      </c>
      <c r="J87" s="22">
        <f t="shared" ca="1" si="61"/>
        <v>117.84906433621505</v>
      </c>
      <c r="K87" s="22">
        <f t="shared" ca="1" si="61"/>
        <v>59.145577594291431</v>
      </c>
      <c r="L87" s="22">
        <f t="shared" ca="1" si="61"/>
        <v>67.057671351633303</v>
      </c>
      <c r="M87" s="22">
        <f t="shared" ca="1" si="61"/>
        <v>66.312831382969208</v>
      </c>
      <c r="N87" s="22">
        <f t="shared" ca="1" si="61"/>
        <v>126.94420057505056</v>
      </c>
      <c r="O87" s="22">
        <f t="shared" ca="1" si="61"/>
        <v>77.130474223493678</v>
      </c>
      <c r="P87" s="22">
        <f t="shared" ca="1" si="61"/>
        <v>148.3002622085809</v>
      </c>
      <c r="Q87" s="22">
        <f t="shared" ca="1" si="61"/>
        <v>112.57315900051651</v>
      </c>
      <c r="R87" s="22">
        <f t="shared" ca="1" si="61"/>
        <v>91.629163528855798</v>
      </c>
      <c r="S87" s="22">
        <f t="shared" ca="1" si="61"/>
        <v>66.696076861647796</v>
      </c>
      <c r="T87" s="22">
        <f t="shared" ca="1" si="61"/>
        <v>88.123607290931488</v>
      </c>
      <c r="U87" s="22">
        <f t="shared" ca="1" si="61"/>
        <v>112.57315900051651</v>
      </c>
      <c r="V87" s="22">
        <f t="shared" ca="1" si="61"/>
        <v>77.130474223493678</v>
      </c>
      <c r="W87" s="22">
        <f t="shared" ca="1" si="61"/>
        <v>66.696076861647796</v>
      </c>
      <c r="X87" s="22">
        <f t="shared" ca="1" si="61"/>
        <v>86.587993402392399</v>
      </c>
      <c r="Y87" s="22">
        <f t="shared" ca="1" si="61"/>
        <v>116.38154010468304</v>
      </c>
      <c r="Z87" s="22">
        <f t="shared" ca="1" si="61"/>
        <v>85.062960661692529</v>
      </c>
      <c r="AA87" s="22">
        <f t="shared" ca="1" si="61"/>
        <v>78.147349861769413</v>
      </c>
      <c r="AB87" s="22">
        <f t="shared" ca="1" si="61"/>
        <v>74.778299219092943</v>
      </c>
      <c r="AC87" s="22">
        <f t="shared" ca="1" si="61"/>
        <v>75.61822514120351</v>
      </c>
      <c r="AD87" s="22">
        <f t="shared" ca="1" si="61"/>
        <v>87.06820011323488</v>
      </c>
      <c r="AE87" s="22">
        <f t="shared" ca="1" si="61"/>
        <v>102.74153980171798</v>
      </c>
      <c r="AF87" s="22">
        <f t="shared" ca="1" si="61"/>
        <v>85.062960661692529</v>
      </c>
      <c r="AG87" s="22">
        <f t="shared" ca="1" si="61"/>
        <v>99.637041377369087</v>
      </c>
      <c r="AH87" s="22">
        <f t="shared" ca="1" si="61"/>
        <v>115.57302546324158</v>
      </c>
      <c r="AI87" s="22">
        <f t="shared" ca="1" si="61"/>
        <v>78.147349861769413</v>
      </c>
      <c r="AJ87" s="22">
        <f t="shared" ca="1" si="61"/>
        <v>103.32650355381611</v>
      </c>
      <c r="AK87" s="22">
        <f t="shared" ca="1" si="61"/>
        <v>131.51155327930761</v>
      </c>
      <c r="AL87" s="22">
        <f t="shared" ca="1" si="61"/>
        <v>59.145577594291431</v>
      </c>
      <c r="AM87" s="22">
        <f t="shared" ca="1" si="61"/>
        <v>86.976917741386501</v>
      </c>
      <c r="AN87" s="22" t="e">
        <f ca="1">AVERAGE(OFFSET($A87,0,Fixtures!$D$6,1,3))</f>
        <v>#N/A</v>
      </c>
      <c r="AO87" s="22" t="e">
        <f ca="1">AVERAGE(OFFSET($A87,0,Fixtures!$D$6,1,6))</f>
        <v>#N/A</v>
      </c>
      <c r="AP87" s="22" t="e">
        <f ca="1">AVERAGE(OFFSET($A87,0,Fixtures!$D$6,1,9))</f>
        <v>#N/A</v>
      </c>
      <c r="AQ87" s="22" t="e">
        <f ca="1">AVERAGE(OFFSET($A87,0,Fixtures!$D$6,1,12))</f>
        <v>#N/A</v>
      </c>
      <c r="AR87" s="22">
        <f ca="1">IF(OR(Fixtures!$D$6&lt;=0,Fixtures!$D$6&gt;39),AVERAGE(A87:AM87),AVERAGE(OFFSET($A87,0,Fixtures!$D$6,1,39-Fixtures!$D$6)))</f>
        <v>86.976917741386501</v>
      </c>
    </row>
    <row r="88" spans="1:44" x14ac:dyDescent="0.25">
      <c r="A88" s="30" t="s">
        <v>63</v>
      </c>
      <c r="B88" s="22">
        <f t="shared" ref="B88:AM88" ca="1" si="62">MIN(VLOOKUP($A79,$A$2:$AM$11,B$13+1,FALSE),VLOOKUP($A88,$A$2:$AM$11,B$13+1,FALSE))</f>
        <v>78.725192926654685</v>
      </c>
      <c r="C88" s="22">
        <f t="shared" ca="1" si="62"/>
        <v>88.140578946061311</v>
      </c>
      <c r="D88" s="22">
        <f t="shared" ca="1" si="62"/>
        <v>78.147349861769413</v>
      </c>
      <c r="E88" s="22">
        <f t="shared" ca="1" si="62"/>
        <v>75.433191530180153</v>
      </c>
      <c r="F88" s="22">
        <f t="shared" ca="1" si="62"/>
        <v>115.85748105300112</v>
      </c>
      <c r="G88" s="22">
        <f t="shared" ca="1" si="62"/>
        <v>88.123607290931488</v>
      </c>
      <c r="H88" s="22">
        <f t="shared" ca="1" si="62"/>
        <v>87.06820011323488</v>
      </c>
      <c r="I88" s="22">
        <f t="shared" ca="1" si="62"/>
        <v>77.130474223493678</v>
      </c>
      <c r="J88" s="22">
        <f t="shared" ca="1" si="62"/>
        <v>66.696076861647796</v>
      </c>
      <c r="K88" s="22">
        <f t="shared" ca="1" si="62"/>
        <v>75.61822514120351</v>
      </c>
      <c r="L88" s="22">
        <f t="shared" ca="1" si="62"/>
        <v>115.57302546324158</v>
      </c>
      <c r="M88" s="22">
        <f t="shared" ca="1" si="62"/>
        <v>66.312831382969208</v>
      </c>
      <c r="N88" s="22">
        <f t="shared" ca="1" si="62"/>
        <v>67.057671351633303</v>
      </c>
      <c r="O88" s="22">
        <f t="shared" ca="1" si="62"/>
        <v>77.130474223493678</v>
      </c>
      <c r="P88" s="22">
        <f t="shared" ca="1" si="62"/>
        <v>88.140578946061311</v>
      </c>
      <c r="Q88" s="22">
        <f t="shared" ca="1" si="62"/>
        <v>97.641779794187173</v>
      </c>
      <c r="R88" s="22">
        <f t="shared" ca="1" si="62"/>
        <v>98.183289489392521</v>
      </c>
      <c r="S88" s="22">
        <f t="shared" ca="1" si="62"/>
        <v>66.312831382969208</v>
      </c>
      <c r="T88" s="22">
        <f t="shared" ca="1" si="62"/>
        <v>75.433191530180153</v>
      </c>
      <c r="U88" s="22">
        <f t="shared" ca="1" si="62"/>
        <v>75.61822514120351</v>
      </c>
      <c r="V88" s="22">
        <f t="shared" ca="1" si="62"/>
        <v>98.183289489392521</v>
      </c>
      <c r="W88" s="22">
        <f t="shared" ca="1" si="62"/>
        <v>67.057671351633303</v>
      </c>
      <c r="X88" s="22">
        <f t="shared" ca="1" si="62"/>
        <v>86.587993402392399</v>
      </c>
      <c r="Y88" s="22">
        <f t="shared" ca="1" si="62"/>
        <v>59.145577594291431</v>
      </c>
      <c r="Z88" s="22">
        <f t="shared" ca="1" si="62"/>
        <v>102.74153980171798</v>
      </c>
      <c r="AA88" s="22">
        <f t="shared" ca="1" si="62"/>
        <v>78.147349861769413</v>
      </c>
      <c r="AB88" s="22">
        <f t="shared" ca="1" si="62"/>
        <v>74.778299219092943</v>
      </c>
      <c r="AC88" s="22">
        <f t="shared" ca="1" si="62"/>
        <v>102.48928673155385</v>
      </c>
      <c r="AD88" s="22">
        <f t="shared" ca="1" si="62"/>
        <v>91.629163528855798</v>
      </c>
      <c r="AE88" s="22">
        <f t="shared" ca="1" si="62"/>
        <v>88.123607290931488</v>
      </c>
      <c r="AF88" s="22">
        <f t="shared" ca="1" si="62"/>
        <v>85.062960661692529</v>
      </c>
      <c r="AG88" s="22">
        <f t="shared" ca="1" si="62"/>
        <v>88.77521755558935</v>
      </c>
      <c r="AH88" s="22">
        <f t="shared" ca="1" si="62"/>
        <v>117.84906433621505</v>
      </c>
      <c r="AI88" s="22">
        <f t="shared" ca="1" si="62"/>
        <v>85.062960661692529</v>
      </c>
      <c r="AJ88" s="22">
        <f t="shared" ca="1" si="62"/>
        <v>87.06820011323488</v>
      </c>
      <c r="AK88" s="22">
        <f t="shared" ca="1" si="62"/>
        <v>99.392567747686172</v>
      </c>
      <c r="AL88" s="22">
        <f t="shared" ca="1" si="62"/>
        <v>59.145577594291431</v>
      </c>
      <c r="AM88" s="22">
        <f t="shared" ca="1" si="62"/>
        <v>86.587993402392399</v>
      </c>
      <c r="AN88" s="22" t="e">
        <f ca="1">AVERAGE(OFFSET($A88,0,Fixtures!$D$6,1,3))</f>
        <v>#N/A</v>
      </c>
      <c r="AO88" s="22" t="e">
        <f ca="1">AVERAGE(OFFSET($A88,0,Fixtures!$D$6,1,6))</f>
        <v>#N/A</v>
      </c>
      <c r="AP88" s="22" t="e">
        <f ca="1">AVERAGE(OFFSET($A88,0,Fixtures!$D$6,1,9))</f>
        <v>#N/A</v>
      </c>
      <c r="AQ88" s="22" t="e">
        <f ca="1">AVERAGE(OFFSET($A88,0,Fixtures!$D$6,1,12))</f>
        <v>#N/A</v>
      </c>
      <c r="AR88" s="22">
        <f ca="1">IF(OR(Fixtures!$D$6&lt;=0,Fixtures!$D$6&gt;39),AVERAGE(A88:AM88),AVERAGE(OFFSET($A88,0,Fixtures!$D$6,1,39-Fixtures!$D$6)))</f>
        <v>86.587993402392399</v>
      </c>
    </row>
    <row r="90" spans="1:44" x14ac:dyDescent="0.25">
      <c r="A90" s="31" t="s">
        <v>10</v>
      </c>
      <c r="B90" s="2">
        <v>1</v>
      </c>
      <c r="C90" s="2">
        <v>2</v>
      </c>
      <c r="D90" s="2">
        <v>3</v>
      </c>
      <c r="E90" s="2">
        <v>4</v>
      </c>
      <c r="F90" s="2">
        <v>5</v>
      </c>
      <c r="G90" s="2">
        <v>6</v>
      </c>
      <c r="H90" s="2">
        <v>7</v>
      </c>
      <c r="I90" s="2">
        <v>8</v>
      </c>
      <c r="J90" s="2">
        <v>9</v>
      </c>
      <c r="K90" s="2">
        <v>10</v>
      </c>
      <c r="L90" s="2">
        <v>11</v>
      </c>
      <c r="M90" s="2">
        <v>12</v>
      </c>
      <c r="N90" s="2">
        <v>13</v>
      </c>
      <c r="O90" s="2">
        <v>14</v>
      </c>
      <c r="P90" s="2">
        <v>15</v>
      </c>
      <c r="Q90" s="2">
        <v>16</v>
      </c>
      <c r="R90" s="2">
        <v>17</v>
      </c>
      <c r="S90" s="2">
        <v>18</v>
      </c>
      <c r="T90" s="2">
        <v>19</v>
      </c>
      <c r="U90" s="2">
        <v>20</v>
      </c>
      <c r="V90" s="2">
        <v>21</v>
      </c>
      <c r="W90" s="2">
        <v>22</v>
      </c>
      <c r="X90" s="2">
        <v>23</v>
      </c>
      <c r="Y90" s="2">
        <v>24</v>
      </c>
      <c r="Z90" s="2">
        <v>25</v>
      </c>
      <c r="AA90" s="2">
        <v>26</v>
      </c>
      <c r="AB90" s="2">
        <v>27</v>
      </c>
      <c r="AC90" s="2">
        <v>28</v>
      </c>
      <c r="AD90" s="2">
        <v>29</v>
      </c>
      <c r="AE90" s="2">
        <v>30</v>
      </c>
      <c r="AF90" s="2">
        <v>31</v>
      </c>
      <c r="AG90" s="2">
        <v>32</v>
      </c>
      <c r="AH90" s="2">
        <v>33</v>
      </c>
      <c r="AI90" s="2">
        <v>34</v>
      </c>
      <c r="AJ90" s="2">
        <v>35</v>
      </c>
      <c r="AK90" s="2">
        <v>36</v>
      </c>
      <c r="AL90" s="2">
        <v>37</v>
      </c>
      <c r="AM90" s="2">
        <v>38</v>
      </c>
      <c r="AN90" s="31" t="s">
        <v>56</v>
      </c>
      <c r="AO90" s="31" t="s">
        <v>57</v>
      </c>
      <c r="AP90" s="31" t="s">
        <v>58</v>
      </c>
      <c r="AQ90" s="31" t="s">
        <v>78</v>
      </c>
      <c r="AR90" s="31" t="s">
        <v>59</v>
      </c>
    </row>
    <row r="91" spans="1:44" x14ac:dyDescent="0.25">
      <c r="A91" s="30" t="s">
        <v>105</v>
      </c>
      <c r="B91" s="22">
        <f t="shared" ref="B91:AM91" ca="1" si="63">MIN(VLOOKUP($A90,$A$2:$AM$11,B$13+1,FALSE),VLOOKUP($A91,$A$2:$AM$11,B$13+1,FALSE))</f>
        <v>75.61822514120351</v>
      </c>
      <c r="C91" s="22">
        <f t="shared" ca="1" si="63"/>
        <v>59.145577594291431</v>
      </c>
      <c r="D91" s="22">
        <f t="shared" ca="1" si="63"/>
        <v>85.062960661692529</v>
      </c>
      <c r="E91" s="22">
        <f t="shared" ca="1" si="63"/>
        <v>66.312831382969208</v>
      </c>
      <c r="F91" s="22">
        <f t="shared" ca="1" si="63"/>
        <v>119.81338033762461</v>
      </c>
      <c r="G91" s="22">
        <f t="shared" ca="1" si="63"/>
        <v>87.06820011323488</v>
      </c>
      <c r="H91" s="22">
        <f t="shared" ca="1" si="63"/>
        <v>86.587993402392399</v>
      </c>
      <c r="I91" s="22">
        <f t="shared" ca="1" si="63"/>
        <v>78.725192926654685</v>
      </c>
      <c r="J91" s="22">
        <f t="shared" ca="1" si="63"/>
        <v>88.123607290931488</v>
      </c>
      <c r="K91" s="22">
        <f t="shared" ca="1" si="63"/>
        <v>112.35666368086302</v>
      </c>
      <c r="L91" s="22">
        <f t="shared" ca="1" si="63"/>
        <v>78.725192926654685</v>
      </c>
      <c r="M91" s="22">
        <f t="shared" ca="1" si="63"/>
        <v>59.145577594291431</v>
      </c>
      <c r="N91" s="22">
        <f t="shared" ca="1" si="63"/>
        <v>75.433191530180153</v>
      </c>
      <c r="O91" s="22">
        <f t="shared" ca="1" si="63"/>
        <v>74.778299219092943</v>
      </c>
      <c r="P91" s="22">
        <f t="shared" ca="1" si="63"/>
        <v>67.057671351633303</v>
      </c>
      <c r="Q91" s="22">
        <f t="shared" ca="1" si="63"/>
        <v>99.637041377369087</v>
      </c>
      <c r="R91" s="22">
        <f t="shared" ca="1" si="63"/>
        <v>131.23875799038728</v>
      </c>
      <c r="S91" s="22">
        <f t="shared" ca="1" si="63"/>
        <v>102.74153980171798</v>
      </c>
      <c r="T91" s="22">
        <f t="shared" ca="1" si="63"/>
        <v>87.06820011323488</v>
      </c>
      <c r="U91" s="22">
        <f t="shared" ca="1" si="63"/>
        <v>85.062960661692529</v>
      </c>
      <c r="V91" s="22">
        <f t="shared" ca="1" si="63"/>
        <v>97.641779794187173</v>
      </c>
      <c r="W91" s="22">
        <f t="shared" ca="1" si="63"/>
        <v>99.637041377369087</v>
      </c>
      <c r="X91" s="22">
        <f t="shared" ca="1" si="63"/>
        <v>88.77521755558935</v>
      </c>
      <c r="Y91" s="22">
        <f t="shared" ca="1" si="63"/>
        <v>78.147349861769413</v>
      </c>
      <c r="Z91" s="22">
        <f t="shared" ca="1" si="63"/>
        <v>106.24960143147842</v>
      </c>
      <c r="AA91" s="22">
        <f t="shared" ca="1" si="63"/>
        <v>98.183289489392521</v>
      </c>
      <c r="AB91" s="22">
        <f t="shared" ca="1" si="63"/>
        <v>66.696076861647796</v>
      </c>
      <c r="AC91" s="22">
        <f t="shared" ca="1" si="63"/>
        <v>88.140578946061311</v>
      </c>
      <c r="AD91" s="22">
        <f t="shared" ca="1" si="63"/>
        <v>66.696076861647796</v>
      </c>
      <c r="AE91" s="22">
        <f t="shared" ca="1" si="63"/>
        <v>75.433191530180153</v>
      </c>
      <c r="AF91" s="22">
        <f t="shared" ca="1" si="63"/>
        <v>74.778299219092943</v>
      </c>
      <c r="AG91" s="22">
        <f t="shared" ca="1" si="63"/>
        <v>67.057671351633303</v>
      </c>
      <c r="AH91" s="22">
        <f t="shared" ca="1" si="63"/>
        <v>66.312831382969208</v>
      </c>
      <c r="AI91" s="22">
        <f t="shared" ca="1" si="63"/>
        <v>98.183289489392521</v>
      </c>
      <c r="AJ91" s="22">
        <f t="shared" ca="1" si="63"/>
        <v>116.38154010468304</v>
      </c>
      <c r="AK91" s="22">
        <f t="shared" ca="1" si="63"/>
        <v>75.61822514120351</v>
      </c>
      <c r="AL91" s="22">
        <f t="shared" ca="1" si="63"/>
        <v>112.57315900051651</v>
      </c>
      <c r="AM91" s="22">
        <f t="shared" ca="1" si="63"/>
        <v>112.35666368086302</v>
      </c>
      <c r="AN91" s="22" t="e">
        <f ca="1">AVERAGE(OFFSET($A91,0,Fixtures!$D$6,1,3))</f>
        <v>#N/A</v>
      </c>
      <c r="AO91" s="22" t="e">
        <f ca="1">AVERAGE(OFFSET($A91,0,Fixtures!$D$6,1,6))</f>
        <v>#N/A</v>
      </c>
      <c r="AP91" s="22" t="e">
        <f ca="1">AVERAGE(OFFSET($A91,0,Fixtures!$D$6,1,9))</f>
        <v>#N/A</v>
      </c>
      <c r="AQ91" s="22" t="e">
        <f ca="1">AVERAGE(OFFSET($A91,0,Fixtures!$D$6,1,12))</f>
        <v>#N/A</v>
      </c>
      <c r="AR91" s="22">
        <f ca="1">IF(OR(Fixtures!$D$6&lt;=0,Fixtures!$D$6&gt;39),AVERAGE(A91:AM91),AVERAGE(OFFSET($A91,0,Fixtures!$D$6,1,39-Fixtures!$D$6)))</f>
        <v>112.35666368086302</v>
      </c>
    </row>
    <row r="92" spans="1:44" x14ac:dyDescent="0.25">
      <c r="A92" s="30" t="s">
        <v>118</v>
      </c>
      <c r="B92" s="22">
        <f t="shared" ref="B92:AM92" ca="1" si="64">MIN(VLOOKUP($A90,$A$2:$AM$11,B$13+1,FALSE),VLOOKUP($A92,$A$2:$AM$11,B$13+1,FALSE))</f>
        <v>75.61822514120351</v>
      </c>
      <c r="C92" s="22">
        <f t="shared" ca="1" si="64"/>
        <v>88.77521755558935</v>
      </c>
      <c r="D92" s="22">
        <f t="shared" ca="1" si="64"/>
        <v>85.062960661692529</v>
      </c>
      <c r="E92" s="22">
        <f t="shared" ca="1" si="64"/>
        <v>66.312831382969208</v>
      </c>
      <c r="F92" s="22">
        <f t="shared" ca="1" si="64"/>
        <v>75.61822514120351</v>
      </c>
      <c r="G92" s="22">
        <f t="shared" ca="1" si="64"/>
        <v>66.312831382969208</v>
      </c>
      <c r="H92" s="22">
        <f t="shared" ca="1" si="64"/>
        <v>115.57302546324158</v>
      </c>
      <c r="I92" s="22">
        <f t="shared" ca="1" si="64"/>
        <v>75.433191530180153</v>
      </c>
      <c r="J92" s="22">
        <f t="shared" ca="1" si="64"/>
        <v>88.123607290931488</v>
      </c>
      <c r="K92" s="22">
        <f t="shared" ca="1" si="64"/>
        <v>116.38154010468304</v>
      </c>
      <c r="L92" s="22">
        <f t="shared" ca="1" si="64"/>
        <v>86.587993402392399</v>
      </c>
      <c r="M92" s="22">
        <f t="shared" ca="1" si="64"/>
        <v>59.145577594291431</v>
      </c>
      <c r="N92" s="22">
        <f t="shared" ca="1" si="64"/>
        <v>86.976917741386501</v>
      </c>
      <c r="O92" s="22">
        <f t="shared" ca="1" si="64"/>
        <v>59.145577594291431</v>
      </c>
      <c r="P92" s="22">
        <f t="shared" ca="1" si="64"/>
        <v>86.976917741386501</v>
      </c>
      <c r="Q92" s="22">
        <f t="shared" ca="1" si="64"/>
        <v>91.629163528855798</v>
      </c>
      <c r="R92" s="22">
        <f t="shared" ca="1" si="64"/>
        <v>78.147349861769413</v>
      </c>
      <c r="S92" s="22">
        <f t="shared" ca="1" si="64"/>
        <v>126.94420057505056</v>
      </c>
      <c r="T92" s="22">
        <f t="shared" ca="1" si="64"/>
        <v>119.81338033762461</v>
      </c>
      <c r="U92" s="22">
        <f t="shared" ca="1" si="64"/>
        <v>77.130474223493678</v>
      </c>
      <c r="V92" s="22">
        <f t="shared" ca="1" si="64"/>
        <v>102.48928673155385</v>
      </c>
      <c r="W92" s="22">
        <f t="shared" ca="1" si="64"/>
        <v>131.23875799038728</v>
      </c>
      <c r="X92" s="22">
        <f t="shared" ca="1" si="64"/>
        <v>85.062960661692529</v>
      </c>
      <c r="Y92" s="22">
        <f t="shared" ca="1" si="64"/>
        <v>78.147349861769413</v>
      </c>
      <c r="Z92" s="22">
        <f t="shared" ca="1" si="64"/>
        <v>67.057671351633303</v>
      </c>
      <c r="AA92" s="22">
        <f t="shared" ca="1" si="64"/>
        <v>74.778299219092943</v>
      </c>
      <c r="AB92" s="22">
        <f t="shared" ca="1" si="64"/>
        <v>66.696076861647796</v>
      </c>
      <c r="AC92" s="22">
        <f t="shared" ca="1" si="64"/>
        <v>88.140578946061311</v>
      </c>
      <c r="AD92" s="22">
        <f t="shared" ca="1" si="64"/>
        <v>78.725192926654685</v>
      </c>
      <c r="AE92" s="22">
        <f t="shared" ca="1" si="64"/>
        <v>75.433191530180153</v>
      </c>
      <c r="AF92" s="22">
        <f t="shared" ca="1" si="64"/>
        <v>74.778299219092943</v>
      </c>
      <c r="AG92" s="22">
        <f t="shared" ca="1" si="64"/>
        <v>67.057671351633303</v>
      </c>
      <c r="AH92" s="22">
        <f t="shared" ca="1" si="64"/>
        <v>66.696076861647796</v>
      </c>
      <c r="AI92" s="22">
        <f t="shared" ca="1" si="64"/>
        <v>106.24960143147842</v>
      </c>
      <c r="AJ92" s="22">
        <f t="shared" ca="1" si="64"/>
        <v>88.123607290931488</v>
      </c>
      <c r="AK92" s="22">
        <f t="shared" ca="1" si="64"/>
        <v>77.130474223493678</v>
      </c>
      <c r="AL92" s="22">
        <f t="shared" ca="1" si="64"/>
        <v>112.57315900051651</v>
      </c>
      <c r="AM92" s="22">
        <f t="shared" ca="1" si="64"/>
        <v>103.32650355381611</v>
      </c>
      <c r="AN92" s="22" t="e">
        <f ca="1">AVERAGE(OFFSET($A92,0,Fixtures!$D$6,1,3))</f>
        <v>#N/A</v>
      </c>
      <c r="AO92" s="22" t="e">
        <f ca="1">AVERAGE(OFFSET($A92,0,Fixtures!$D$6,1,6))</f>
        <v>#N/A</v>
      </c>
      <c r="AP92" s="22" t="e">
        <f ca="1">AVERAGE(OFFSET($A92,0,Fixtures!$D$6,1,9))</f>
        <v>#N/A</v>
      </c>
      <c r="AQ92" s="22" t="e">
        <f ca="1">AVERAGE(OFFSET($A92,0,Fixtures!$D$6,1,12))</f>
        <v>#N/A</v>
      </c>
      <c r="AR92" s="22">
        <f ca="1">IF(OR(Fixtures!$D$6&lt;=0,Fixtures!$D$6&gt;39),AVERAGE(A92:AM92),AVERAGE(OFFSET($A92,0,Fixtures!$D$6,1,39-Fixtures!$D$6)))</f>
        <v>103.32650355381611</v>
      </c>
    </row>
    <row r="93" spans="1:44" x14ac:dyDescent="0.25">
      <c r="A93" s="30" t="s">
        <v>61</v>
      </c>
      <c r="B93" s="22">
        <f t="shared" ref="B93:AM93" ca="1" si="65">MIN(VLOOKUP($A90,$A$2:$AM$11,B$13+1,FALSE),VLOOKUP($A93,$A$2:$AM$11,B$13+1,FALSE))</f>
        <v>75.61822514120351</v>
      </c>
      <c r="C93" s="22">
        <f t="shared" ca="1" si="65"/>
        <v>102.74153980171798</v>
      </c>
      <c r="D93" s="22">
        <f t="shared" ca="1" si="65"/>
        <v>85.062960661692529</v>
      </c>
      <c r="E93" s="22">
        <f t="shared" ca="1" si="65"/>
        <v>66.312831382969208</v>
      </c>
      <c r="F93" s="22">
        <f t="shared" ca="1" si="65"/>
        <v>74.778299219092943</v>
      </c>
      <c r="G93" s="22">
        <f t="shared" ca="1" si="65"/>
        <v>87.06820011323488</v>
      </c>
      <c r="H93" s="22">
        <f t="shared" ca="1" si="65"/>
        <v>115.57302546324158</v>
      </c>
      <c r="I93" s="22">
        <f t="shared" ca="1" si="65"/>
        <v>78.725192926654685</v>
      </c>
      <c r="J93" s="22">
        <f t="shared" ca="1" si="65"/>
        <v>67.057671351633303</v>
      </c>
      <c r="K93" s="22">
        <f t="shared" ca="1" si="65"/>
        <v>116.38154010468304</v>
      </c>
      <c r="L93" s="22">
        <f t="shared" ca="1" si="65"/>
        <v>87.06820011323488</v>
      </c>
      <c r="M93" s="22">
        <f t="shared" ca="1" si="65"/>
        <v>59.145577594291431</v>
      </c>
      <c r="N93" s="22">
        <f t="shared" ca="1" si="65"/>
        <v>103.32650355381611</v>
      </c>
      <c r="O93" s="22">
        <f t="shared" ca="1" si="65"/>
        <v>78.147349861769413</v>
      </c>
      <c r="P93" s="22">
        <f t="shared" ca="1" si="65"/>
        <v>86.976917741386501</v>
      </c>
      <c r="Q93" s="22">
        <f t="shared" ca="1" si="65"/>
        <v>59.145577594291431</v>
      </c>
      <c r="R93" s="22">
        <f t="shared" ca="1" si="65"/>
        <v>77.130474223493678</v>
      </c>
      <c r="S93" s="22">
        <f t="shared" ca="1" si="65"/>
        <v>126.94420057505056</v>
      </c>
      <c r="T93" s="22">
        <f t="shared" ca="1" si="65"/>
        <v>112.35666368086302</v>
      </c>
      <c r="U93" s="22">
        <f t="shared" ca="1" si="65"/>
        <v>91.629163528855798</v>
      </c>
      <c r="V93" s="22">
        <f t="shared" ca="1" si="65"/>
        <v>102.48928673155385</v>
      </c>
      <c r="W93" s="22">
        <f t="shared" ca="1" si="65"/>
        <v>131.23875799038728</v>
      </c>
      <c r="X93" s="22">
        <f t="shared" ca="1" si="65"/>
        <v>88.140578946061311</v>
      </c>
      <c r="Y93" s="22">
        <f t="shared" ca="1" si="65"/>
        <v>75.61822514120351</v>
      </c>
      <c r="Z93" s="22">
        <f t="shared" ca="1" si="65"/>
        <v>66.312831382969208</v>
      </c>
      <c r="AA93" s="22">
        <f t="shared" ca="1" si="65"/>
        <v>98.183289489392521</v>
      </c>
      <c r="AB93" s="22">
        <f t="shared" ca="1" si="65"/>
        <v>66.696076861647796</v>
      </c>
      <c r="AC93" s="22">
        <f t="shared" ca="1" si="65"/>
        <v>88.140578946061311</v>
      </c>
      <c r="AD93" s="22">
        <f t="shared" ca="1" si="65"/>
        <v>106.24960143147842</v>
      </c>
      <c r="AE93" s="22">
        <f t="shared" ca="1" si="65"/>
        <v>75.433191530180153</v>
      </c>
      <c r="AF93" s="22">
        <f t="shared" ca="1" si="65"/>
        <v>74.778299219092943</v>
      </c>
      <c r="AG93" s="22">
        <f t="shared" ca="1" si="65"/>
        <v>67.057671351633303</v>
      </c>
      <c r="AH93" s="22">
        <f t="shared" ca="1" si="65"/>
        <v>88.123607290931488</v>
      </c>
      <c r="AI93" s="22">
        <f t="shared" ca="1" si="65"/>
        <v>99.637041377369087</v>
      </c>
      <c r="AJ93" s="22">
        <f t="shared" ca="1" si="65"/>
        <v>86.976917741386501</v>
      </c>
      <c r="AK93" s="22">
        <f t="shared" ca="1" si="65"/>
        <v>77.130474223493678</v>
      </c>
      <c r="AL93" s="22">
        <f t="shared" ca="1" si="65"/>
        <v>112.57315900051651</v>
      </c>
      <c r="AM93" s="22">
        <f t="shared" ca="1" si="65"/>
        <v>66.696076861647796</v>
      </c>
      <c r="AN93" s="22" t="e">
        <f ca="1">AVERAGE(OFFSET($A93,0,Fixtures!$D$6,1,3))</f>
        <v>#N/A</v>
      </c>
      <c r="AO93" s="22" t="e">
        <f ca="1">AVERAGE(OFFSET($A93,0,Fixtures!$D$6,1,6))</f>
        <v>#N/A</v>
      </c>
      <c r="AP93" s="22" t="e">
        <f ca="1">AVERAGE(OFFSET($A93,0,Fixtures!$D$6,1,9))</f>
        <v>#N/A</v>
      </c>
      <c r="AQ93" s="22" t="e">
        <f ca="1">AVERAGE(OFFSET($A93,0,Fixtures!$D$6,1,12))</f>
        <v>#N/A</v>
      </c>
      <c r="AR93" s="22">
        <f ca="1">IF(OR(Fixtures!$D$6&lt;=0,Fixtures!$D$6&gt;39),AVERAGE(A93:AM93),AVERAGE(OFFSET($A93,0,Fixtures!$D$6,1,39-Fixtures!$D$6)))</f>
        <v>66.696076861647796</v>
      </c>
    </row>
    <row r="94" spans="1:44" x14ac:dyDescent="0.25">
      <c r="A94" s="30" t="s">
        <v>53</v>
      </c>
      <c r="B94" s="22">
        <f t="shared" ref="B94:AM94" ca="1" si="66">MIN(VLOOKUP($A90,$A$2:$AM$11,B$13+1,FALSE),VLOOKUP($A94,$A$2:$AM$11,B$13+1,FALSE))</f>
        <v>75.61822514120351</v>
      </c>
      <c r="C94" s="22">
        <f t="shared" ca="1" si="66"/>
        <v>102.74153980171798</v>
      </c>
      <c r="D94" s="22">
        <f t="shared" ca="1" si="66"/>
        <v>85.062960661692529</v>
      </c>
      <c r="E94" s="22">
        <f t="shared" ca="1" si="66"/>
        <v>66.312831382969208</v>
      </c>
      <c r="F94" s="22">
        <f t="shared" ca="1" si="66"/>
        <v>88.140578946061311</v>
      </c>
      <c r="G94" s="22">
        <f t="shared" ca="1" si="66"/>
        <v>86.976917741386501</v>
      </c>
      <c r="H94" s="22">
        <f t="shared" ca="1" si="66"/>
        <v>88.123607290931488</v>
      </c>
      <c r="I94" s="22">
        <f t="shared" ca="1" si="66"/>
        <v>78.725192926654685</v>
      </c>
      <c r="J94" s="22">
        <f t="shared" ca="1" si="66"/>
        <v>85.062960661692529</v>
      </c>
      <c r="K94" s="22">
        <f t="shared" ca="1" si="66"/>
        <v>78.725192926654685</v>
      </c>
      <c r="L94" s="22">
        <f t="shared" ca="1" si="66"/>
        <v>74.778299219092943</v>
      </c>
      <c r="M94" s="22">
        <f t="shared" ca="1" si="66"/>
        <v>59.145577594291431</v>
      </c>
      <c r="N94" s="22">
        <f t="shared" ca="1" si="66"/>
        <v>103.32650355381611</v>
      </c>
      <c r="O94" s="22">
        <f t="shared" ca="1" si="66"/>
        <v>131.51155327930761</v>
      </c>
      <c r="P94" s="22">
        <f t="shared" ca="1" si="66"/>
        <v>86.976917741386501</v>
      </c>
      <c r="Q94" s="22">
        <f t="shared" ca="1" si="66"/>
        <v>99.637041377369087</v>
      </c>
      <c r="R94" s="22">
        <f t="shared" ca="1" si="66"/>
        <v>59.145577594291431</v>
      </c>
      <c r="S94" s="22">
        <f t="shared" ca="1" si="66"/>
        <v>103.32650355381611</v>
      </c>
      <c r="T94" s="22">
        <f t="shared" ca="1" si="66"/>
        <v>119.81338033762461</v>
      </c>
      <c r="U94" s="22">
        <f t="shared" ca="1" si="66"/>
        <v>91.629163528855798</v>
      </c>
      <c r="V94" s="22">
        <f t="shared" ca="1" si="66"/>
        <v>78.147349861769413</v>
      </c>
      <c r="W94" s="22">
        <f t="shared" ca="1" si="66"/>
        <v>88.77521755558935</v>
      </c>
      <c r="X94" s="22">
        <f t="shared" ca="1" si="66"/>
        <v>88.77521755558935</v>
      </c>
      <c r="Y94" s="22">
        <f t="shared" ca="1" si="66"/>
        <v>75.433191530180153</v>
      </c>
      <c r="Z94" s="22">
        <f t="shared" ca="1" si="66"/>
        <v>99.392567747686172</v>
      </c>
      <c r="AA94" s="22">
        <f t="shared" ca="1" si="66"/>
        <v>77.130474223493678</v>
      </c>
      <c r="AB94" s="22">
        <f t="shared" ca="1" si="66"/>
        <v>66.696076861647796</v>
      </c>
      <c r="AC94" s="22">
        <f t="shared" ca="1" si="66"/>
        <v>66.312831382969208</v>
      </c>
      <c r="AD94" s="22">
        <f t="shared" ca="1" si="66"/>
        <v>115.85748105300112</v>
      </c>
      <c r="AE94" s="22">
        <f t="shared" ca="1" si="66"/>
        <v>75.433191530180153</v>
      </c>
      <c r="AF94" s="22">
        <f t="shared" ca="1" si="66"/>
        <v>74.778299219092943</v>
      </c>
      <c r="AG94" s="22">
        <f t="shared" ca="1" si="66"/>
        <v>67.057671351633303</v>
      </c>
      <c r="AH94" s="22">
        <f t="shared" ca="1" si="66"/>
        <v>119.81338033762461</v>
      </c>
      <c r="AI94" s="22">
        <f t="shared" ca="1" si="66"/>
        <v>106.24960143147842</v>
      </c>
      <c r="AJ94" s="22">
        <f t="shared" ca="1" si="66"/>
        <v>66.696076861647796</v>
      </c>
      <c r="AK94" s="22">
        <f t="shared" ca="1" si="66"/>
        <v>77.130474223493678</v>
      </c>
      <c r="AL94" s="22">
        <f t="shared" ca="1" si="66"/>
        <v>91.629163528855798</v>
      </c>
      <c r="AM94" s="22">
        <f t="shared" ca="1" si="66"/>
        <v>112.35666368086302</v>
      </c>
      <c r="AN94" s="22" t="e">
        <f ca="1">AVERAGE(OFFSET($A94,0,Fixtures!$D$6,1,3))</f>
        <v>#N/A</v>
      </c>
      <c r="AO94" s="22" t="e">
        <f ca="1">AVERAGE(OFFSET($A94,0,Fixtures!$D$6,1,6))</f>
        <v>#N/A</v>
      </c>
      <c r="AP94" s="22" t="e">
        <f ca="1">AVERAGE(OFFSET($A94,0,Fixtures!$D$6,1,9))</f>
        <v>#N/A</v>
      </c>
      <c r="AQ94" s="22" t="e">
        <f ca="1">AVERAGE(OFFSET($A94,0,Fixtures!$D$6,1,12))</f>
        <v>#N/A</v>
      </c>
      <c r="AR94" s="22">
        <f ca="1">IF(OR(Fixtures!$D$6&lt;=0,Fixtures!$D$6&gt;39),AVERAGE(A94:AM94),AVERAGE(OFFSET($A94,0,Fixtures!$D$6,1,39-Fixtures!$D$6)))</f>
        <v>112.35666368086302</v>
      </c>
    </row>
    <row r="95" spans="1:44" x14ac:dyDescent="0.25">
      <c r="A95" s="30" t="s">
        <v>116</v>
      </c>
      <c r="B95" s="22">
        <f t="shared" ref="B95:AM95" ca="1" si="67">MIN(VLOOKUP($A90,$A$2:$AM$11,B$13+1,FALSE),VLOOKUP($A95,$A$2:$AM$11,B$13+1,FALSE))</f>
        <v>75.61822514120351</v>
      </c>
      <c r="C95" s="22">
        <f t="shared" ca="1" si="67"/>
        <v>102.74153980171798</v>
      </c>
      <c r="D95" s="22">
        <f t="shared" ca="1" si="67"/>
        <v>85.062960661692529</v>
      </c>
      <c r="E95" s="22">
        <f t="shared" ca="1" si="67"/>
        <v>66.312831382969208</v>
      </c>
      <c r="F95" s="22">
        <f t="shared" ca="1" si="67"/>
        <v>66.696076861647796</v>
      </c>
      <c r="G95" s="22">
        <f t="shared" ca="1" si="67"/>
        <v>67.057671351633303</v>
      </c>
      <c r="H95" s="22">
        <f t="shared" ca="1" si="67"/>
        <v>66.312831382969208</v>
      </c>
      <c r="I95" s="22">
        <f t="shared" ca="1" si="67"/>
        <v>78.725192926654685</v>
      </c>
      <c r="J95" s="22">
        <f t="shared" ca="1" si="67"/>
        <v>87.06820011323488</v>
      </c>
      <c r="K95" s="22">
        <f t="shared" ca="1" si="67"/>
        <v>116.38154010468304</v>
      </c>
      <c r="L95" s="22">
        <f t="shared" ca="1" si="67"/>
        <v>99.392567747686172</v>
      </c>
      <c r="M95" s="22">
        <f t="shared" ca="1" si="67"/>
        <v>59.145577594291431</v>
      </c>
      <c r="N95" s="22">
        <f t="shared" ca="1" si="67"/>
        <v>88.140578946061311</v>
      </c>
      <c r="O95" s="22">
        <f t="shared" ca="1" si="67"/>
        <v>88.77521755558935</v>
      </c>
      <c r="P95" s="22">
        <f t="shared" ca="1" si="67"/>
        <v>86.587993402392399</v>
      </c>
      <c r="Q95" s="22">
        <f t="shared" ca="1" si="67"/>
        <v>99.637041377369087</v>
      </c>
      <c r="R95" s="22">
        <f t="shared" ca="1" si="67"/>
        <v>85.062960661692529</v>
      </c>
      <c r="S95" s="22">
        <f t="shared" ca="1" si="67"/>
        <v>116.38154010468304</v>
      </c>
      <c r="T95" s="22">
        <f t="shared" ca="1" si="67"/>
        <v>117.84906433621505</v>
      </c>
      <c r="U95" s="22">
        <f t="shared" ca="1" si="67"/>
        <v>91.629163528855798</v>
      </c>
      <c r="V95" s="22">
        <f t="shared" ca="1" si="67"/>
        <v>74.778299219092943</v>
      </c>
      <c r="W95" s="22">
        <f t="shared" ca="1" si="67"/>
        <v>106.24960143147842</v>
      </c>
      <c r="X95" s="22">
        <f t="shared" ca="1" si="67"/>
        <v>88.77521755558935</v>
      </c>
      <c r="Y95" s="22">
        <f t="shared" ca="1" si="67"/>
        <v>78.147349861769413</v>
      </c>
      <c r="Z95" s="22">
        <f t="shared" ca="1" si="67"/>
        <v>59.145577594291431</v>
      </c>
      <c r="AA95" s="22">
        <f t="shared" ca="1" si="67"/>
        <v>75.61822514120351</v>
      </c>
      <c r="AB95" s="22">
        <f t="shared" ca="1" si="67"/>
        <v>66.696076861647796</v>
      </c>
      <c r="AC95" s="22">
        <f t="shared" ca="1" si="67"/>
        <v>88.140578946061311</v>
      </c>
      <c r="AD95" s="22">
        <f t="shared" ca="1" si="67"/>
        <v>112.57315900051651</v>
      </c>
      <c r="AE95" s="22">
        <f t="shared" ca="1" si="67"/>
        <v>75.433191530180153</v>
      </c>
      <c r="AF95" s="22">
        <f t="shared" ca="1" si="67"/>
        <v>74.778299219092943</v>
      </c>
      <c r="AG95" s="22">
        <f t="shared" ca="1" si="67"/>
        <v>67.057671351633303</v>
      </c>
      <c r="AH95" s="22">
        <f t="shared" ca="1" si="67"/>
        <v>102.74153980171798</v>
      </c>
      <c r="AI95" s="22">
        <f t="shared" ca="1" si="67"/>
        <v>106.24960143147842</v>
      </c>
      <c r="AJ95" s="22">
        <f t="shared" ca="1" si="67"/>
        <v>75.433191530180153</v>
      </c>
      <c r="AK95" s="22">
        <f t="shared" ca="1" si="67"/>
        <v>77.130474223493678</v>
      </c>
      <c r="AL95" s="22">
        <f t="shared" ca="1" si="67"/>
        <v>112.57315900051651</v>
      </c>
      <c r="AM95" s="22">
        <f t="shared" ca="1" si="67"/>
        <v>78.725192926654685</v>
      </c>
      <c r="AN95" s="22" t="e">
        <f ca="1">AVERAGE(OFFSET($A95,0,Fixtures!$D$6,1,3))</f>
        <v>#N/A</v>
      </c>
      <c r="AO95" s="22" t="e">
        <f ca="1">AVERAGE(OFFSET($A95,0,Fixtures!$D$6,1,6))</f>
        <v>#N/A</v>
      </c>
      <c r="AP95" s="22" t="e">
        <f ca="1">AVERAGE(OFFSET($A95,0,Fixtures!$D$6,1,9))</f>
        <v>#N/A</v>
      </c>
      <c r="AQ95" s="22" t="e">
        <f ca="1">AVERAGE(OFFSET($A95,0,Fixtures!$D$6,1,12))</f>
        <v>#N/A</v>
      </c>
      <c r="AR95" s="22">
        <f ca="1">IF(OR(Fixtures!$D$6&lt;=0,Fixtures!$D$6&gt;39),AVERAGE(A95:AM95),AVERAGE(OFFSET($A95,0,Fixtures!$D$6,1,39-Fixtures!$D$6)))</f>
        <v>78.725192926654685</v>
      </c>
    </row>
    <row r="96" spans="1:44" x14ac:dyDescent="0.25">
      <c r="A96" s="30" t="s">
        <v>115</v>
      </c>
      <c r="B96" s="22">
        <f t="shared" ref="B96:AM96" ca="1" si="68">MIN(VLOOKUP($A90,$A$2:$AM$11,B$13+1,FALSE),VLOOKUP($A96,$A$2:$AM$11,B$13+1,FALSE))</f>
        <v>75.61822514120351</v>
      </c>
      <c r="C96" s="22">
        <f t="shared" ca="1" si="68"/>
        <v>77.130474223493678</v>
      </c>
      <c r="D96" s="22">
        <f t="shared" ca="1" si="68"/>
        <v>66.696076861647796</v>
      </c>
      <c r="E96" s="22">
        <f t="shared" ca="1" si="68"/>
        <v>66.312831382969208</v>
      </c>
      <c r="F96" s="22">
        <f t="shared" ca="1" si="68"/>
        <v>78.147349861769413</v>
      </c>
      <c r="G96" s="22">
        <f t="shared" ca="1" si="68"/>
        <v>87.06820011323488</v>
      </c>
      <c r="H96" s="22">
        <f t="shared" ca="1" si="68"/>
        <v>106.24960143147842</v>
      </c>
      <c r="I96" s="22">
        <f t="shared" ca="1" si="68"/>
        <v>75.61822514120351</v>
      </c>
      <c r="J96" s="22">
        <f t="shared" ca="1" si="68"/>
        <v>88.123607290931488</v>
      </c>
      <c r="K96" s="22">
        <f t="shared" ca="1" si="68"/>
        <v>98.183289489392521</v>
      </c>
      <c r="L96" s="22">
        <f t="shared" ca="1" si="68"/>
        <v>99.392567747686172</v>
      </c>
      <c r="M96" s="22">
        <f t="shared" ca="1" si="68"/>
        <v>59.145577594291431</v>
      </c>
      <c r="N96" s="22">
        <f t="shared" ca="1" si="68"/>
        <v>78.725192926654685</v>
      </c>
      <c r="O96" s="22">
        <f t="shared" ca="1" si="68"/>
        <v>131.23875799038728</v>
      </c>
      <c r="P96" s="22">
        <f t="shared" ca="1" si="68"/>
        <v>75.433191530180153</v>
      </c>
      <c r="Q96" s="22">
        <f t="shared" ca="1" si="68"/>
        <v>74.778299219092943</v>
      </c>
      <c r="R96" s="22">
        <f t="shared" ca="1" si="68"/>
        <v>115.85748105300112</v>
      </c>
      <c r="S96" s="22">
        <f t="shared" ca="1" si="68"/>
        <v>86.587993402392399</v>
      </c>
      <c r="T96" s="22">
        <f t="shared" ca="1" si="68"/>
        <v>88.140578946061311</v>
      </c>
      <c r="U96" s="22">
        <f t="shared" ca="1" si="68"/>
        <v>88.77521755558935</v>
      </c>
      <c r="V96" s="22">
        <f t="shared" ca="1" si="68"/>
        <v>102.48928673155385</v>
      </c>
      <c r="W96" s="22">
        <f t="shared" ca="1" si="68"/>
        <v>87.06820011323488</v>
      </c>
      <c r="X96" s="22">
        <f t="shared" ca="1" si="68"/>
        <v>67.057671351633303</v>
      </c>
      <c r="Y96" s="22">
        <f t="shared" ca="1" si="68"/>
        <v>78.147349861769413</v>
      </c>
      <c r="Z96" s="22">
        <f t="shared" ca="1" si="68"/>
        <v>88.123607290931488</v>
      </c>
      <c r="AA96" s="22">
        <f t="shared" ca="1" si="68"/>
        <v>98.183289489392521</v>
      </c>
      <c r="AB96" s="22">
        <f t="shared" ca="1" si="68"/>
        <v>66.696076861647796</v>
      </c>
      <c r="AC96" s="22">
        <f t="shared" ca="1" si="68"/>
        <v>88.140578946061311</v>
      </c>
      <c r="AD96" s="22">
        <f t="shared" ca="1" si="68"/>
        <v>86.976917741386501</v>
      </c>
      <c r="AE96" s="22">
        <f t="shared" ca="1" si="68"/>
        <v>59.145577594291431</v>
      </c>
      <c r="AF96" s="22">
        <f t="shared" ca="1" si="68"/>
        <v>74.778299219092943</v>
      </c>
      <c r="AG96" s="22">
        <f t="shared" ca="1" si="68"/>
        <v>67.057671351633303</v>
      </c>
      <c r="AH96" s="22">
        <f t="shared" ca="1" si="68"/>
        <v>116.38154010468304</v>
      </c>
      <c r="AI96" s="22">
        <f t="shared" ca="1" si="68"/>
        <v>99.392567747686172</v>
      </c>
      <c r="AJ96" s="22">
        <f t="shared" ca="1" si="68"/>
        <v>102.74153980171798</v>
      </c>
      <c r="AK96" s="22">
        <f t="shared" ca="1" si="68"/>
        <v>77.130474223493678</v>
      </c>
      <c r="AL96" s="22">
        <f t="shared" ca="1" si="68"/>
        <v>97.641779794187173</v>
      </c>
      <c r="AM96" s="22">
        <f t="shared" ca="1" si="68"/>
        <v>66.312831382969208</v>
      </c>
      <c r="AN96" s="22" t="e">
        <f ca="1">AVERAGE(OFFSET($A96,0,Fixtures!$D$6,1,3))</f>
        <v>#N/A</v>
      </c>
      <c r="AO96" s="22" t="e">
        <f ca="1">AVERAGE(OFFSET($A96,0,Fixtures!$D$6,1,6))</f>
        <v>#N/A</v>
      </c>
      <c r="AP96" s="22" t="e">
        <f ca="1">AVERAGE(OFFSET($A96,0,Fixtures!$D$6,1,9))</f>
        <v>#N/A</v>
      </c>
      <c r="AQ96" s="22" t="e">
        <f ca="1">AVERAGE(OFFSET($A96,0,Fixtures!$D$6,1,12))</f>
        <v>#N/A</v>
      </c>
      <c r="AR96" s="22">
        <f ca="1">IF(OR(Fixtures!$D$6&lt;=0,Fixtures!$D$6&gt;39),AVERAGE(A96:AM96),AVERAGE(OFFSET($A96,0,Fixtures!$D$6,1,39-Fixtures!$D$6)))</f>
        <v>66.312831382969208</v>
      </c>
    </row>
    <row r="97" spans="1:44" x14ac:dyDescent="0.25">
      <c r="A97" s="30" t="s">
        <v>2</v>
      </c>
      <c r="B97" s="22">
        <f t="shared" ref="B97:AM97" ca="1" si="69">MIN(VLOOKUP($A90,$A$2:$AM$11,B$13+1,FALSE),VLOOKUP($A97,$A$2:$AM$11,B$13+1,FALSE))</f>
        <v>75.61822514120351</v>
      </c>
      <c r="C97" s="22">
        <f t="shared" ca="1" si="69"/>
        <v>88.140578946061311</v>
      </c>
      <c r="D97" s="22">
        <f t="shared" ca="1" si="69"/>
        <v>85.062960661692529</v>
      </c>
      <c r="E97" s="22">
        <f t="shared" ca="1" si="69"/>
        <v>66.312831382969208</v>
      </c>
      <c r="F97" s="22">
        <f t="shared" ca="1" si="69"/>
        <v>116.38154010468304</v>
      </c>
      <c r="G97" s="22">
        <f t="shared" ca="1" si="69"/>
        <v>87.06820011323488</v>
      </c>
      <c r="H97" s="22">
        <f t="shared" ca="1" si="69"/>
        <v>87.06820011323488</v>
      </c>
      <c r="I97" s="22">
        <f t="shared" ca="1" si="69"/>
        <v>78.725192926654685</v>
      </c>
      <c r="J97" s="22">
        <f t="shared" ca="1" si="69"/>
        <v>88.123607290931488</v>
      </c>
      <c r="K97" s="22">
        <f t="shared" ca="1" si="69"/>
        <v>75.61822514120351</v>
      </c>
      <c r="L97" s="22">
        <f t="shared" ca="1" si="69"/>
        <v>99.392567747686172</v>
      </c>
      <c r="M97" s="22">
        <f t="shared" ca="1" si="69"/>
        <v>59.145577594291431</v>
      </c>
      <c r="N97" s="22">
        <f t="shared" ca="1" si="69"/>
        <v>103.32650355381611</v>
      </c>
      <c r="O97" s="22">
        <f t="shared" ca="1" si="69"/>
        <v>77.130474223493678</v>
      </c>
      <c r="P97" s="22">
        <f t="shared" ca="1" si="69"/>
        <v>86.976917741386501</v>
      </c>
      <c r="Q97" s="22">
        <f t="shared" ca="1" si="69"/>
        <v>99.637041377369087</v>
      </c>
      <c r="R97" s="22">
        <f t="shared" ca="1" si="69"/>
        <v>106.24960143147842</v>
      </c>
      <c r="S97" s="22">
        <f t="shared" ca="1" si="69"/>
        <v>66.696076861647796</v>
      </c>
      <c r="T97" s="22">
        <f t="shared" ca="1" si="69"/>
        <v>103.32650355381611</v>
      </c>
      <c r="U97" s="22">
        <f t="shared" ca="1" si="69"/>
        <v>91.629163528855798</v>
      </c>
      <c r="V97" s="22">
        <f t="shared" ca="1" si="69"/>
        <v>98.183289489392521</v>
      </c>
      <c r="W97" s="22">
        <f t="shared" ca="1" si="69"/>
        <v>67.057671351633303</v>
      </c>
      <c r="X97" s="22">
        <f t="shared" ca="1" si="69"/>
        <v>86.587993402392399</v>
      </c>
      <c r="Y97" s="22">
        <f t="shared" ca="1" si="69"/>
        <v>78.147349861769413</v>
      </c>
      <c r="Z97" s="22">
        <f t="shared" ca="1" si="69"/>
        <v>117.84906433621505</v>
      </c>
      <c r="AA97" s="22">
        <f t="shared" ca="1" si="69"/>
        <v>78.147349861769413</v>
      </c>
      <c r="AB97" s="22">
        <f t="shared" ca="1" si="69"/>
        <v>66.696076861647796</v>
      </c>
      <c r="AC97" s="22">
        <f t="shared" ca="1" si="69"/>
        <v>88.140578946061311</v>
      </c>
      <c r="AD97" s="22">
        <f t="shared" ca="1" si="69"/>
        <v>99.392567747686172</v>
      </c>
      <c r="AE97" s="22">
        <f t="shared" ca="1" si="69"/>
        <v>75.433191530180153</v>
      </c>
      <c r="AF97" s="22">
        <f t="shared" ca="1" si="69"/>
        <v>74.778299219092943</v>
      </c>
      <c r="AG97" s="22">
        <f t="shared" ca="1" si="69"/>
        <v>67.057671351633303</v>
      </c>
      <c r="AH97" s="22">
        <f t="shared" ca="1" si="69"/>
        <v>148.3002622085809</v>
      </c>
      <c r="AI97" s="22">
        <f t="shared" ca="1" si="69"/>
        <v>91.629163528855798</v>
      </c>
      <c r="AJ97" s="22">
        <f t="shared" ca="1" si="69"/>
        <v>119.81338033762461</v>
      </c>
      <c r="AK97" s="22">
        <f t="shared" ca="1" si="69"/>
        <v>77.130474223493678</v>
      </c>
      <c r="AL97" s="22">
        <f t="shared" ca="1" si="69"/>
        <v>59.145577594291431</v>
      </c>
      <c r="AM97" s="22">
        <f t="shared" ca="1" si="69"/>
        <v>86.976917741386501</v>
      </c>
      <c r="AN97" s="22" t="e">
        <f ca="1">AVERAGE(OFFSET($A97,0,Fixtures!$D$6,1,3))</f>
        <v>#N/A</v>
      </c>
      <c r="AO97" s="22" t="e">
        <f ca="1">AVERAGE(OFFSET($A97,0,Fixtures!$D$6,1,6))</f>
        <v>#N/A</v>
      </c>
      <c r="AP97" s="22" t="e">
        <f ca="1">AVERAGE(OFFSET($A97,0,Fixtures!$D$6,1,9))</f>
        <v>#N/A</v>
      </c>
      <c r="AQ97" s="22" t="e">
        <f ca="1">AVERAGE(OFFSET($A97,0,Fixtures!$D$6,1,12))</f>
        <v>#N/A</v>
      </c>
      <c r="AR97" s="22">
        <f ca="1">IF(OR(Fixtures!$D$6&lt;=0,Fixtures!$D$6&gt;39),AVERAGE(A97:AM97),AVERAGE(OFFSET($A97,0,Fixtures!$D$6,1,39-Fixtures!$D$6)))</f>
        <v>86.976917741386501</v>
      </c>
    </row>
    <row r="98" spans="1:44" x14ac:dyDescent="0.25">
      <c r="A98" s="30" t="s">
        <v>117</v>
      </c>
      <c r="B98" s="22">
        <f t="shared" ref="B98:AM98" ca="1" si="70">MIN(VLOOKUP($A90,$A$2:$AM$11,B$13+1,FALSE),VLOOKUP($A98,$A$2:$AM$11,B$13+1,FALSE))</f>
        <v>75.61822514120351</v>
      </c>
      <c r="C98" s="22">
        <f t="shared" ca="1" si="70"/>
        <v>98.183289489392521</v>
      </c>
      <c r="D98" s="22">
        <f t="shared" ca="1" si="70"/>
        <v>85.062960661692529</v>
      </c>
      <c r="E98" s="22">
        <f t="shared" ca="1" si="70"/>
        <v>66.312831382969208</v>
      </c>
      <c r="F98" s="22">
        <f t="shared" ca="1" si="70"/>
        <v>75.433191530180153</v>
      </c>
      <c r="G98" s="22">
        <f t="shared" ca="1" si="70"/>
        <v>87.06820011323488</v>
      </c>
      <c r="H98" s="22">
        <f t="shared" ca="1" si="70"/>
        <v>86.976917741386501</v>
      </c>
      <c r="I98" s="22">
        <f t="shared" ca="1" si="70"/>
        <v>78.725192926654685</v>
      </c>
      <c r="J98" s="22">
        <f t="shared" ca="1" si="70"/>
        <v>88.123607290931488</v>
      </c>
      <c r="K98" s="22">
        <f t="shared" ca="1" si="70"/>
        <v>59.145577594291431</v>
      </c>
      <c r="L98" s="22">
        <f t="shared" ca="1" si="70"/>
        <v>67.057671351633303</v>
      </c>
      <c r="M98" s="22">
        <f t="shared" ca="1" si="70"/>
        <v>59.145577594291431</v>
      </c>
      <c r="N98" s="22">
        <f t="shared" ca="1" si="70"/>
        <v>103.32650355381611</v>
      </c>
      <c r="O98" s="22">
        <f t="shared" ca="1" si="70"/>
        <v>102.48928673155385</v>
      </c>
      <c r="P98" s="22">
        <f t="shared" ca="1" si="70"/>
        <v>86.976917741386501</v>
      </c>
      <c r="Q98" s="22">
        <f t="shared" ca="1" si="70"/>
        <v>99.637041377369087</v>
      </c>
      <c r="R98" s="22">
        <f t="shared" ca="1" si="70"/>
        <v>91.629163528855798</v>
      </c>
      <c r="S98" s="22">
        <f t="shared" ca="1" si="70"/>
        <v>112.35666368086302</v>
      </c>
      <c r="T98" s="22">
        <f t="shared" ca="1" si="70"/>
        <v>88.123607290931488</v>
      </c>
      <c r="U98" s="22">
        <f t="shared" ca="1" si="70"/>
        <v>91.629163528855798</v>
      </c>
      <c r="V98" s="22">
        <f t="shared" ca="1" si="70"/>
        <v>77.130474223493678</v>
      </c>
      <c r="W98" s="22">
        <f t="shared" ca="1" si="70"/>
        <v>66.696076861647796</v>
      </c>
      <c r="X98" s="22">
        <f t="shared" ca="1" si="70"/>
        <v>88.77521755558935</v>
      </c>
      <c r="Y98" s="22">
        <f t="shared" ca="1" si="70"/>
        <v>78.147349861769413</v>
      </c>
      <c r="Z98" s="22">
        <f t="shared" ca="1" si="70"/>
        <v>85.062960661692529</v>
      </c>
      <c r="AA98" s="22">
        <f t="shared" ca="1" si="70"/>
        <v>88.140578946061311</v>
      </c>
      <c r="AB98" s="22">
        <f t="shared" ca="1" si="70"/>
        <v>66.696076861647796</v>
      </c>
      <c r="AC98" s="22">
        <f t="shared" ca="1" si="70"/>
        <v>75.61822514120351</v>
      </c>
      <c r="AD98" s="22">
        <f t="shared" ca="1" si="70"/>
        <v>87.06820011323488</v>
      </c>
      <c r="AE98" s="22">
        <f t="shared" ca="1" si="70"/>
        <v>75.433191530180153</v>
      </c>
      <c r="AF98" s="22">
        <f t="shared" ca="1" si="70"/>
        <v>74.778299219092943</v>
      </c>
      <c r="AG98" s="22">
        <f t="shared" ca="1" si="70"/>
        <v>67.057671351633303</v>
      </c>
      <c r="AH98" s="22">
        <f t="shared" ca="1" si="70"/>
        <v>115.57302546324158</v>
      </c>
      <c r="AI98" s="22">
        <f t="shared" ca="1" si="70"/>
        <v>78.147349861769413</v>
      </c>
      <c r="AJ98" s="22">
        <f t="shared" ca="1" si="70"/>
        <v>103.32650355381611</v>
      </c>
      <c r="AK98" s="22">
        <f t="shared" ca="1" si="70"/>
        <v>77.130474223493678</v>
      </c>
      <c r="AL98" s="22">
        <f t="shared" ca="1" si="70"/>
        <v>99.637041377369087</v>
      </c>
      <c r="AM98" s="22">
        <f t="shared" ca="1" si="70"/>
        <v>112.35666368086302</v>
      </c>
      <c r="AN98" s="22" t="e">
        <f ca="1">AVERAGE(OFFSET($A98,0,Fixtures!$D$6,1,3))</f>
        <v>#N/A</v>
      </c>
      <c r="AO98" s="22" t="e">
        <f ca="1">AVERAGE(OFFSET($A98,0,Fixtures!$D$6,1,6))</f>
        <v>#N/A</v>
      </c>
      <c r="AP98" s="22" t="e">
        <f ca="1">AVERAGE(OFFSET($A98,0,Fixtures!$D$6,1,9))</f>
        <v>#N/A</v>
      </c>
      <c r="AQ98" s="22" t="e">
        <f ca="1">AVERAGE(OFFSET($A98,0,Fixtures!$D$6,1,12))</f>
        <v>#N/A</v>
      </c>
      <c r="AR98" s="22">
        <f ca="1">IF(OR(Fixtures!$D$6&lt;=0,Fixtures!$D$6&gt;39),AVERAGE(A98:AM98),AVERAGE(OFFSET($A98,0,Fixtures!$D$6,1,39-Fixtures!$D$6)))</f>
        <v>112.35666368086302</v>
      </c>
    </row>
    <row r="99" spans="1:44" x14ac:dyDescent="0.25">
      <c r="A99" s="30" t="s">
        <v>63</v>
      </c>
      <c r="B99" s="22">
        <f t="shared" ref="B99:AM99" ca="1" si="71">MIN(VLOOKUP($A90,$A$2:$AM$11,B$13+1,FALSE),VLOOKUP($A99,$A$2:$AM$11,B$13+1,FALSE))</f>
        <v>75.61822514120351</v>
      </c>
      <c r="C99" s="22">
        <f t="shared" ca="1" si="71"/>
        <v>102.74153980171798</v>
      </c>
      <c r="D99" s="22">
        <f t="shared" ca="1" si="71"/>
        <v>78.147349861769413</v>
      </c>
      <c r="E99" s="22">
        <f t="shared" ca="1" si="71"/>
        <v>66.312831382969208</v>
      </c>
      <c r="F99" s="22">
        <f t="shared" ca="1" si="71"/>
        <v>115.85748105300112</v>
      </c>
      <c r="G99" s="22">
        <f t="shared" ca="1" si="71"/>
        <v>87.06820011323488</v>
      </c>
      <c r="H99" s="22">
        <f t="shared" ca="1" si="71"/>
        <v>115.57302546324158</v>
      </c>
      <c r="I99" s="22">
        <f t="shared" ca="1" si="71"/>
        <v>77.130474223493678</v>
      </c>
      <c r="J99" s="22">
        <f t="shared" ca="1" si="71"/>
        <v>66.696076861647796</v>
      </c>
      <c r="K99" s="22">
        <f t="shared" ca="1" si="71"/>
        <v>102.48928673155385</v>
      </c>
      <c r="L99" s="22">
        <f t="shared" ca="1" si="71"/>
        <v>99.392567747686172</v>
      </c>
      <c r="M99" s="22">
        <f t="shared" ca="1" si="71"/>
        <v>59.145577594291431</v>
      </c>
      <c r="N99" s="22">
        <f t="shared" ca="1" si="71"/>
        <v>67.057671351633303</v>
      </c>
      <c r="O99" s="22">
        <f t="shared" ca="1" si="71"/>
        <v>131.51155327930761</v>
      </c>
      <c r="P99" s="22">
        <f t="shared" ca="1" si="71"/>
        <v>86.976917741386501</v>
      </c>
      <c r="Q99" s="22">
        <f t="shared" ca="1" si="71"/>
        <v>97.641779794187173</v>
      </c>
      <c r="R99" s="22">
        <f t="shared" ca="1" si="71"/>
        <v>98.183289489392521</v>
      </c>
      <c r="S99" s="22">
        <f t="shared" ca="1" si="71"/>
        <v>66.312831382969208</v>
      </c>
      <c r="T99" s="22">
        <f t="shared" ca="1" si="71"/>
        <v>75.433191530180153</v>
      </c>
      <c r="U99" s="22">
        <f t="shared" ca="1" si="71"/>
        <v>75.61822514120351</v>
      </c>
      <c r="V99" s="22">
        <f t="shared" ca="1" si="71"/>
        <v>102.48928673155385</v>
      </c>
      <c r="W99" s="22">
        <f t="shared" ca="1" si="71"/>
        <v>115.57302546324158</v>
      </c>
      <c r="X99" s="22">
        <f t="shared" ca="1" si="71"/>
        <v>86.976917741386501</v>
      </c>
      <c r="Y99" s="22">
        <f t="shared" ca="1" si="71"/>
        <v>59.145577594291431</v>
      </c>
      <c r="Z99" s="22">
        <f t="shared" ca="1" si="71"/>
        <v>102.74153980171798</v>
      </c>
      <c r="AA99" s="22">
        <f t="shared" ca="1" si="71"/>
        <v>98.183289489392521</v>
      </c>
      <c r="AB99" s="22">
        <f t="shared" ca="1" si="71"/>
        <v>66.696076861647796</v>
      </c>
      <c r="AC99" s="22">
        <f t="shared" ca="1" si="71"/>
        <v>88.140578946061311</v>
      </c>
      <c r="AD99" s="22">
        <f t="shared" ca="1" si="71"/>
        <v>91.629163528855798</v>
      </c>
      <c r="AE99" s="22">
        <f t="shared" ca="1" si="71"/>
        <v>75.433191530180153</v>
      </c>
      <c r="AF99" s="22">
        <f t="shared" ca="1" si="71"/>
        <v>74.778299219092943</v>
      </c>
      <c r="AG99" s="22">
        <f t="shared" ca="1" si="71"/>
        <v>67.057671351633303</v>
      </c>
      <c r="AH99" s="22">
        <f t="shared" ca="1" si="71"/>
        <v>117.84906433621505</v>
      </c>
      <c r="AI99" s="22">
        <f t="shared" ca="1" si="71"/>
        <v>85.062960661692529</v>
      </c>
      <c r="AJ99" s="22">
        <f t="shared" ca="1" si="71"/>
        <v>87.06820011323488</v>
      </c>
      <c r="AK99" s="22">
        <f t="shared" ca="1" si="71"/>
        <v>77.130474223493678</v>
      </c>
      <c r="AL99" s="22">
        <f t="shared" ca="1" si="71"/>
        <v>74.778299219092943</v>
      </c>
      <c r="AM99" s="22">
        <f t="shared" ca="1" si="71"/>
        <v>86.587993402392399</v>
      </c>
      <c r="AN99" s="22" t="e">
        <f ca="1">AVERAGE(OFFSET($A99,0,Fixtures!$D$6,1,3))</f>
        <v>#N/A</v>
      </c>
      <c r="AO99" s="22" t="e">
        <f ca="1">AVERAGE(OFFSET($A99,0,Fixtures!$D$6,1,6))</f>
        <v>#N/A</v>
      </c>
      <c r="AP99" s="22" t="e">
        <f ca="1">AVERAGE(OFFSET($A99,0,Fixtures!$D$6,1,9))</f>
        <v>#N/A</v>
      </c>
      <c r="AQ99" s="22" t="e">
        <f ca="1">AVERAGE(OFFSET($A99,0,Fixtures!$D$6,1,12))</f>
        <v>#N/A</v>
      </c>
      <c r="AR99" s="22">
        <f ca="1">IF(OR(Fixtures!$D$6&lt;=0,Fixtures!$D$6&gt;39),AVERAGE(A99:AM99),AVERAGE(OFFSET($A99,0,Fixtures!$D$6,1,39-Fixtures!$D$6)))</f>
        <v>86.587993402392399</v>
      </c>
    </row>
    <row r="101" spans="1:44" x14ac:dyDescent="0.25">
      <c r="A101" s="31" t="s">
        <v>117</v>
      </c>
      <c r="B101" s="2">
        <v>1</v>
      </c>
      <c r="C101" s="2">
        <v>2</v>
      </c>
      <c r="D101" s="2">
        <v>3</v>
      </c>
      <c r="E101" s="2">
        <v>4</v>
      </c>
      <c r="F101" s="2">
        <v>5</v>
      </c>
      <c r="G101" s="2">
        <v>6</v>
      </c>
      <c r="H101" s="2">
        <v>7</v>
      </c>
      <c r="I101" s="2">
        <v>8</v>
      </c>
      <c r="J101" s="2">
        <v>9</v>
      </c>
      <c r="K101" s="2">
        <v>10</v>
      </c>
      <c r="L101" s="2">
        <v>11</v>
      </c>
      <c r="M101" s="2">
        <v>12</v>
      </c>
      <c r="N101" s="2">
        <v>13</v>
      </c>
      <c r="O101" s="2">
        <v>14</v>
      </c>
      <c r="P101" s="2">
        <v>15</v>
      </c>
      <c r="Q101" s="2">
        <v>16</v>
      </c>
      <c r="R101" s="2">
        <v>17</v>
      </c>
      <c r="S101" s="2">
        <v>18</v>
      </c>
      <c r="T101" s="2">
        <v>19</v>
      </c>
      <c r="U101" s="2">
        <v>20</v>
      </c>
      <c r="V101" s="2">
        <v>21</v>
      </c>
      <c r="W101" s="2">
        <v>22</v>
      </c>
      <c r="X101" s="2">
        <v>23</v>
      </c>
      <c r="Y101" s="2">
        <v>24</v>
      </c>
      <c r="Z101" s="2">
        <v>25</v>
      </c>
      <c r="AA101" s="2">
        <v>26</v>
      </c>
      <c r="AB101" s="2">
        <v>27</v>
      </c>
      <c r="AC101" s="2">
        <v>28</v>
      </c>
      <c r="AD101" s="2">
        <v>29</v>
      </c>
      <c r="AE101" s="2">
        <v>30</v>
      </c>
      <c r="AF101" s="2">
        <v>31</v>
      </c>
      <c r="AG101" s="2">
        <v>32</v>
      </c>
      <c r="AH101" s="2">
        <v>33</v>
      </c>
      <c r="AI101" s="2">
        <v>34</v>
      </c>
      <c r="AJ101" s="2">
        <v>35</v>
      </c>
      <c r="AK101" s="2">
        <v>36</v>
      </c>
      <c r="AL101" s="2">
        <v>37</v>
      </c>
      <c r="AM101" s="2">
        <v>38</v>
      </c>
      <c r="AN101" s="31" t="s">
        <v>56</v>
      </c>
      <c r="AO101" s="31" t="s">
        <v>57</v>
      </c>
      <c r="AP101" s="31" t="s">
        <v>58</v>
      </c>
      <c r="AQ101" s="31" t="s">
        <v>78</v>
      </c>
      <c r="AR101" s="31" t="s">
        <v>59</v>
      </c>
    </row>
    <row r="102" spans="1:44" x14ac:dyDescent="0.25">
      <c r="A102" s="30" t="s">
        <v>105</v>
      </c>
      <c r="B102" s="22">
        <f t="shared" ref="B102:AM102" ca="1" si="72">MIN(VLOOKUP($A101,$A$2:$AM$11,B$13+1,FALSE),VLOOKUP($A102,$A$2:$AM$11,B$13+1,FALSE))</f>
        <v>106.24960143147842</v>
      </c>
      <c r="C102" s="22">
        <f t="shared" ca="1" si="72"/>
        <v>59.145577594291431</v>
      </c>
      <c r="D102" s="22">
        <f t="shared" ca="1" si="72"/>
        <v>86.976917741386501</v>
      </c>
      <c r="E102" s="22">
        <f t="shared" ca="1" si="72"/>
        <v>97.641779794187173</v>
      </c>
      <c r="F102" s="22">
        <f t="shared" ca="1" si="72"/>
        <v>75.433191530180153</v>
      </c>
      <c r="G102" s="22">
        <f t="shared" ca="1" si="72"/>
        <v>99.392567747686172</v>
      </c>
      <c r="H102" s="22">
        <f t="shared" ca="1" si="72"/>
        <v>86.587993402392399</v>
      </c>
      <c r="I102" s="22">
        <f t="shared" ca="1" si="72"/>
        <v>102.74153980171798</v>
      </c>
      <c r="J102" s="22">
        <f t="shared" ca="1" si="72"/>
        <v>88.140578946061311</v>
      </c>
      <c r="K102" s="22">
        <f t="shared" ca="1" si="72"/>
        <v>59.145577594291431</v>
      </c>
      <c r="L102" s="22">
        <f t="shared" ca="1" si="72"/>
        <v>67.057671351633303</v>
      </c>
      <c r="M102" s="22">
        <f t="shared" ca="1" si="72"/>
        <v>88.123607290931488</v>
      </c>
      <c r="N102" s="22">
        <f t="shared" ca="1" si="72"/>
        <v>75.433191530180153</v>
      </c>
      <c r="O102" s="22">
        <f t="shared" ca="1" si="72"/>
        <v>74.778299219092943</v>
      </c>
      <c r="P102" s="22">
        <f t="shared" ca="1" si="72"/>
        <v>67.057671351633303</v>
      </c>
      <c r="Q102" s="22">
        <f t="shared" ca="1" si="72"/>
        <v>112.57315900051651</v>
      </c>
      <c r="R102" s="22">
        <f t="shared" ca="1" si="72"/>
        <v>91.629163528855798</v>
      </c>
      <c r="S102" s="22">
        <f t="shared" ca="1" si="72"/>
        <v>102.74153980171798</v>
      </c>
      <c r="T102" s="22">
        <f t="shared" ca="1" si="72"/>
        <v>87.06820011323488</v>
      </c>
      <c r="U102" s="22">
        <f t="shared" ca="1" si="72"/>
        <v>85.062960661692529</v>
      </c>
      <c r="V102" s="22">
        <f t="shared" ca="1" si="72"/>
        <v>77.130474223493678</v>
      </c>
      <c r="W102" s="22">
        <f t="shared" ca="1" si="72"/>
        <v>66.696076861647796</v>
      </c>
      <c r="X102" s="22">
        <f t="shared" ca="1" si="72"/>
        <v>91.629163528855798</v>
      </c>
      <c r="Y102" s="22">
        <f t="shared" ca="1" si="72"/>
        <v>99.392567747686172</v>
      </c>
      <c r="Z102" s="22">
        <f t="shared" ca="1" si="72"/>
        <v>85.062960661692529</v>
      </c>
      <c r="AA102" s="22">
        <f t="shared" ca="1" si="72"/>
        <v>88.140578946061311</v>
      </c>
      <c r="AB102" s="22">
        <f t="shared" ca="1" si="72"/>
        <v>78.147349861769413</v>
      </c>
      <c r="AC102" s="22">
        <f t="shared" ca="1" si="72"/>
        <v>75.61822514120351</v>
      </c>
      <c r="AD102" s="22">
        <f t="shared" ca="1" si="72"/>
        <v>66.696076861647796</v>
      </c>
      <c r="AE102" s="22">
        <f t="shared" ca="1" si="72"/>
        <v>77.130474223493678</v>
      </c>
      <c r="AF102" s="22">
        <f t="shared" ca="1" si="72"/>
        <v>86.587993402392399</v>
      </c>
      <c r="AG102" s="22">
        <f t="shared" ca="1" si="72"/>
        <v>119.81338033762461</v>
      </c>
      <c r="AH102" s="22">
        <f t="shared" ca="1" si="72"/>
        <v>66.312831382969208</v>
      </c>
      <c r="AI102" s="22">
        <f t="shared" ca="1" si="72"/>
        <v>78.147349861769413</v>
      </c>
      <c r="AJ102" s="22">
        <f t="shared" ca="1" si="72"/>
        <v>103.32650355381611</v>
      </c>
      <c r="AK102" s="22">
        <f t="shared" ca="1" si="72"/>
        <v>75.61822514120351</v>
      </c>
      <c r="AL102" s="22">
        <f t="shared" ca="1" si="72"/>
        <v>99.637041377369087</v>
      </c>
      <c r="AM102" s="22">
        <f t="shared" ca="1" si="72"/>
        <v>117.84906433621505</v>
      </c>
      <c r="AN102" s="22" t="e">
        <f ca="1">AVERAGE(OFFSET($A102,0,Fixtures!$D$6,1,3))</f>
        <v>#N/A</v>
      </c>
      <c r="AO102" s="22" t="e">
        <f ca="1">AVERAGE(OFFSET($A102,0,Fixtures!$D$6,1,6))</f>
        <v>#N/A</v>
      </c>
      <c r="AP102" s="22" t="e">
        <f ca="1">AVERAGE(OFFSET($A102,0,Fixtures!$D$6,1,9))</f>
        <v>#N/A</v>
      </c>
      <c r="AQ102" s="22" t="e">
        <f ca="1">AVERAGE(OFFSET($A102,0,Fixtures!$D$6,1,12))</f>
        <v>#N/A</v>
      </c>
      <c r="AR102" s="22">
        <f ca="1">IF(OR(Fixtures!$D$6&lt;=0,Fixtures!$D$6&gt;39),AVERAGE(A102:AM102),AVERAGE(OFFSET($A102,0,Fixtures!$D$6,1,39-Fixtures!$D$6)))</f>
        <v>117.84906433621505</v>
      </c>
    </row>
    <row r="103" spans="1:44" x14ac:dyDescent="0.25">
      <c r="A103" s="30" t="s">
        <v>118</v>
      </c>
      <c r="B103" s="22">
        <f t="shared" ref="B103:AM103" ca="1" si="73">MIN(VLOOKUP($A101,$A$2:$AM$11,B$13+1,FALSE),VLOOKUP($A103,$A$2:$AM$11,B$13+1,FALSE))</f>
        <v>106.24960143147842</v>
      </c>
      <c r="C103" s="22">
        <f t="shared" ca="1" si="73"/>
        <v>88.77521755558935</v>
      </c>
      <c r="D103" s="22">
        <f t="shared" ca="1" si="73"/>
        <v>116.38154010468304</v>
      </c>
      <c r="E103" s="22">
        <f t="shared" ca="1" si="73"/>
        <v>97.641779794187173</v>
      </c>
      <c r="F103" s="22">
        <f t="shared" ca="1" si="73"/>
        <v>75.433191530180153</v>
      </c>
      <c r="G103" s="22">
        <f t="shared" ca="1" si="73"/>
        <v>66.312831382969208</v>
      </c>
      <c r="H103" s="22">
        <f t="shared" ca="1" si="73"/>
        <v>86.976917741386501</v>
      </c>
      <c r="I103" s="22">
        <f t="shared" ca="1" si="73"/>
        <v>75.433191530180153</v>
      </c>
      <c r="J103" s="22">
        <f t="shared" ca="1" si="73"/>
        <v>115.57302546324158</v>
      </c>
      <c r="K103" s="22">
        <f t="shared" ca="1" si="73"/>
        <v>59.145577594291431</v>
      </c>
      <c r="L103" s="22">
        <f t="shared" ca="1" si="73"/>
        <v>67.057671351633303</v>
      </c>
      <c r="M103" s="22">
        <f t="shared" ca="1" si="73"/>
        <v>88.77521755558935</v>
      </c>
      <c r="N103" s="22">
        <f t="shared" ca="1" si="73"/>
        <v>86.976917741386501</v>
      </c>
      <c r="O103" s="22">
        <f t="shared" ca="1" si="73"/>
        <v>59.145577594291431</v>
      </c>
      <c r="P103" s="22">
        <f t="shared" ca="1" si="73"/>
        <v>112.35666368086302</v>
      </c>
      <c r="Q103" s="22">
        <f t="shared" ca="1" si="73"/>
        <v>91.629163528855798</v>
      </c>
      <c r="R103" s="22">
        <f t="shared" ca="1" si="73"/>
        <v>78.147349861769413</v>
      </c>
      <c r="S103" s="22">
        <f t="shared" ca="1" si="73"/>
        <v>112.35666368086302</v>
      </c>
      <c r="T103" s="22">
        <f t="shared" ca="1" si="73"/>
        <v>88.123607290931488</v>
      </c>
      <c r="U103" s="22">
        <f t="shared" ca="1" si="73"/>
        <v>77.130474223493678</v>
      </c>
      <c r="V103" s="22">
        <f t="shared" ca="1" si="73"/>
        <v>77.130474223493678</v>
      </c>
      <c r="W103" s="22">
        <f t="shared" ca="1" si="73"/>
        <v>66.696076861647796</v>
      </c>
      <c r="X103" s="22">
        <f t="shared" ca="1" si="73"/>
        <v>85.062960661692529</v>
      </c>
      <c r="Y103" s="22">
        <f t="shared" ca="1" si="73"/>
        <v>102.48928673155385</v>
      </c>
      <c r="Z103" s="22">
        <f t="shared" ca="1" si="73"/>
        <v>67.057671351633303</v>
      </c>
      <c r="AA103" s="22">
        <f t="shared" ca="1" si="73"/>
        <v>74.778299219092943</v>
      </c>
      <c r="AB103" s="22">
        <f t="shared" ca="1" si="73"/>
        <v>78.725192926654685</v>
      </c>
      <c r="AC103" s="22">
        <f t="shared" ca="1" si="73"/>
        <v>75.61822514120351</v>
      </c>
      <c r="AD103" s="22">
        <f t="shared" ca="1" si="73"/>
        <v>78.725192926654685</v>
      </c>
      <c r="AE103" s="22">
        <f t="shared" ca="1" si="73"/>
        <v>131.23875799038728</v>
      </c>
      <c r="AF103" s="22">
        <f t="shared" ca="1" si="73"/>
        <v>86.587993402392399</v>
      </c>
      <c r="AG103" s="22">
        <f t="shared" ca="1" si="73"/>
        <v>119.81338033762461</v>
      </c>
      <c r="AH103" s="22">
        <f t="shared" ca="1" si="73"/>
        <v>66.696076861647796</v>
      </c>
      <c r="AI103" s="22">
        <f t="shared" ca="1" si="73"/>
        <v>78.147349861769413</v>
      </c>
      <c r="AJ103" s="22">
        <f t="shared" ca="1" si="73"/>
        <v>88.123607290931488</v>
      </c>
      <c r="AK103" s="22">
        <f t="shared" ca="1" si="73"/>
        <v>99.637041377369087</v>
      </c>
      <c r="AL103" s="22">
        <f t="shared" ca="1" si="73"/>
        <v>99.637041377369087</v>
      </c>
      <c r="AM103" s="22">
        <f t="shared" ca="1" si="73"/>
        <v>103.32650355381611</v>
      </c>
      <c r="AN103" s="22" t="e">
        <f ca="1">AVERAGE(OFFSET($A103,0,Fixtures!$D$6,1,3))</f>
        <v>#N/A</v>
      </c>
      <c r="AO103" s="22" t="e">
        <f ca="1">AVERAGE(OFFSET($A103,0,Fixtures!$D$6,1,6))</f>
        <v>#N/A</v>
      </c>
      <c r="AP103" s="22" t="e">
        <f ca="1">AVERAGE(OFFSET($A103,0,Fixtures!$D$6,1,9))</f>
        <v>#N/A</v>
      </c>
      <c r="AQ103" s="22" t="e">
        <f ca="1">AVERAGE(OFFSET($A103,0,Fixtures!$D$6,1,12))</f>
        <v>#N/A</v>
      </c>
      <c r="AR103" s="22">
        <f ca="1">IF(OR(Fixtures!$D$6&lt;=0,Fixtures!$D$6&gt;39),AVERAGE(A103:AM103),AVERAGE(OFFSET($A103,0,Fixtures!$D$6,1,39-Fixtures!$D$6)))</f>
        <v>103.32650355381611</v>
      </c>
    </row>
    <row r="104" spans="1:44" x14ac:dyDescent="0.25">
      <c r="A104" s="30" t="s">
        <v>61</v>
      </c>
      <c r="B104" s="22">
        <f t="shared" ref="B104:AM104" ca="1" si="74">MIN(VLOOKUP($A101,$A$2:$AM$11,B$13+1,FALSE),VLOOKUP($A104,$A$2:$AM$11,B$13+1,FALSE))</f>
        <v>106.24960143147842</v>
      </c>
      <c r="C104" s="22">
        <f t="shared" ca="1" si="74"/>
        <v>98.183289489392521</v>
      </c>
      <c r="D104" s="22">
        <f t="shared" ca="1" si="74"/>
        <v>86.587993402392399</v>
      </c>
      <c r="E104" s="22">
        <f t="shared" ca="1" si="74"/>
        <v>88.77521755558935</v>
      </c>
      <c r="F104" s="22">
        <f t="shared" ca="1" si="74"/>
        <v>74.778299219092943</v>
      </c>
      <c r="G104" s="22">
        <f t="shared" ca="1" si="74"/>
        <v>99.392567747686172</v>
      </c>
      <c r="H104" s="22">
        <f t="shared" ca="1" si="74"/>
        <v>86.976917741386501</v>
      </c>
      <c r="I104" s="22">
        <f t="shared" ca="1" si="74"/>
        <v>99.392567747686172</v>
      </c>
      <c r="J104" s="22">
        <f t="shared" ca="1" si="74"/>
        <v>67.057671351633303</v>
      </c>
      <c r="K104" s="22">
        <f t="shared" ca="1" si="74"/>
        <v>59.145577594291431</v>
      </c>
      <c r="L104" s="22">
        <f t="shared" ca="1" si="74"/>
        <v>67.057671351633303</v>
      </c>
      <c r="M104" s="22">
        <f t="shared" ca="1" si="74"/>
        <v>88.77521755558935</v>
      </c>
      <c r="N104" s="22">
        <f t="shared" ca="1" si="74"/>
        <v>115.57302546324158</v>
      </c>
      <c r="O104" s="22">
        <f t="shared" ca="1" si="74"/>
        <v>78.147349861769413</v>
      </c>
      <c r="P104" s="22">
        <f t="shared" ca="1" si="74"/>
        <v>126.94420057505056</v>
      </c>
      <c r="Q104" s="22">
        <f t="shared" ca="1" si="74"/>
        <v>59.145577594291431</v>
      </c>
      <c r="R104" s="22">
        <f t="shared" ca="1" si="74"/>
        <v>77.130474223493678</v>
      </c>
      <c r="S104" s="22">
        <f t="shared" ca="1" si="74"/>
        <v>112.35666368086302</v>
      </c>
      <c r="T104" s="22">
        <f t="shared" ca="1" si="74"/>
        <v>88.123607290931488</v>
      </c>
      <c r="U104" s="22">
        <f t="shared" ca="1" si="74"/>
        <v>102.48928673155385</v>
      </c>
      <c r="V104" s="22">
        <f t="shared" ca="1" si="74"/>
        <v>77.130474223493678</v>
      </c>
      <c r="W104" s="22">
        <f t="shared" ca="1" si="74"/>
        <v>66.696076861647796</v>
      </c>
      <c r="X104" s="22">
        <f t="shared" ca="1" si="74"/>
        <v>88.140578946061311</v>
      </c>
      <c r="Y104" s="22">
        <f t="shared" ca="1" si="74"/>
        <v>75.61822514120351</v>
      </c>
      <c r="Z104" s="22">
        <f t="shared" ca="1" si="74"/>
        <v>66.312831382969208</v>
      </c>
      <c r="AA104" s="22">
        <f t="shared" ca="1" si="74"/>
        <v>88.140578946061311</v>
      </c>
      <c r="AB104" s="22">
        <f t="shared" ca="1" si="74"/>
        <v>78.725192926654685</v>
      </c>
      <c r="AC104" s="22">
        <f t="shared" ca="1" si="74"/>
        <v>75.61822514120351</v>
      </c>
      <c r="AD104" s="22">
        <f t="shared" ca="1" si="74"/>
        <v>87.06820011323488</v>
      </c>
      <c r="AE104" s="22">
        <f t="shared" ca="1" si="74"/>
        <v>97.641779794187173</v>
      </c>
      <c r="AF104" s="22">
        <f t="shared" ca="1" si="74"/>
        <v>78.725192926654685</v>
      </c>
      <c r="AG104" s="22">
        <f t="shared" ca="1" si="74"/>
        <v>119.81338033762461</v>
      </c>
      <c r="AH104" s="22">
        <f t="shared" ca="1" si="74"/>
        <v>88.123607290931488</v>
      </c>
      <c r="AI104" s="22">
        <f t="shared" ca="1" si="74"/>
        <v>78.147349861769413</v>
      </c>
      <c r="AJ104" s="22">
        <f t="shared" ca="1" si="74"/>
        <v>86.976917741386501</v>
      </c>
      <c r="AK104" s="22">
        <f t="shared" ca="1" si="74"/>
        <v>112.57315900051651</v>
      </c>
      <c r="AL104" s="22">
        <f t="shared" ca="1" si="74"/>
        <v>99.637041377369087</v>
      </c>
      <c r="AM104" s="22">
        <f t="shared" ca="1" si="74"/>
        <v>66.696076861647796</v>
      </c>
      <c r="AN104" s="22" t="e">
        <f ca="1">AVERAGE(OFFSET($A104,0,Fixtures!$D$6,1,3))</f>
        <v>#N/A</v>
      </c>
      <c r="AO104" s="22" t="e">
        <f ca="1">AVERAGE(OFFSET($A104,0,Fixtures!$D$6,1,6))</f>
        <v>#N/A</v>
      </c>
      <c r="AP104" s="22" t="e">
        <f ca="1">AVERAGE(OFFSET($A104,0,Fixtures!$D$6,1,9))</f>
        <v>#N/A</v>
      </c>
      <c r="AQ104" s="22" t="e">
        <f ca="1">AVERAGE(OFFSET($A104,0,Fixtures!$D$6,1,12))</f>
        <v>#N/A</v>
      </c>
      <c r="AR104" s="22">
        <f ca="1">IF(OR(Fixtures!$D$6&lt;=0,Fixtures!$D$6&gt;39),AVERAGE(A104:AM104),AVERAGE(OFFSET($A104,0,Fixtures!$D$6,1,39-Fixtures!$D$6)))</f>
        <v>66.696076861647796</v>
      </c>
    </row>
    <row r="105" spans="1:44" x14ac:dyDescent="0.25">
      <c r="A105" s="30" t="s">
        <v>53</v>
      </c>
      <c r="B105" s="22">
        <f t="shared" ref="B105:AM105" ca="1" si="75">MIN(VLOOKUP($A101,$A$2:$AM$11,B$13+1,FALSE),VLOOKUP($A105,$A$2:$AM$11,B$13+1,FALSE))</f>
        <v>86.587993402392399</v>
      </c>
      <c r="C105" s="22">
        <f t="shared" ca="1" si="75"/>
        <v>98.183289489392521</v>
      </c>
      <c r="D105" s="22">
        <f t="shared" ca="1" si="75"/>
        <v>87.06820011323488</v>
      </c>
      <c r="E105" s="22">
        <f t="shared" ca="1" si="75"/>
        <v>97.641779794187173</v>
      </c>
      <c r="F105" s="22">
        <f t="shared" ca="1" si="75"/>
        <v>75.433191530180153</v>
      </c>
      <c r="G105" s="22">
        <f t="shared" ca="1" si="75"/>
        <v>86.976917741386501</v>
      </c>
      <c r="H105" s="22">
        <f t="shared" ca="1" si="75"/>
        <v>86.976917741386501</v>
      </c>
      <c r="I105" s="22">
        <f t="shared" ca="1" si="75"/>
        <v>102.74153980171798</v>
      </c>
      <c r="J105" s="22">
        <f t="shared" ca="1" si="75"/>
        <v>85.062960661692529</v>
      </c>
      <c r="K105" s="22">
        <f t="shared" ca="1" si="75"/>
        <v>59.145577594291431</v>
      </c>
      <c r="L105" s="22">
        <f t="shared" ca="1" si="75"/>
        <v>67.057671351633303</v>
      </c>
      <c r="M105" s="22">
        <f t="shared" ca="1" si="75"/>
        <v>88.77521755558935</v>
      </c>
      <c r="N105" s="22">
        <f t="shared" ca="1" si="75"/>
        <v>112.35666368086302</v>
      </c>
      <c r="O105" s="22">
        <f t="shared" ca="1" si="75"/>
        <v>102.48928673155385</v>
      </c>
      <c r="P105" s="22">
        <f t="shared" ca="1" si="75"/>
        <v>115.57302546324158</v>
      </c>
      <c r="Q105" s="22">
        <f t="shared" ca="1" si="75"/>
        <v>106.24960143147842</v>
      </c>
      <c r="R105" s="22">
        <f t="shared" ca="1" si="75"/>
        <v>59.145577594291431</v>
      </c>
      <c r="S105" s="22">
        <f t="shared" ca="1" si="75"/>
        <v>103.32650355381611</v>
      </c>
      <c r="T105" s="22">
        <f t="shared" ca="1" si="75"/>
        <v>88.123607290931488</v>
      </c>
      <c r="U105" s="22">
        <f t="shared" ca="1" si="75"/>
        <v>99.637041377369087</v>
      </c>
      <c r="V105" s="22">
        <f t="shared" ca="1" si="75"/>
        <v>77.130474223493678</v>
      </c>
      <c r="W105" s="22">
        <f t="shared" ca="1" si="75"/>
        <v>66.696076861647796</v>
      </c>
      <c r="X105" s="22">
        <f t="shared" ca="1" si="75"/>
        <v>115.85748105300112</v>
      </c>
      <c r="Y105" s="22">
        <f t="shared" ca="1" si="75"/>
        <v>75.433191530180153</v>
      </c>
      <c r="Z105" s="22">
        <f t="shared" ca="1" si="75"/>
        <v>85.062960661692529</v>
      </c>
      <c r="AA105" s="22">
        <f t="shared" ca="1" si="75"/>
        <v>77.130474223493678</v>
      </c>
      <c r="AB105" s="22">
        <f t="shared" ca="1" si="75"/>
        <v>78.725192926654685</v>
      </c>
      <c r="AC105" s="22">
        <f t="shared" ca="1" si="75"/>
        <v>66.312831382969208</v>
      </c>
      <c r="AD105" s="22">
        <f t="shared" ca="1" si="75"/>
        <v>87.06820011323488</v>
      </c>
      <c r="AE105" s="22">
        <f t="shared" ca="1" si="75"/>
        <v>98.183289489392521</v>
      </c>
      <c r="AF105" s="22">
        <f t="shared" ca="1" si="75"/>
        <v>86.587993402392399</v>
      </c>
      <c r="AG105" s="22">
        <f t="shared" ca="1" si="75"/>
        <v>97.641779794187173</v>
      </c>
      <c r="AH105" s="22">
        <f t="shared" ca="1" si="75"/>
        <v>115.57302546324158</v>
      </c>
      <c r="AI105" s="22">
        <f t="shared" ca="1" si="75"/>
        <v>78.147349861769413</v>
      </c>
      <c r="AJ105" s="22">
        <f t="shared" ca="1" si="75"/>
        <v>66.696076861647796</v>
      </c>
      <c r="AK105" s="22">
        <f t="shared" ca="1" si="75"/>
        <v>102.48928673155385</v>
      </c>
      <c r="AL105" s="22">
        <f t="shared" ca="1" si="75"/>
        <v>91.629163528855798</v>
      </c>
      <c r="AM105" s="22">
        <f t="shared" ca="1" si="75"/>
        <v>126.94420057505056</v>
      </c>
      <c r="AN105" s="22" t="e">
        <f ca="1">AVERAGE(OFFSET($A105,0,Fixtures!$D$6,1,3))</f>
        <v>#N/A</v>
      </c>
      <c r="AO105" s="22" t="e">
        <f ca="1">AVERAGE(OFFSET($A105,0,Fixtures!$D$6,1,6))</f>
        <v>#N/A</v>
      </c>
      <c r="AP105" s="22" t="e">
        <f ca="1">AVERAGE(OFFSET($A105,0,Fixtures!$D$6,1,9))</f>
        <v>#N/A</v>
      </c>
      <c r="AQ105" s="22" t="e">
        <f ca="1">AVERAGE(OFFSET($A105,0,Fixtures!$D$6,1,12))</f>
        <v>#N/A</v>
      </c>
      <c r="AR105" s="22">
        <f ca="1">IF(OR(Fixtures!$D$6&lt;=0,Fixtures!$D$6&gt;39),AVERAGE(A105:AM105),AVERAGE(OFFSET($A105,0,Fixtures!$D$6,1,39-Fixtures!$D$6)))</f>
        <v>126.94420057505056</v>
      </c>
    </row>
    <row r="106" spans="1:44" x14ac:dyDescent="0.25">
      <c r="A106" s="30" t="s">
        <v>116</v>
      </c>
      <c r="B106" s="22">
        <f t="shared" ref="B106:AM106" ca="1" si="76">MIN(VLOOKUP($A101,$A$2:$AM$11,B$13+1,FALSE),VLOOKUP($A106,$A$2:$AM$11,B$13+1,FALSE))</f>
        <v>91.629163528855798</v>
      </c>
      <c r="C106" s="22">
        <f t="shared" ca="1" si="76"/>
        <v>98.183289489392521</v>
      </c>
      <c r="D106" s="22">
        <f t="shared" ca="1" si="76"/>
        <v>102.48928673155385</v>
      </c>
      <c r="E106" s="22">
        <f t="shared" ca="1" si="76"/>
        <v>88.123607290931488</v>
      </c>
      <c r="F106" s="22">
        <f t="shared" ca="1" si="76"/>
        <v>66.696076861647796</v>
      </c>
      <c r="G106" s="22">
        <f t="shared" ca="1" si="76"/>
        <v>67.057671351633303</v>
      </c>
      <c r="H106" s="22">
        <f t="shared" ca="1" si="76"/>
        <v>66.312831382969208</v>
      </c>
      <c r="I106" s="22">
        <f t="shared" ca="1" si="76"/>
        <v>102.74153980171798</v>
      </c>
      <c r="J106" s="22">
        <f t="shared" ca="1" si="76"/>
        <v>87.06820011323488</v>
      </c>
      <c r="K106" s="22">
        <f t="shared" ca="1" si="76"/>
        <v>59.145577594291431</v>
      </c>
      <c r="L106" s="22">
        <f t="shared" ca="1" si="76"/>
        <v>67.057671351633303</v>
      </c>
      <c r="M106" s="22">
        <f t="shared" ca="1" si="76"/>
        <v>88.77521755558935</v>
      </c>
      <c r="N106" s="22">
        <f t="shared" ca="1" si="76"/>
        <v>88.140578946061311</v>
      </c>
      <c r="O106" s="22">
        <f t="shared" ca="1" si="76"/>
        <v>88.77521755558935</v>
      </c>
      <c r="P106" s="22">
        <f t="shared" ca="1" si="76"/>
        <v>86.587993402392399</v>
      </c>
      <c r="Q106" s="22">
        <f t="shared" ca="1" si="76"/>
        <v>112.57315900051651</v>
      </c>
      <c r="R106" s="22">
        <f t="shared" ca="1" si="76"/>
        <v>85.062960661692529</v>
      </c>
      <c r="S106" s="22">
        <f t="shared" ca="1" si="76"/>
        <v>112.35666368086302</v>
      </c>
      <c r="T106" s="22">
        <f t="shared" ca="1" si="76"/>
        <v>88.123607290931488</v>
      </c>
      <c r="U106" s="22">
        <f t="shared" ca="1" si="76"/>
        <v>99.392567747686172</v>
      </c>
      <c r="V106" s="22">
        <f t="shared" ca="1" si="76"/>
        <v>74.778299219092943</v>
      </c>
      <c r="W106" s="22">
        <f t="shared" ca="1" si="76"/>
        <v>66.696076861647796</v>
      </c>
      <c r="X106" s="22">
        <f t="shared" ca="1" si="76"/>
        <v>99.637041377369087</v>
      </c>
      <c r="Y106" s="22">
        <f t="shared" ca="1" si="76"/>
        <v>98.183289489392521</v>
      </c>
      <c r="Z106" s="22">
        <f t="shared" ca="1" si="76"/>
        <v>59.145577594291431</v>
      </c>
      <c r="AA106" s="22">
        <f t="shared" ca="1" si="76"/>
        <v>75.61822514120351</v>
      </c>
      <c r="AB106" s="22">
        <f t="shared" ca="1" si="76"/>
        <v>78.725192926654685</v>
      </c>
      <c r="AC106" s="22">
        <f t="shared" ca="1" si="76"/>
        <v>75.61822514120351</v>
      </c>
      <c r="AD106" s="22">
        <f t="shared" ca="1" si="76"/>
        <v>87.06820011323488</v>
      </c>
      <c r="AE106" s="22">
        <f t="shared" ca="1" si="76"/>
        <v>115.57302546324158</v>
      </c>
      <c r="AF106" s="22">
        <f t="shared" ca="1" si="76"/>
        <v>78.147349861769413</v>
      </c>
      <c r="AG106" s="22">
        <f t="shared" ca="1" si="76"/>
        <v>103.32650355381611</v>
      </c>
      <c r="AH106" s="22">
        <f t="shared" ca="1" si="76"/>
        <v>102.74153980171798</v>
      </c>
      <c r="AI106" s="22">
        <f t="shared" ca="1" si="76"/>
        <v>78.147349861769413</v>
      </c>
      <c r="AJ106" s="22">
        <f t="shared" ca="1" si="76"/>
        <v>75.433191530180153</v>
      </c>
      <c r="AK106" s="22">
        <f t="shared" ca="1" si="76"/>
        <v>97.641779794187173</v>
      </c>
      <c r="AL106" s="22">
        <f t="shared" ca="1" si="76"/>
        <v>99.637041377369087</v>
      </c>
      <c r="AM106" s="22">
        <f t="shared" ca="1" si="76"/>
        <v>78.725192926654685</v>
      </c>
      <c r="AN106" s="22" t="e">
        <f ca="1">AVERAGE(OFFSET($A106,0,Fixtures!$D$6,1,3))</f>
        <v>#N/A</v>
      </c>
      <c r="AO106" s="22" t="e">
        <f ca="1">AVERAGE(OFFSET($A106,0,Fixtures!$D$6,1,6))</f>
        <v>#N/A</v>
      </c>
      <c r="AP106" s="22" t="e">
        <f ca="1">AVERAGE(OFFSET($A106,0,Fixtures!$D$6,1,9))</f>
        <v>#N/A</v>
      </c>
      <c r="AQ106" s="22" t="e">
        <f ca="1">AVERAGE(OFFSET($A106,0,Fixtures!$D$6,1,12))</f>
        <v>#N/A</v>
      </c>
      <c r="AR106" s="22">
        <f ca="1">IF(OR(Fixtures!$D$6&lt;=0,Fixtures!$D$6&gt;39),AVERAGE(A106:AM106),AVERAGE(OFFSET($A106,0,Fixtures!$D$6,1,39-Fixtures!$D$6)))</f>
        <v>78.725192926654685</v>
      </c>
    </row>
    <row r="107" spans="1:44" x14ac:dyDescent="0.25">
      <c r="A107" s="30" t="s">
        <v>115</v>
      </c>
      <c r="B107" s="22">
        <f t="shared" ref="B107:AM107" ca="1" si="77">MIN(VLOOKUP($A101,$A$2:$AM$11,B$13+1,FALSE),VLOOKUP($A107,$A$2:$AM$11,B$13+1,FALSE))</f>
        <v>106.24960143147842</v>
      </c>
      <c r="C107" s="22">
        <f t="shared" ca="1" si="77"/>
        <v>77.130474223493678</v>
      </c>
      <c r="D107" s="22">
        <f t="shared" ca="1" si="77"/>
        <v>66.696076861647796</v>
      </c>
      <c r="E107" s="22">
        <f t="shared" ca="1" si="77"/>
        <v>97.641779794187173</v>
      </c>
      <c r="F107" s="22">
        <f t="shared" ca="1" si="77"/>
        <v>75.433191530180153</v>
      </c>
      <c r="G107" s="22">
        <f t="shared" ca="1" si="77"/>
        <v>99.392567747686172</v>
      </c>
      <c r="H107" s="22">
        <f t="shared" ca="1" si="77"/>
        <v>86.976917741386501</v>
      </c>
      <c r="I107" s="22">
        <f t="shared" ca="1" si="77"/>
        <v>75.61822514120351</v>
      </c>
      <c r="J107" s="22">
        <f t="shared" ca="1" si="77"/>
        <v>91.629163528855798</v>
      </c>
      <c r="K107" s="22">
        <f t="shared" ca="1" si="77"/>
        <v>59.145577594291431</v>
      </c>
      <c r="L107" s="22">
        <f t="shared" ca="1" si="77"/>
        <v>67.057671351633303</v>
      </c>
      <c r="M107" s="22">
        <f t="shared" ca="1" si="77"/>
        <v>88.77521755558935</v>
      </c>
      <c r="N107" s="22">
        <f t="shared" ca="1" si="77"/>
        <v>78.725192926654685</v>
      </c>
      <c r="O107" s="22">
        <f t="shared" ca="1" si="77"/>
        <v>102.48928673155385</v>
      </c>
      <c r="P107" s="22">
        <f t="shared" ca="1" si="77"/>
        <v>75.433191530180153</v>
      </c>
      <c r="Q107" s="22">
        <f t="shared" ca="1" si="77"/>
        <v>74.778299219092943</v>
      </c>
      <c r="R107" s="22">
        <f t="shared" ca="1" si="77"/>
        <v>91.629163528855798</v>
      </c>
      <c r="S107" s="22">
        <f t="shared" ca="1" si="77"/>
        <v>86.587993402392399</v>
      </c>
      <c r="T107" s="22">
        <f t="shared" ca="1" si="77"/>
        <v>88.123607290931488</v>
      </c>
      <c r="U107" s="22">
        <f t="shared" ca="1" si="77"/>
        <v>88.77521755558935</v>
      </c>
      <c r="V107" s="22">
        <f t="shared" ca="1" si="77"/>
        <v>77.130474223493678</v>
      </c>
      <c r="W107" s="22">
        <f t="shared" ca="1" si="77"/>
        <v>66.696076861647796</v>
      </c>
      <c r="X107" s="22">
        <f t="shared" ca="1" si="77"/>
        <v>67.057671351633303</v>
      </c>
      <c r="Y107" s="22">
        <f t="shared" ca="1" si="77"/>
        <v>103.32650355381611</v>
      </c>
      <c r="Z107" s="22">
        <f t="shared" ca="1" si="77"/>
        <v>85.062960661692529</v>
      </c>
      <c r="AA107" s="22">
        <f t="shared" ca="1" si="77"/>
        <v>88.140578946061311</v>
      </c>
      <c r="AB107" s="22">
        <f t="shared" ca="1" si="77"/>
        <v>78.725192926654685</v>
      </c>
      <c r="AC107" s="22">
        <f t="shared" ca="1" si="77"/>
        <v>75.61822514120351</v>
      </c>
      <c r="AD107" s="22">
        <f t="shared" ca="1" si="77"/>
        <v>86.976917741386501</v>
      </c>
      <c r="AE107" s="22">
        <f t="shared" ca="1" si="77"/>
        <v>59.145577594291431</v>
      </c>
      <c r="AF107" s="22">
        <f t="shared" ca="1" si="77"/>
        <v>86.587993402392399</v>
      </c>
      <c r="AG107" s="22">
        <f t="shared" ca="1" si="77"/>
        <v>119.81338033762461</v>
      </c>
      <c r="AH107" s="22">
        <f t="shared" ca="1" si="77"/>
        <v>115.57302546324158</v>
      </c>
      <c r="AI107" s="22">
        <f t="shared" ca="1" si="77"/>
        <v>78.147349861769413</v>
      </c>
      <c r="AJ107" s="22">
        <f t="shared" ca="1" si="77"/>
        <v>102.74153980171798</v>
      </c>
      <c r="AK107" s="22">
        <f t="shared" ca="1" si="77"/>
        <v>85.062960661692529</v>
      </c>
      <c r="AL107" s="22">
        <f t="shared" ca="1" si="77"/>
        <v>97.641779794187173</v>
      </c>
      <c r="AM107" s="22">
        <f t="shared" ca="1" si="77"/>
        <v>66.312831382969208</v>
      </c>
      <c r="AN107" s="22" t="e">
        <f ca="1">AVERAGE(OFFSET($A107,0,Fixtures!$D$6,1,3))</f>
        <v>#N/A</v>
      </c>
      <c r="AO107" s="22" t="e">
        <f ca="1">AVERAGE(OFFSET($A107,0,Fixtures!$D$6,1,6))</f>
        <v>#N/A</v>
      </c>
      <c r="AP107" s="22" t="e">
        <f ca="1">AVERAGE(OFFSET($A107,0,Fixtures!$D$6,1,9))</f>
        <v>#N/A</v>
      </c>
      <c r="AQ107" s="22" t="e">
        <f ca="1">AVERAGE(OFFSET($A107,0,Fixtures!$D$6,1,12))</f>
        <v>#N/A</v>
      </c>
      <c r="AR107" s="22">
        <f ca="1">IF(OR(Fixtures!$D$6&lt;=0,Fixtures!$D$6&gt;39),AVERAGE(A107:AM107),AVERAGE(OFFSET($A107,0,Fixtures!$D$6,1,39-Fixtures!$D$6)))</f>
        <v>66.312831382969208</v>
      </c>
    </row>
    <row r="108" spans="1:44" x14ac:dyDescent="0.25">
      <c r="A108" s="30" t="s">
        <v>2</v>
      </c>
      <c r="B108" s="22">
        <f t="shared" ref="B108:AM108" ca="1" si="78">MIN(VLOOKUP($A101,$A$2:$AM$11,B$13+1,FALSE),VLOOKUP($A108,$A$2:$AM$11,B$13+1,FALSE))</f>
        <v>106.24960143147842</v>
      </c>
      <c r="C108" s="22">
        <f t="shared" ca="1" si="78"/>
        <v>88.140578946061311</v>
      </c>
      <c r="D108" s="22">
        <f t="shared" ca="1" si="78"/>
        <v>115.85748105300112</v>
      </c>
      <c r="E108" s="22">
        <f t="shared" ca="1" si="78"/>
        <v>75.433191530180153</v>
      </c>
      <c r="F108" s="22">
        <f t="shared" ca="1" si="78"/>
        <v>75.433191530180153</v>
      </c>
      <c r="G108" s="22">
        <f t="shared" ca="1" si="78"/>
        <v>88.123607290931488</v>
      </c>
      <c r="H108" s="22">
        <f t="shared" ca="1" si="78"/>
        <v>86.976917741386501</v>
      </c>
      <c r="I108" s="22">
        <f t="shared" ca="1" si="78"/>
        <v>97.641779794187173</v>
      </c>
      <c r="J108" s="22">
        <f t="shared" ca="1" si="78"/>
        <v>117.84906433621505</v>
      </c>
      <c r="K108" s="22">
        <f t="shared" ca="1" si="78"/>
        <v>59.145577594291431</v>
      </c>
      <c r="L108" s="22">
        <f t="shared" ca="1" si="78"/>
        <v>67.057671351633303</v>
      </c>
      <c r="M108" s="22">
        <f t="shared" ca="1" si="78"/>
        <v>66.312831382969208</v>
      </c>
      <c r="N108" s="22">
        <f t="shared" ca="1" si="78"/>
        <v>126.94420057505056</v>
      </c>
      <c r="O108" s="22">
        <f t="shared" ca="1" si="78"/>
        <v>77.130474223493678</v>
      </c>
      <c r="P108" s="22">
        <f t="shared" ca="1" si="78"/>
        <v>148.3002622085809</v>
      </c>
      <c r="Q108" s="22">
        <f t="shared" ca="1" si="78"/>
        <v>112.57315900051651</v>
      </c>
      <c r="R108" s="22">
        <f t="shared" ca="1" si="78"/>
        <v>91.629163528855798</v>
      </c>
      <c r="S108" s="22">
        <f t="shared" ca="1" si="78"/>
        <v>66.696076861647796</v>
      </c>
      <c r="T108" s="22">
        <f t="shared" ca="1" si="78"/>
        <v>88.123607290931488</v>
      </c>
      <c r="U108" s="22">
        <f t="shared" ca="1" si="78"/>
        <v>112.57315900051651</v>
      </c>
      <c r="V108" s="22">
        <f t="shared" ca="1" si="78"/>
        <v>77.130474223493678</v>
      </c>
      <c r="W108" s="22">
        <f t="shared" ca="1" si="78"/>
        <v>66.696076861647796</v>
      </c>
      <c r="X108" s="22">
        <f t="shared" ca="1" si="78"/>
        <v>86.587993402392399</v>
      </c>
      <c r="Y108" s="22">
        <f t="shared" ca="1" si="78"/>
        <v>116.38154010468304</v>
      </c>
      <c r="Z108" s="22">
        <f t="shared" ca="1" si="78"/>
        <v>85.062960661692529</v>
      </c>
      <c r="AA108" s="22">
        <f t="shared" ca="1" si="78"/>
        <v>78.147349861769413</v>
      </c>
      <c r="AB108" s="22">
        <f t="shared" ca="1" si="78"/>
        <v>74.778299219092943</v>
      </c>
      <c r="AC108" s="22">
        <f t="shared" ca="1" si="78"/>
        <v>75.61822514120351</v>
      </c>
      <c r="AD108" s="22">
        <f t="shared" ca="1" si="78"/>
        <v>87.06820011323488</v>
      </c>
      <c r="AE108" s="22">
        <f t="shared" ca="1" si="78"/>
        <v>102.74153980171798</v>
      </c>
      <c r="AF108" s="22">
        <f t="shared" ca="1" si="78"/>
        <v>85.062960661692529</v>
      </c>
      <c r="AG108" s="22">
        <f t="shared" ca="1" si="78"/>
        <v>99.637041377369087</v>
      </c>
      <c r="AH108" s="22">
        <f t="shared" ca="1" si="78"/>
        <v>115.57302546324158</v>
      </c>
      <c r="AI108" s="22">
        <f t="shared" ca="1" si="78"/>
        <v>78.147349861769413</v>
      </c>
      <c r="AJ108" s="22">
        <f t="shared" ca="1" si="78"/>
        <v>103.32650355381611</v>
      </c>
      <c r="AK108" s="22">
        <f t="shared" ca="1" si="78"/>
        <v>131.51155327930761</v>
      </c>
      <c r="AL108" s="22">
        <f t="shared" ca="1" si="78"/>
        <v>59.145577594291431</v>
      </c>
      <c r="AM108" s="22">
        <f t="shared" ca="1" si="78"/>
        <v>86.976917741386501</v>
      </c>
      <c r="AN108" s="22" t="e">
        <f ca="1">AVERAGE(OFFSET($A108,0,Fixtures!$D$6,1,3))</f>
        <v>#N/A</v>
      </c>
      <c r="AO108" s="22" t="e">
        <f ca="1">AVERAGE(OFFSET($A108,0,Fixtures!$D$6,1,6))</f>
        <v>#N/A</v>
      </c>
      <c r="AP108" s="22" t="e">
        <f ca="1">AVERAGE(OFFSET($A108,0,Fixtures!$D$6,1,9))</f>
        <v>#N/A</v>
      </c>
      <c r="AQ108" s="22" t="e">
        <f ca="1">AVERAGE(OFFSET($A108,0,Fixtures!$D$6,1,12))</f>
        <v>#N/A</v>
      </c>
      <c r="AR108" s="22">
        <f ca="1">IF(OR(Fixtures!$D$6&lt;=0,Fixtures!$D$6&gt;39),AVERAGE(A108:AM108),AVERAGE(OFFSET($A108,0,Fixtures!$D$6,1,39-Fixtures!$D$6)))</f>
        <v>86.976917741386501</v>
      </c>
    </row>
    <row r="109" spans="1:44" x14ac:dyDescent="0.25">
      <c r="A109" s="30" t="s">
        <v>10</v>
      </c>
      <c r="B109" s="22">
        <f t="shared" ref="B109:AM109" ca="1" si="79">MIN(VLOOKUP($A101,$A$2:$AM$11,B$13+1,FALSE),VLOOKUP($A109,$A$2:$AM$11,B$13+1,FALSE))</f>
        <v>75.61822514120351</v>
      </c>
      <c r="C109" s="22">
        <f t="shared" ca="1" si="79"/>
        <v>98.183289489392521</v>
      </c>
      <c r="D109" s="22">
        <f t="shared" ca="1" si="79"/>
        <v>85.062960661692529</v>
      </c>
      <c r="E109" s="22">
        <f t="shared" ca="1" si="79"/>
        <v>66.312831382969208</v>
      </c>
      <c r="F109" s="22">
        <f t="shared" ca="1" si="79"/>
        <v>75.433191530180153</v>
      </c>
      <c r="G109" s="22">
        <f t="shared" ca="1" si="79"/>
        <v>87.06820011323488</v>
      </c>
      <c r="H109" s="22">
        <f t="shared" ca="1" si="79"/>
        <v>86.976917741386501</v>
      </c>
      <c r="I109" s="22">
        <f t="shared" ca="1" si="79"/>
        <v>78.725192926654685</v>
      </c>
      <c r="J109" s="22">
        <f t="shared" ca="1" si="79"/>
        <v>88.123607290931488</v>
      </c>
      <c r="K109" s="22">
        <f t="shared" ca="1" si="79"/>
        <v>59.145577594291431</v>
      </c>
      <c r="L109" s="22">
        <f t="shared" ca="1" si="79"/>
        <v>67.057671351633303</v>
      </c>
      <c r="M109" s="22">
        <f t="shared" ca="1" si="79"/>
        <v>59.145577594291431</v>
      </c>
      <c r="N109" s="22">
        <f t="shared" ca="1" si="79"/>
        <v>103.32650355381611</v>
      </c>
      <c r="O109" s="22">
        <f t="shared" ca="1" si="79"/>
        <v>102.48928673155385</v>
      </c>
      <c r="P109" s="22">
        <f t="shared" ca="1" si="79"/>
        <v>86.976917741386501</v>
      </c>
      <c r="Q109" s="22">
        <f t="shared" ca="1" si="79"/>
        <v>99.637041377369087</v>
      </c>
      <c r="R109" s="22">
        <f t="shared" ca="1" si="79"/>
        <v>91.629163528855798</v>
      </c>
      <c r="S109" s="22">
        <f t="shared" ca="1" si="79"/>
        <v>112.35666368086302</v>
      </c>
      <c r="T109" s="22">
        <f t="shared" ca="1" si="79"/>
        <v>88.123607290931488</v>
      </c>
      <c r="U109" s="22">
        <f t="shared" ca="1" si="79"/>
        <v>91.629163528855798</v>
      </c>
      <c r="V109" s="22">
        <f t="shared" ca="1" si="79"/>
        <v>77.130474223493678</v>
      </c>
      <c r="W109" s="22">
        <f t="shared" ca="1" si="79"/>
        <v>66.696076861647796</v>
      </c>
      <c r="X109" s="22">
        <f t="shared" ca="1" si="79"/>
        <v>88.77521755558935</v>
      </c>
      <c r="Y109" s="22">
        <f t="shared" ca="1" si="79"/>
        <v>78.147349861769413</v>
      </c>
      <c r="Z109" s="22">
        <f t="shared" ca="1" si="79"/>
        <v>85.062960661692529</v>
      </c>
      <c r="AA109" s="22">
        <f t="shared" ca="1" si="79"/>
        <v>88.140578946061311</v>
      </c>
      <c r="AB109" s="22">
        <f t="shared" ca="1" si="79"/>
        <v>66.696076861647796</v>
      </c>
      <c r="AC109" s="22">
        <f t="shared" ca="1" si="79"/>
        <v>75.61822514120351</v>
      </c>
      <c r="AD109" s="22">
        <f t="shared" ca="1" si="79"/>
        <v>87.06820011323488</v>
      </c>
      <c r="AE109" s="22">
        <f t="shared" ca="1" si="79"/>
        <v>75.433191530180153</v>
      </c>
      <c r="AF109" s="22">
        <f t="shared" ca="1" si="79"/>
        <v>74.778299219092943</v>
      </c>
      <c r="AG109" s="22">
        <f t="shared" ca="1" si="79"/>
        <v>67.057671351633303</v>
      </c>
      <c r="AH109" s="22">
        <f t="shared" ca="1" si="79"/>
        <v>115.57302546324158</v>
      </c>
      <c r="AI109" s="22">
        <f t="shared" ca="1" si="79"/>
        <v>78.147349861769413</v>
      </c>
      <c r="AJ109" s="22">
        <f t="shared" ca="1" si="79"/>
        <v>103.32650355381611</v>
      </c>
      <c r="AK109" s="22">
        <f t="shared" ca="1" si="79"/>
        <v>77.130474223493678</v>
      </c>
      <c r="AL109" s="22">
        <f t="shared" ca="1" si="79"/>
        <v>99.637041377369087</v>
      </c>
      <c r="AM109" s="22">
        <f t="shared" ca="1" si="79"/>
        <v>112.35666368086302</v>
      </c>
      <c r="AN109" s="22" t="e">
        <f ca="1">AVERAGE(OFFSET($A109,0,Fixtures!$D$6,1,3))</f>
        <v>#N/A</v>
      </c>
      <c r="AO109" s="22" t="e">
        <f ca="1">AVERAGE(OFFSET($A109,0,Fixtures!$D$6,1,6))</f>
        <v>#N/A</v>
      </c>
      <c r="AP109" s="22" t="e">
        <f ca="1">AVERAGE(OFFSET($A109,0,Fixtures!$D$6,1,9))</f>
        <v>#N/A</v>
      </c>
      <c r="AQ109" s="22" t="e">
        <f ca="1">AVERAGE(OFFSET($A109,0,Fixtures!$D$6,1,12))</f>
        <v>#N/A</v>
      </c>
      <c r="AR109" s="22">
        <f ca="1">IF(OR(Fixtures!$D$6&lt;=0,Fixtures!$D$6&gt;39),AVERAGE(A109:AM109),AVERAGE(OFFSET($A109,0,Fixtures!$D$6,1,39-Fixtures!$D$6)))</f>
        <v>112.35666368086302</v>
      </c>
    </row>
    <row r="110" spans="1:44" x14ac:dyDescent="0.25">
      <c r="A110" s="30" t="s">
        <v>63</v>
      </c>
      <c r="B110" s="22">
        <f t="shared" ref="B110:AM110" ca="1" si="80">MIN(VLOOKUP($A101,$A$2:$AM$11,B$13+1,FALSE),VLOOKUP($A110,$A$2:$AM$11,B$13+1,FALSE))</f>
        <v>78.725192926654685</v>
      </c>
      <c r="C110" s="22">
        <f t="shared" ca="1" si="80"/>
        <v>98.183289489392521</v>
      </c>
      <c r="D110" s="22">
        <f t="shared" ca="1" si="80"/>
        <v>78.147349861769413</v>
      </c>
      <c r="E110" s="22">
        <f t="shared" ca="1" si="80"/>
        <v>97.641779794187173</v>
      </c>
      <c r="F110" s="22">
        <f t="shared" ca="1" si="80"/>
        <v>75.433191530180153</v>
      </c>
      <c r="G110" s="22">
        <f t="shared" ca="1" si="80"/>
        <v>99.392567747686172</v>
      </c>
      <c r="H110" s="22">
        <f t="shared" ca="1" si="80"/>
        <v>86.976917741386501</v>
      </c>
      <c r="I110" s="22">
        <f t="shared" ca="1" si="80"/>
        <v>77.130474223493678</v>
      </c>
      <c r="J110" s="22">
        <f t="shared" ca="1" si="80"/>
        <v>66.696076861647796</v>
      </c>
      <c r="K110" s="22">
        <f t="shared" ca="1" si="80"/>
        <v>59.145577594291431</v>
      </c>
      <c r="L110" s="22">
        <f t="shared" ca="1" si="80"/>
        <v>67.057671351633303</v>
      </c>
      <c r="M110" s="22">
        <f t="shared" ca="1" si="80"/>
        <v>88.77521755558935</v>
      </c>
      <c r="N110" s="22">
        <f t="shared" ca="1" si="80"/>
        <v>67.057671351633303</v>
      </c>
      <c r="O110" s="22">
        <f t="shared" ca="1" si="80"/>
        <v>102.48928673155385</v>
      </c>
      <c r="P110" s="22">
        <f t="shared" ca="1" si="80"/>
        <v>88.140578946061311</v>
      </c>
      <c r="Q110" s="22">
        <f t="shared" ca="1" si="80"/>
        <v>97.641779794187173</v>
      </c>
      <c r="R110" s="22">
        <f t="shared" ca="1" si="80"/>
        <v>91.629163528855798</v>
      </c>
      <c r="S110" s="22">
        <f t="shared" ca="1" si="80"/>
        <v>66.312831382969208</v>
      </c>
      <c r="T110" s="22">
        <f t="shared" ca="1" si="80"/>
        <v>75.433191530180153</v>
      </c>
      <c r="U110" s="22">
        <f t="shared" ca="1" si="80"/>
        <v>75.61822514120351</v>
      </c>
      <c r="V110" s="22">
        <f t="shared" ca="1" si="80"/>
        <v>77.130474223493678</v>
      </c>
      <c r="W110" s="22">
        <f t="shared" ca="1" si="80"/>
        <v>66.696076861647796</v>
      </c>
      <c r="X110" s="22">
        <f t="shared" ca="1" si="80"/>
        <v>86.976917741386501</v>
      </c>
      <c r="Y110" s="22">
        <f t="shared" ca="1" si="80"/>
        <v>59.145577594291431</v>
      </c>
      <c r="Z110" s="22">
        <f t="shared" ca="1" si="80"/>
        <v>85.062960661692529</v>
      </c>
      <c r="AA110" s="22">
        <f t="shared" ca="1" si="80"/>
        <v>88.140578946061311</v>
      </c>
      <c r="AB110" s="22">
        <f t="shared" ca="1" si="80"/>
        <v>78.725192926654685</v>
      </c>
      <c r="AC110" s="22">
        <f t="shared" ca="1" si="80"/>
        <v>75.61822514120351</v>
      </c>
      <c r="AD110" s="22">
        <f t="shared" ca="1" si="80"/>
        <v>87.06820011323488</v>
      </c>
      <c r="AE110" s="22">
        <f t="shared" ca="1" si="80"/>
        <v>88.123607290931488</v>
      </c>
      <c r="AF110" s="22">
        <f t="shared" ca="1" si="80"/>
        <v>86.587993402392399</v>
      </c>
      <c r="AG110" s="22">
        <f t="shared" ca="1" si="80"/>
        <v>88.77521755558935</v>
      </c>
      <c r="AH110" s="22">
        <f t="shared" ca="1" si="80"/>
        <v>115.57302546324158</v>
      </c>
      <c r="AI110" s="22">
        <f t="shared" ca="1" si="80"/>
        <v>78.147349861769413</v>
      </c>
      <c r="AJ110" s="22">
        <f t="shared" ca="1" si="80"/>
        <v>87.06820011323488</v>
      </c>
      <c r="AK110" s="22">
        <f t="shared" ca="1" si="80"/>
        <v>99.392567747686172</v>
      </c>
      <c r="AL110" s="22">
        <f t="shared" ca="1" si="80"/>
        <v>74.778299219092943</v>
      </c>
      <c r="AM110" s="22">
        <f t="shared" ca="1" si="80"/>
        <v>86.587993402392399</v>
      </c>
      <c r="AN110" s="22" t="e">
        <f ca="1">AVERAGE(OFFSET($A110,0,Fixtures!$D$6,1,3))</f>
        <v>#N/A</v>
      </c>
      <c r="AO110" s="22" t="e">
        <f ca="1">AVERAGE(OFFSET($A110,0,Fixtures!$D$6,1,6))</f>
        <v>#N/A</v>
      </c>
      <c r="AP110" s="22" t="e">
        <f ca="1">AVERAGE(OFFSET($A110,0,Fixtures!$D$6,1,9))</f>
        <v>#N/A</v>
      </c>
      <c r="AQ110" s="22" t="e">
        <f ca="1">AVERAGE(OFFSET($A110,0,Fixtures!$D$6,1,12))</f>
        <v>#N/A</v>
      </c>
      <c r="AR110" s="22">
        <f ca="1">IF(OR(Fixtures!$D$6&lt;=0,Fixtures!$D$6&gt;39),AVERAGE(A110:AM110),AVERAGE(OFFSET($A110,0,Fixtures!$D$6,1,39-Fixtures!$D$6)))</f>
        <v>86.587993402392399</v>
      </c>
    </row>
    <row r="112" spans="1:44" x14ac:dyDescent="0.25">
      <c r="A112" s="31" t="s">
        <v>63</v>
      </c>
      <c r="B112" s="2">
        <v>1</v>
      </c>
      <c r="C112" s="2">
        <v>2</v>
      </c>
      <c r="D112" s="2">
        <v>3</v>
      </c>
      <c r="E112" s="2">
        <v>4</v>
      </c>
      <c r="F112" s="2">
        <v>5</v>
      </c>
      <c r="G112" s="2">
        <v>6</v>
      </c>
      <c r="H112" s="2">
        <v>7</v>
      </c>
      <c r="I112" s="2">
        <v>8</v>
      </c>
      <c r="J112" s="2">
        <v>9</v>
      </c>
      <c r="K112" s="2">
        <v>10</v>
      </c>
      <c r="L112" s="2">
        <v>11</v>
      </c>
      <c r="M112" s="2">
        <v>12</v>
      </c>
      <c r="N112" s="2">
        <v>13</v>
      </c>
      <c r="O112" s="2">
        <v>14</v>
      </c>
      <c r="P112" s="2">
        <v>15</v>
      </c>
      <c r="Q112" s="2">
        <v>16</v>
      </c>
      <c r="R112" s="2">
        <v>17</v>
      </c>
      <c r="S112" s="2">
        <v>18</v>
      </c>
      <c r="T112" s="2">
        <v>19</v>
      </c>
      <c r="U112" s="2">
        <v>20</v>
      </c>
      <c r="V112" s="2">
        <v>21</v>
      </c>
      <c r="W112" s="2">
        <v>22</v>
      </c>
      <c r="X112" s="2">
        <v>23</v>
      </c>
      <c r="Y112" s="2">
        <v>24</v>
      </c>
      <c r="Z112" s="2">
        <v>25</v>
      </c>
      <c r="AA112" s="2">
        <v>26</v>
      </c>
      <c r="AB112" s="2">
        <v>27</v>
      </c>
      <c r="AC112" s="2">
        <v>28</v>
      </c>
      <c r="AD112" s="2">
        <v>29</v>
      </c>
      <c r="AE112" s="2">
        <v>30</v>
      </c>
      <c r="AF112" s="2">
        <v>31</v>
      </c>
      <c r="AG112" s="2">
        <v>32</v>
      </c>
      <c r="AH112" s="2">
        <v>33</v>
      </c>
      <c r="AI112" s="2">
        <v>34</v>
      </c>
      <c r="AJ112" s="2">
        <v>35</v>
      </c>
      <c r="AK112" s="2">
        <v>36</v>
      </c>
      <c r="AL112" s="2">
        <v>37</v>
      </c>
      <c r="AM112" s="2">
        <v>38</v>
      </c>
      <c r="AN112" s="31" t="s">
        <v>56</v>
      </c>
      <c r="AO112" s="31" t="s">
        <v>57</v>
      </c>
      <c r="AP112" s="31" t="s">
        <v>58</v>
      </c>
      <c r="AQ112" s="31" t="s">
        <v>78</v>
      </c>
      <c r="AR112" s="31" t="s">
        <v>59</v>
      </c>
    </row>
    <row r="113" spans="1:44" x14ac:dyDescent="0.25">
      <c r="A113" s="30" t="s">
        <v>105</v>
      </c>
      <c r="B113" s="22">
        <f t="shared" ref="B113:AM113" ca="1" si="81">MIN(VLOOKUP($A112,$A$2:$AM$11,B$13+1,FALSE),VLOOKUP($A113,$A$2:$AM$11,B$13+1,FALSE))</f>
        <v>78.725192926654685</v>
      </c>
      <c r="C113" s="22">
        <f t="shared" ca="1" si="81"/>
        <v>59.145577594291431</v>
      </c>
      <c r="D113" s="22">
        <f t="shared" ca="1" si="81"/>
        <v>78.147349861769413</v>
      </c>
      <c r="E113" s="22">
        <f t="shared" ca="1" si="81"/>
        <v>119.81338033762461</v>
      </c>
      <c r="F113" s="22">
        <f t="shared" ca="1" si="81"/>
        <v>115.85748105300112</v>
      </c>
      <c r="G113" s="22">
        <f t="shared" ca="1" si="81"/>
        <v>112.57315900051651</v>
      </c>
      <c r="H113" s="22">
        <f t="shared" ca="1" si="81"/>
        <v>86.587993402392399</v>
      </c>
      <c r="I113" s="22">
        <f t="shared" ca="1" si="81"/>
        <v>77.130474223493678</v>
      </c>
      <c r="J113" s="22">
        <f t="shared" ca="1" si="81"/>
        <v>66.696076861647796</v>
      </c>
      <c r="K113" s="22">
        <f t="shared" ca="1" si="81"/>
        <v>102.48928673155385</v>
      </c>
      <c r="L113" s="22">
        <f t="shared" ca="1" si="81"/>
        <v>78.725192926654685</v>
      </c>
      <c r="M113" s="22">
        <f t="shared" ca="1" si="81"/>
        <v>88.123607290931488</v>
      </c>
      <c r="N113" s="22">
        <f t="shared" ca="1" si="81"/>
        <v>67.057671351633303</v>
      </c>
      <c r="O113" s="22">
        <f t="shared" ca="1" si="81"/>
        <v>74.778299219092943</v>
      </c>
      <c r="P113" s="22">
        <f t="shared" ca="1" si="81"/>
        <v>67.057671351633303</v>
      </c>
      <c r="Q113" s="22">
        <f t="shared" ca="1" si="81"/>
        <v>97.641779794187173</v>
      </c>
      <c r="R113" s="22">
        <f t="shared" ca="1" si="81"/>
        <v>98.183289489392521</v>
      </c>
      <c r="S113" s="22">
        <f t="shared" ca="1" si="81"/>
        <v>66.312831382969208</v>
      </c>
      <c r="T113" s="22">
        <f t="shared" ca="1" si="81"/>
        <v>75.433191530180153</v>
      </c>
      <c r="U113" s="22">
        <f t="shared" ca="1" si="81"/>
        <v>75.61822514120351</v>
      </c>
      <c r="V113" s="22">
        <f t="shared" ca="1" si="81"/>
        <v>97.641779794187173</v>
      </c>
      <c r="W113" s="22">
        <f t="shared" ca="1" si="81"/>
        <v>99.637041377369087</v>
      </c>
      <c r="X113" s="22">
        <f t="shared" ca="1" si="81"/>
        <v>86.976917741386501</v>
      </c>
      <c r="Y113" s="22">
        <f t="shared" ca="1" si="81"/>
        <v>59.145577594291431</v>
      </c>
      <c r="Z113" s="22">
        <f t="shared" ca="1" si="81"/>
        <v>102.74153980171798</v>
      </c>
      <c r="AA113" s="22">
        <f t="shared" ca="1" si="81"/>
        <v>126.94420057505056</v>
      </c>
      <c r="AB113" s="22">
        <f t="shared" ca="1" si="81"/>
        <v>78.147349861769413</v>
      </c>
      <c r="AC113" s="22">
        <f t="shared" ca="1" si="81"/>
        <v>88.77521755558935</v>
      </c>
      <c r="AD113" s="22">
        <f t="shared" ca="1" si="81"/>
        <v>66.696076861647796</v>
      </c>
      <c r="AE113" s="22">
        <f t="shared" ca="1" si="81"/>
        <v>77.130474223493678</v>
      </c>
      <c r="AF113" s="22">
        <f t="shared" ca="1" si="81"/>
        <v>106.24960143147842</v>
      </c>
      <c r="AG113" s="22">
        <f t="shared" ca="1" si="81"/>
        <v>88.77521755558935</v>
      </c>
      <c r="AH113" s="22">
        <f t="shared" ca="1" si="81"/>
        <v>66.312831382969208</v>
      </c>
      <c r="AI113" s="22">
        <f t="shared" ca="1" si="81"/>
        <v>85.062960661692529</v>
      </c>
      <c r="AJ113" s="22">
        <f t="shared" ca="1" si="81"/>
        <v>87.06820011323488</v>
      </c>
      <c r="AK113" s="22">
        <f t="shared" ca="1" si="81"/>
        <v>75.61822514120351</v>
      </c>
      <c r="AL113" s="22">
        <f t="shared" ca="1" si="81"/>
        <v>74.778299219092943</v>
      </c>
      <c r="AM113" s="22">
        <f t="shared" ca="1" si="81"/>
        <v>86.587993402392399</v>
      </c>
      <c r="AN113" s="22" t="e">
        <f ca="1">AVERAGE(OFFSET($A113,0,Fixtures!$D$6,1,3))</f>
        <v>#N/A</v>
      </c>
      <c r="AO113" s="22" t="e">
        <f ca="1">AVERAGE(OFFSET($A113,0,Fixtures!$D$6,1,6))</f>
        <v>#N/A</v>
      </c>
      <c r="AP113" s="22" t="e">
        <f ca="1">AVERAGE(OFFSET($A113,0,Fixtures!$D$6,1,9))</f>
        <v>#N/A</v>
      </c>
      <c r="AQ113" s="22" t="e">
        <f ca="1">AVERAGE(OFFSET($A113,0,Fixtures!$D$6,1,12))</f>
        <v>#N/A</v>
      </c>
      <c r="AR113" s="22">
        <f ca="1">IF(OR(Fixtures!$D$6&lt;=0,Fixtures!$D$6&gt;39),AVERAGE(A113:AM113),AVERAGE(OFFSET($A113,0,Fixtures!$D$6,1,39-Fixtures!$D$6)))</f>
        <v>86.587993402392399</v>
      </c>
    </row>
    <row r="114" spans="1:44" x14ac:dyDescent="0.25">
      <c r="A114" s="30" t="s">
        <v>118</v>
      </c>
      <c r="B114" s="22">
        <f t="shared" ref="B114:AM114" ca="1" si="82">MIN(VLOOKUP($A112,$A$2:$AM$11,B$13+1,FALSE),VLOOKUP($A114,$A$2:$AM$11,B$13+1,FALSE))</f>
        <v>78.725192926654685</v>
      </c>
      <c r="C114" s="22">
        <f t="shared" ca="1" si="82"/>
        <v>88.77521755558935</v>
      </c>
      <c r="D114" s="22">
        <f t="shared" ca="1" si="82"/>
        <v>78.147349861769413</v>
      </c>
      <c r="E114" s="22">
        <f t="shared" ca="1" si="82"/>
        <v>98.183289489392521</v>
      </c>
      <c r="F114" s="22">
        <f t="shared" ca="1" si="82"/>
        <v>75.61822514120351</v>
      </c>
      <c r="G114" s="22">
        <f t="shared" ca="1" si="82"/>
        <v>66.312831382969208</v>
      </c>
      <c r="H114" s="22">
        <f t="shared" ca="1" si="82"/>
        <v>115.85748105300112</v>
      </c>
      <c r="I114" s="22">
        <f t="shared" ca="1" si="82"/>
        <v>75.433191530180153</v>
      </c>
      <c r="J114" s="22">
        <f t="shared" ca="1" si="82"/>
        <v>66.696076861647796</v>
      </c>
      <c r="K114" s="22">
        <f t="shared" ca="1" si="82"/>
        <v>102.48928673155385</v>
      </c>
      <c r="L114" s="22">
        <f t="shared" ca="1" si="82"/>
        <v>86.587993402392399</v>
      </c>
      <c r="M114" s="22">
        <f t="shared" ca="1" si="82"/>
        <v>119.81338033762461</v>
      </c>
      <c r="N114" s="22">
        <f t="shared" ca="1" si="82"/>
        <v>67.057671351633303</v>
      </c>
      <c r="O114" s="22">
        <f t="shared" ca="1" si="82"/>
        <v>59.145577594291431</v>
      </c>
      <c r="P114" s="22">
        <f t="shared" ca="1" si="82"/>
        <v>88.140578946061311</v>
      </c>
      <c r="Q114" s="22">
        <f t="shared" ca="1" si="82"/>
        <v>91.629163528855798</v>
      </c>
      <c r="R114" s="22">
        <f t="shared" ca="1" si="82"/>
        <v>78.147349861769413</v>
      </c>
      <c r="S114" s="22">
        <f t="shared" ca="1" si="82"/>
        <v>66.312831382969208</v>
      </c>
      <c r="T114" s="22">
        <f t="shared" ca="1" si="82"/>
        <v>75.433191530180153</v>
      </c>
      <c r="U114" s="22">
        <f t="shared" ca="1" si="82"/>
        <v>75.61822514120351</v>
      </c>
      <c r="V114" s="22">
        <f t="shared" ca="1" si="82"/>
        <v>102.74153980171798</v>
      </c>
      <c r="W114" s="22">
        <f t="shared" ca="1" si="82"/>
        <v>115.57302546324158</v>
      </c>
      <c r="X114" s="22">
        <f t="shared" ca="1" si="82"/>
        <v>85.062960661692529</v>
      </c>
      <c r="Y114" s="22">
        <f t="shared" ca="1" si="82"/>
        <v>59.145577594291431</v>
      </c>
      <c r="Z114" s="22">
        <f t="shared" ca="1" si="82"/>
        <v>67.057671351633303</v>
      </c>
      <c r="AA114" s="22">
        <f t="shared" ca="1" si="82"/>
        <v>74.778299219092943</v>
      </c>
      <c r="AB114" s="22">
        <f t="shared" ca="1" si="82"/>
        <v>106.24960143147842</v>
      </c>
      <c r="AC114" s="22">
        <f t="shared" ca="1" si="82"/>
        <v>97.641779794187173</v>
      </c>
      <c r="AD114" s="22">
        <f t="shared" ca="1" si="82"/>
        <v>78.725192926654685</v>
      </c>
      <c r="AE114" s="22">
        <f t="shared" ca="1" si="82"/>
        <v>88.123607290931488</v>
      </c>
      <c r="AF114" s="22">
        <f t="shared" ca="1" si="82"/>
        <v>87.06820011323488</v>
      </c>
      <c r="AG114" s="22">
        <f t="shared" ca="1" si="82"/>
        <v>88.77521755558935</v>
      </c>
      <c r="AH114" s="22">
        <f t="shared" ca="1" si="82"/>
        <v>66.696076861647796</v>
      </c>
      <c r="AI114" s="22">
        <f t="shared" ca="1" si="82"/>
        <v>85.062960661692529</v>
      </c>
      <c r="AJ114" s="22">
        <f t="shared" ca="1" si="82"/>
        <v>87.06820011323488</v>
      </c>
      <c r="AK114" s="22">
        <f t="shared" ca="1" si="82"/>
        <v>99.392567747686172</v>
      </c>
      <c r="AL114" s="22">
        <f t="shared" ca="1" si="82"/>
        <v>74.778299219092943</v>
      </c>
      <c r="AM114" s="22">
        <f t="shared" ca="1" si="82"/>
        <v>86.587993402392399</v>
      </c>
      <c r="AN114" s="22" t="e">
        <f ca="1">AVERAGE(OFFSET($A114,0,Fixtures!$D$6,1,3))</f>
        <v>#N/A</v>
      </c>
      <c r="AO114" s="22" t="e">
        <f ca="1">AVERAGE(OFFSET($A114,0,Fixtures!$D$6,1,6))</f>
        <v>#N/A</v>
      </c>
      <c r="AP114" s="22" t="e">
        <f ca="1">AVERAGE(OFFSET($A114,0,Fixtures!$D$6,1,9))</f>
        <v>#N/A</v>
      </c>
      <c r="AQ114" s="22" t="e">
        <f ca="1">AVERAGE(OFFSET($A114,0,Fixtures!$D$6,1,12))</f>
        <v>#N/A</v>
      </c>
      <c r="AR114" s="22">
        <f ca="1">IF(OR(Fixtures!$D$6&lt;=0,Fixtures!$D$6&gt;39),AVERAGE(A114:AM114),AVERAGE(OFFSET($A114,0,Fixtures!$D$6,1,39-Fixtures!$D$6)))</f>
        <v>86.587993402392399</v>
      </c>
    </row>
    <row r="115" spans="1:44" x14ac:dyDescent="0.25">
      <c r="A115" s="30" t="s">
        <v>61</v>
      </c>
      <c r="B115" s="22">
        <f t="shared" ref="B115:AM115" ca="1" si="83">MIN(VLOOKUP($A112,$A$2:$AM$11,B$13+1,FALSE),VLOOKUP($A115,$A$2:$AM$11,B$13+1,FALSE))</f>
        <v>78.725192926654685</v>
      </c>
      <c r="C115" s="22">
        <f t="shared" ca="1" si="83"/>
        <v>103.32650355381611</v>
      </c>
      <c r="D115" s="22">
        <f t="shared" ca="1" si="83"/>
        <v>78.147349861769413</v>
      </c>
      <c r="E115" s="22">
        <f t="shared" ca="1" si="83"/>
        <v>88.77521755558935</v>
      </c>
      <c r="F115" s="22">
        <f t="shared" ca="1" si="83"/>
        <v>74.778299219092943</v>
      </c>
      <c r="G115" s="22">
        <f t="shared" ca="1" si="83"/>
        <v>102.74153980171798</v>
      </c>
      <c r="H115" s="22">
        <f t="shared" ca="1" si="83"/>
        <v>117.84906433621505</v>
      </c>
      <c r="I115" s="22">
        <f t="shared" ca="1" si="83"/>
        <v>77.130474223493678</v>
      </c>
      <c r="J115" s="22">
        <f t="shared" ca="1" si="83"/>
        <v>66.696076861647796</v>
      </c>
      <c r="K115" s="22">
        <f t="shared" ca="1" si="83"/>
        <v>102.48928673155385</v>
      </c>
      <c r="L115" s="22">
        <f t="shared" ca="1" si="83"/>
        <v>87.06820011323488</v>
      </c>
      <c r="M115" s="22">
        <f t="shared" ca="1" si="83"/>
        <v>103.32650355381611</v>
      </c>
      <c r="N115" s="22">
        <f t="shared" ca="1" si="83"/>
        <v>67.057671351633303</v>
      </c>
      <c r="O115" s="22">
        <f t="shared" ca="1" si="83"/>
        <v>78.147349861769413</v>
      </c>
      <c r="P115" s="22">
        <f t="shared" ca="1" si="83"/>
        <v>88.140578946061311</v>
      </c>
      <c r="Q115" s="22">
        <f t="shared" ca="1" si="83"/>
        <v>59.145577594291431</v>
      </c>
      <c r="R115" s="22">
        <f t="shared" ca="1" si="83"/>
        <v>77.130474223493678</v>
      </c>
      <c r="S115" s="22">
        <f t="shared" ca="1" si="83"/>
        <v>66.312831382969208</v>
      </c>
      <c r="T115" s="22">
        <f t="shared" ca="1" si="83"/>
        <v>75.433191530180153</v>
      </c>
      <c r="U115" s="22">
        <f t="shared" ca="1" si="83"/>
        <v>75.61822514120351</v>
      </c>
      <c r="V115" s="22">
        <f t="shared" ca="1" si="83"/>
        <v>132.51445114838938</v>
      </c>
      <c r="W115" s="22">
        <f t="shared" ca="1" si="83"/>
        <v>115.57302546324158</v>
      </c>
      <c r="X115" s="22">
        <f t="shared" ca="1" si="83"/>
        <v>86.976917741386501</v>
      </c>
      <c r="Y115" s="22">
        <f t="shared" ca="1" si="83"/>
        <v>59.145577594291431</v>
      </c>
      <c r="Z115" s="22">
        <f t="shared" ca="1" si="83"/>
        <v>66.312831382969208</v>
      </c>
      <c r="AA115" s="22">
        <f t="shared" ca="1" si="83"/>
        <v>115.85748105300112</v>
      </c>
      <c r="AB115" s="22">
        <f t="shared" ca="1" si="83"/>
        <v>91.629163528855798</v>
      </c>
      <c r="AC115" s="22">
        <f t="shared" ca="1" si="83"/>
        <v>98.183289489392521</v>
      </c>
      <c r="AD115" s="22">
        <f t="shared" ca="1" si="83"/>
        <v>91.629163528855798</v>
      </c>
      <c r="AE115" s="22">
        <f t="shared" ca="1" si="83"/>
        <v>88.123607290931488</v>
      </c>
      <c r="AF115" s="22">
        <f t="shared" ca="1" si="83"/>
        <v>78.725192926654685</v>
      </c>
      <c r="AG115" s="22">
        <f t="shared" ca="1" si="83"/>
        <v>88.77521755558935</v>
      </c>
      <c r="AH115" s="22">
        <f t="shared" ca="1" si="83"/>
        <v>88.123607290931488</v>
      </c>
      <c r="AI115" s="22">
        <f t="shared" ca="1" si="83"/>
        <v>85.062960661692529</v>
      </c>
      <c r="AJ115" s="22">
        <f t="shared" ca="1" si="83"/>
        <v>86.976917741386501</v>
      </c>
      <c r="AK115" s="22">
        <f t="shared" ca="1" si="83"/>
        <v>99.392567747686172</v>
      </c>
      <c r="AL115" s="22">
        <f t="shared" ca="1" si="83"/>
        <v>74.778299219092943</v>
      </c>
      <c r="AM115" s="22">
        <f t="shared" ca="1" si="83"/>
        <v>66.696076861647796</v>
      </c>
      <c r="AN115" s="22" t="e">
        <f ca="1">AVERAGE(OFFSET($A115,0,Fixtures!$D$6,1,3))</f>
        <v>#N/A</v>
      </c>
      <c r="AO115" s="22" t="e">
        <f ca="1">AVERAGE(OFFSET($A115,0,Fixtures!$D$6,1,6))</f>
        <v>#N/A</v>
      </c>
      <c r="AP115" s="22" t="e">
        <f ca="1">AVERAGE(OFFSET($A115,0,Fixtures!$D$6,1,9))</f>
        <v>#N/A</v>
      </c>
      <c r="AQ115" s="22" t="e">
        <f ca="1">AVERAGE(OFFSET($A115,0,Fixtures!$D$6,1,12))</f>
        <v>#N/A</v>
      </c>
      <c r="AR115" s="22">
        <f ca="1">IF(OR(Fixtures!$D$6&lt;=0,Fixtures!$D$6&gt;39),AVERAGE(A115:AM115),AVERAGE(OFFSET($A115,0,Fixtures!$D$6,1,39-Fixtures!$D$6)))</f>
        <v>66.696076861647796</v>
      </c>
    </row>
    <row r="116" spans="1:44" x14ac:dyDescent="0.25">
      <c r="A116" s="30" t="s">
        <v>53</v>
      </c>
      <c r="B116" s="22">
        <f t="shared" ref="B116:AM116" ca="1" si="84">MIN(VLOOKUP($A112,$A$2:$AM$11,B$13+1,FALSE),VLOOKUP($A116,$A$2:$AM$11,B$13+1,FALSE))</f>
        <v>78.725192926654685</v>
      </c>
      <c r="C116" s="22">
        <f t="shared" ca="1" si="84"/>
        <v>103.32650355381611</v>
      </c>
      <c r="D116" s="22">
        <f t="shared" ca="1" si="84"/>
        <v>78.147349861769413</v>
      </c>
      <c r="E116" s="22">
        <f t="shared" ca="1" si="84"/>
        <v>119.81338033762461</v>
      </c>
      <c r="F116" s="22">
        <f t="shared" ca="1" si="84"/>
        <v>88.140578946061311</v>
      </c>
      <c r="G116" s="22">
        <f t="shared" ca="1" si="84"/>
        <v>86.976917741386501</v>
      </c>
      <c r="H116" s="22">
        <f t="shared" ca="1" si="84"/>
        <v>88.123607290931488</v>
      </c>
      <c r="I116" s="22">
        <f t="shared" ca="1" si="84"/>
        <v>77.130474223493678</v>
      </c>
      <c r="J116" s="22">
        <f t="shared" ca="1" si="84"/>
        <v>66.696076861647796</v>
      </c>
      <c r="K116" s="22">
        <f t="shared" ca="1" si="84"/>
        <v>78.725192926654685</v>
      </c>
      <c r="L116" s="22">
        <f t="shared" ca="1" si="84"/>
        <v>74.778299219092943</v>
      </c>
      <c r="M116" s="22">
        <f t="shared" ca="1" si="84"/>
        <v>102.74153980171798</v>
      </c>
      <c r="N116" s="22">
        <f t="shared" ca="1" si="84"/>
        <v>67.057671351633303</v>
      </c>
      <c r="O116" s="22">
        <f t="shared" ca="1" si="84"/>
        <v>132.51445114838938</v>
      </c>
      <c r="P116" s="22">
        <f t="shared" ca="1" si="84"/>
        <v>88.140578946061311</v>
      </c>
      <c r="Q116" s="22">
        <f t="shared" ca="1" si="84"/>
        <v>97.641779794187173</v>
      </c>
      <c r="R116" s="22">
        <f t="shared" ca="1" si="84"/>
        <v>59.145577594291431</v>
      </c>
      <c r="S116" s="22">
        <f t="shared" ca="1" si="84"/>
        <v>66.312831382969208</v>
      </c>
      <c r="T116" s="22">
        <f t="shared" ca="1" si="84"/>
        <v>75.433191530180153</v>
      </c>
      <c r="U116" s="22">
        <f t="shared" ca="1" si="84"/>
        <v>75.61822514120351</v>
      </c>
      <c r="V116" s="22">
        <f t="shared" ca="1" si="84"/>
        <v>78.147349861769413</v>
      </c>
      <c r="W116" s="22">
        <f t="shared" ca="1" si="84"/>
        <v>88.77521755558935</v>
      </c>
      <c r="X116" s="22">
        <f t="shared" ca="1" si="84"/>
        <v>86.976917741386501</v>
      </c>
      <c r="Y116" s="22">
        <f t="shared" ca="1" si="84"/>
        <v>59.145577594291431</v>
      </c>
      <c r="Z116" s="22">
        <f t="shared" ca="1" si="84"/>
        <v>99.392567747686172</v>
      </c>
      <c r="AA116" s="22">
        <f t="shared" ca="1" si="84"/>
        <v>77.130474223493678</v>
      </c>
      <c r="AB116" s="22">
        <f t="shared" ca="1" si="84"/>
        <v>112.57315900051651</v>
      </c>
      <c r="AC116" s="22">
        <f t="shared" ca="1" si="84"/>
        <v>66.312831382969208</v>
      </c>
      <c r="AD116" s="22">
        <f t="shared" ca="1" si="84"/>
        <v>91.629163528855798</v>
      </c>
      <c r="AE116" s="22">
        <f t="shared" ca="1" si="84"/>
        <v>88.123607290931488</v>
      </c>
      <c r="AF116" s="22">
        <f t="shared" ca="1" si="84"/>
        <v>106.24960143147842</v>
      </c>
      <c r="AG116" s="22">
        <f t="shared" ca="1" si="84"/>
        <v>88.77521755558935</v>
      </c>
      <c r="AH116" s="22">
        <f t="shared" ca="1" si="84"/>
        <v>117.84906433621505</v>
      </c>
      <c r="AI116" s="22">
        <f t="shared" ca="1" si="84"/>
        <v>85.062960661692529</v>
      </c>
      <c r="AJ116" s="22">
        <f t="shared" ca="1" si="84"/>
        <v>66.696076861647796</v>
      </c>
      <c r="AK116" s="22">
        <f t="shared" ca="1" si="84"/>
        <v>99.392567747686172</v>
      </c>
      <c r="AL116" s="22">
        <f t="shared" ca="1" si="84"/>
        <v>74.778299219092943</v>
      </c>
      <c r="AM116" s="22">
        <f t="shared" ca="1" si="84"/>
        <v>86.587993402392399</v>
      </c>
      <c r="AN116" s="22" t="e">
        <f ca="1">AVERAGE(OFFSET($A116,0,Fixtures!$D$6,1,3))</f>
        <v>#N/A</v>
      </c>
      <c r="AO116" s="22" t="e">
        <f ca="1">AVERAGE(OFFSET($A116,0,Fixtures!$D$6,1,6))</f>
        <v>#N/A</v>
      </c>
      <c r="AP116" s="22" t="e">
        <f ca="1">AVERAGE(OFFSET($A116,0,Fixtures!$D$6,1,9))</f>
        <v>#N/A</v>
      </c>
      <c r="AQ116" s="22" t="e">
        <f ca="1">AVERAGE(OFFSET($A116,0,Fixtures!$D$6,1,12))</f>
        <v>#N/A</v>
      </c>
      <c r="AR116" s="22">
        <f ca="1">IF(OR(Fixtures!$D$6&lt;=0,Fixtures!$D$6&gt;39),AVERAGE(A116:AM116),AVERAGE(OFFSET($A116,0,Fixtures!$D$6,1,39-Fixtures!$D$6)))</f>
        <v>86.587993402392399</v>
      </c>
    </row>
    <row r="117" spans="1:44" x14ac:dyDescent="0.25">
      <c r="A117" s="30" t="s">
        <v>116</v>
      </c>
      <c r="B117" s="22">
        <f t="shared" ref="B117:AM117" ca="1" si="85">MIN(VLOOKUP($A112,$A$2:$AM$11,B$13+1,FALSE),VLOOKUP($A117,$A$2:$AM$11,B$13+1,FALSE))</f>
        <v>78.725192926654685</v>
      </c>
      <c r="C117" s="22">
        <f t="shared" ca="1" si="85"/>
        <v>103.32650355381611</v>
      </c>
      <c r="D117" s="22">
        <f t="shared" ca="1" si="85"/>
        <v>78.147349861769413</v>
      </c>
      <c r="E117" s="22">
        <f t="shared" ca="1" si="85"/>
        <v>88.123607290931488</v>
      </c>
      <c r="F117" s="22">
        <f t="shared" ca="1" si="85"/>
        <v>66.696076861647796</v>
      </c>
      <c r="G117" s="22">
        <f t="shared" ca="1" si="85"/>
        <v>67.057671351633303</v>
      </c>
      <c r="H117" s="22">
        <f t="shared" ca="1" si="85"/>
        <v>66.312831382969208</v>
      </c>
      <c r="I117" s="22">
        <f t="shared" ca="1" si="85"/>
        <v>77.130474223493678</v>
      </c>
      <c r="J117" s="22">
        <f t="shared" ca="1" si="85"/>
        <v>66.696076861647796</v>
      </c>
      <c r="K117" s="22">
        <f t="shared" ca="1" si="85"/>
        <v>102.48928673155385</v>
      </c>
      <c r="L117" s="22">
        <f t="shared" ca="1" si="85"/>
        <v>116.38154010468304</v>
      </c>
      <c r="M117" s="22">
        <f t="shared" ca="1" si="85"/>
        <v>126.94420057505056</v>
      </c>
      <c r="N117" s="22">
        <f t="shared" ca="1" si="85"/>
        <v>67.057671351633303</v>
      </c>
      <c r="O117" s="22">
        <f t="shared" ca="1" si="85"/>
        <v>88.77521755558935</v>
      </c>
      <c r="P117" s="22">
        <f t="shared" ca="1" si="85"/>
        <v>86.587993402392399</v>
      </c>
      <c r="Q117" s="22">
        <f t="shared" ca="1" si="85"/>
        <v>97.641779794187173</v>
      </c>
      <c r="R117" s="22">
        <f t="shared" ca="1" si="85"/>
        <v>85.062960661692529</v>
      </c>
      <c r="S117" s="22">
        <f t="shared" ca="1" si="85"/>
        <v>66.312831382969208</v>
      </c>
      <c r="T117" s="22">
        <f t="shared" ca="1" si="85"/>
        <v>75.433191530180153</v>
      </c>
      <c r="U117" s="22">
        <f t="shared" ca="1" si="85"/>
        <v>75.61822514120351</v>
      </c>
      <c r="V117" s="22">
        <f t="shared" ca="1" si="85"/>
        <v>74.778299219092943</v>
      </c>
      <c r="W117" s="22">
        <f t="shared" ca="1" si="85"/>
        <v>106.24960143147842</v>
      </c>
      <c r="X117" s="22">
        <f t="shared" ca="1" si="85"/>
        <v>86.976917741386501</v>
      </c>
      <c r="Y117" s="22">
        <f t="shared" ca="1" si="85"/>
        <v>59.145577594291431</v>
      </c>
      <c r="Z117" s="22">
        <f t="shared" ca="1" si="85"/>
        <v>59.145577594291431</v>
      </c>
      <c r="AA117" s="22">
        <f t="shared" ca="1" si="85"/>
        <v>75.61822514120351</v>
      </c>
      <c r="AB117" s="22">
        <f t="shared" ca="1" si="85"/>
        <v>112.57315900051651</v>
      </c>
      <c r="AC117" s="22">
        <f t="shared" ca="1" si="85"/>
        <v>131.23875799038728</v>
      </c>
      <c r="AD117" s="22">
        <f t="shared" ca="1" si="85"/>
        <v>91.629163528855798</v>
      </c>
      <c r="AE117" s="22">
        <f t="shared" ca="1" si="85"/>
        <v>88.123607290931488</v>
      </c>
      <c r="AF117" s="22">
        <f t="shared" ca="1" si="85"/>
        <v>78.147349861769413</v>
      </c>
      <c r="AG117" s="22">
        <f t="shared" ca="1" si="85"/>
        <v>88.77521755558935</v>
      </c>
      <c r="AH117" s="22">
        <f t="shared" ca="1" si="85"/>
        <v>102.74153980171798</v>
      </c>
      <c r="AI117" s="22">
        <f t="shared" ca="1" si="85"/>
        <v>85.062960661692529</v>
      </c>
      <c r="AJ117" s="22">
        <f t="shared" ca="1" si="85"/>
        <v>75.433191530180153</v>
      </c>
      <c r="AK117" s="22">
        <f t="shared" ca="1" si="85"/>
        <v>97.641779794187173</v>
      </c>
      <c r="AL117" s="22">
        <f t="shared" ca="1" si="85"/>
        <v>74.778299219092943</v>
      </c>
      <c r="AM117" s="22">
        <f t="shared" ca="1" si="85"/>
        <v>78.725192926654685</v>
      </c>
      <c r="AN117" s="22" t="e">
        <f ca="1">AVERAGE(OFFSET($A117,0,Fixtures!$D$6,1,3))</f>
        <v>#N/A</v>
      </c>
      <c r="AO117" s="22" t="e">
        <f ca="1">AVERAGE(OFFSET($A117,0,Fixtures!$D$6,1,6))</f>
        <v>#N/A</v>
      </c>
      <c r="AP117" s="22" t="e">
        <f ca="1">AVERAGE(OFFSET($A117,0,Fixtures!$D$6,1,9))</f>
        <v>#N/A</v>
      </c>
      <c r="AQ117" s="22" t="e">
        <f ca="1">AVERAGE(OFFSET($A117,0,Fixtures!$D$6,1,12))</f>
        <v>#N/A</v>
      </c>
      <c r="AR117" s="22">
        <f ca="1">IF(OR(Fixtures!$D$6&lt;=0,Fixtures!$D$6&gt;39),AVERAGE(A117:AM117),AVERAGE(OFFSET($A117,0,Fixtures!$D$6,1,39-Fixtures!$D$6)))</f>
        <v>78.725192926654685</v>
      </c>
    </row>
    <row r="118" spans="1:44" x14ac:dyDescent="0.25">
      <c r="A118" s="30" t="s">
        <v>115</v>
      </c>
      <c r="B118" s="22">
        <f t="shared" ref="B118:AM118" ca="1" si="86">MIN(VLOOKUP($A112,$A$2:$AM$11,B$13+1,FALSE),VLOOKUP($A118,$A$2:$AM$11,B$13+1,FALSE))</f>
        <v>78.725192926654685</v>
      </c>
      <c r="C118" s="22">
        <f t="shared" ca="1" si="86"/>
        <v>77.130474223493678</v>
      </c>
      <c r="D118" s="22">
        <f t="shared" ca="1" si="86"/>
        <v>66.696076861647796</v>
      </c>
      <c r="E118" s="22">
        <f t="shared" ca="1" si="86"/>
        <v>119.81338033762461</v>
      </c>
      <c r="F118" s="22">
        <f t="shared" ca="1" si="86"/>
        <v>78.147349861769413</v>
      </c>
      <c r="G118" s="22">
        <f t="shared" ca="1" si="86"/>
        <v>115.57302546324158</v>
      </c>
      <c r="H118" s="22">
        <f t="shared" ca="1" si="86"/>
        <v>106.24960143147842</v>
      </c>
      <c r="I118" s="22">
        <f t="shared" ca="1" si="86"/>
        <v>75.61822514120351</v>
      </c>
      <c r="J118" s="22">
        <f t="shared" ca="1" si="86"/>
        <v>66.696076861647796</v>
      </c>
      <c r="K118" s="22">
        <f t="shared" ca="1" si="86"/>
        <v>98.183289489392521</v>
      </c>
      <c r="L118" s="22">
        <f t="shared" ca="1" si="86"/>
        <v>116.38154010468304</v>
      </c>
      <c r="M118" s="22">
        <f t="shared" ca="1" si="86"/>
        <v>99.637041377369087</v>
      </c>
      <c r="N118" s="22">
        <f t="shared" ca="1" si="86"/>
        <v>67.057671351633303</v>
      </c>
      <c r="O118" s="22">
        <f t="shared" ca="1" si="86"/>
        <v>131.23875799038728</v>
      </c>
      <c r="P118" s="22">
        <f t="shared" ca="1" si="86"/>
        <v>75.433191530180153</v>
      </c>
      <c r="Q118" s="22">
        <f t="shared" ca="1" si="86"/>
        <v>74.778299219092943</v>
      </c>
      <c r="R118" s="22">
        <f t="shared" ca="1" si="86"/>
        <v>98.183289489392521</v>
      </c>
      <c r="S118" s="22">
        <f t="shared" ca="1" si="86"/>
        <v>66.312831382969208</v>
      </c>
      <c r="T118" s="22">
        <f t="shared" ca="1" si="86"/>
        <v>75.433191530180153</v>
      </c>
      <c r="U118" s="22">
        <f t="shared" ca="1" si="86"/>
        <v>75.61822514120351</v>
      </c>
      <c r="V118" s="22">
        <f t="shared" ca="1" si="86"/>
        <v>119.81338033762461</v>
      </c>
      <c r="W118" s="22">
        <f t="shared" ca="1" si="86"/>
        <v>87.06820011323488</v>
      </c>
      <c r="X118" s="22">
        <f t="shared" ca="1" si="86"/>
        <v>67.057671351633303</v>
      </c>
      <c r="Y118" s="22">
        <f t="shared" ca="1" si="86"/>
        <v>59.145577594291431</v>
      </c>
      <c r="Z118" s="22">
        <f t="shared" ca="1" si="86"/>
        <v>88.123607290931488</v>
      </c>
      <c r="AA118" s="22">
        <f t="shared" ca="1" si="86"/>
        <v>102.48928673155385</v>
      </c>
      <c r="AB118" s="22">
        <f t="shared" ca="1" si="86"/>
        <v>112.35666368086302</v>
      </c>
      <c r="AC118" s="22">
        <f t="shared" ca="1" si="86"/>
        <v>117.84906433621505</v>
      </c>
      <c r="AD118" s="22">
        <f t="shared" ca="1" si="86"/>
        <v>86.976917741386501</v>
      </c>
      <c r="AE118" s="22">
        <f t="shared" ca="1" si="86"/>
        <v>59.145577594291431</v>
      </c>
      <c r="AF118" s="22">
        <f t="shared" ca="1" si="86"/>
        <v>106.24960143147842</v>
      </c>
      <c r="AG118" s="22">
        <f t="shared" ca="1" si="86"/>
        <v>88.77521755558935</v>
      </c>
      <c r="AH118" s="22">
        <f t="shared" ca="1" si="86"/>
        <v>116.38154010468304</v>
      </c>
      <c r="AI118" s="22">
        <f t="shared" ca="1" si="86"/>
        <v>85.062960661692529</v>
      </c>
      <c r="AJ118" s="22">
        <f t="shared" ca="1" si="86"/>
        <v>87.06820011323488</v>
      </c>
      <c r="AK118" s="22">
        <f t="shared" ca="1" si="86"/>
        <v>85.062960661692529</v>
      </c>
      <c r="AL118" s="22">
        <f t="shared" ca="1" si="86"/>
        <v>74.778299219092943</v>
      </c>
      <c r="AM118" s="22">
        <f t="shared" ca="1" si="86"/>
        <v>66.312831382969208</v>
      </c>
      <c r="AN118" s="22" t="e">
        <f ca="1">AVERAGE(OFFSET($A118,0,Fixtures!$D$6,1,3))</f>
        <v>#N/A</v>
      </c>
      <c r="AO118" s="22" t="e">
        <f ca="1">AVERAGE(OFFSET($A118,0,Fixtures!$D$6,1,6))</f>
        <v>#N/A</v>
      </c>
      <c r="AP118" s="22" t="e">
        <f ca="1">AVERAGE(OFFSET($A118,0,Fixtures!$D$6,1,9))</f>
        <v>#N/A</v>
      </c>
      <c r="AQ118" s="22" t="e">
        <f ca="1">AVERAGE(OFFSET($A118,0,Fixtures!$D$6,1,12))</f>
        <v>#N/A</v>
      </c>
      <c r="AR118" s="22">
        <f ca="1">IF(OR(Fixtures!$D$6&lt;=0,Fixtures!$D$6&gt;39),AVERAGE(A118:AM118),AVERAGE(OFFSET($A118,0,Fixtures!$D$6,1,39-Fixtures!$D$6)))</f>
        <v>66.312831382969208</v>
      </c>
    </row>
    <row r="119" spans="1:44" x14ac:dyDescent="0.25">
      <c r="A119" s="30" t="s">
        <v>2</v>
      </c>
      <c r="B119" s="22">
        <f t="shared" ref="B119:AM119" ca="1" si="87">MIN(VLOOKUP($A112,$A$2:$AM$11,B$13+1,FALSE),VLOOKUP($A119,$A$2:$AM$11,B$13+1,FALSE))</f>
        <v>78.725192926654685</v>
      </c>
      <c r="C119" s="22">
        <f t="shared" ca="1" si="87"/>
        <v>88.140578946061311</v>
      </c>
      <c r="D119" s="22">
        <f t="shared" ca="1" si="87"/>
        <v>78.147349861769413</v>
      </c>
      <c r="E119" s="22">
        <f t="shared" ca="1" si="87"/>
        <v>75.433191530180153</v>
      </c>
      <c r="F119" s="22">
        <f t="shared" ca="1" si="87"/>
        <v>115.85748105300112</v>
      </c>
      <c r="G119" s="22">
        <f t="shared" ca="1" si="87"/>
        <v>88.123607290931488</v>
      </c>
      <c r="H119" s="22">
        <f t="shared" ca="1" si="87"/>
        <v>87.06820011323488</v>
      </c>
      <c r="I119" s="22">
        <f t="shared" ca="1" si="87"/>
        <v>77.130474223493678</v>
      </c>
      <c r="J119" s="22">
        <f t="shared" ca="1" si="87"/>
        <v>66.696076861647796</v>
      </c>
      <c r="K119" s="22">
        <f t="shared" ca="1" si="87"/>
        <v>75.61822514120351</v>
      </c>
      <c r="L119" s="22">
        <f t="shared" ca="1" si="87"/>
        <v>115.57302546324158</v>
      </c>
      <c r="M119" s="22">
        <f t="shared" ca="1" si="87"/>
        <v>66.312831382969208</v>
      </c>
      <c r="N119" s="22">
        <f t="shared" ca="1" si="87"/>
        <v>67.057671351633303</v>
      </c>
      <c r="O119" s="22">
        <f t="shared" ca="1" si="87"/>
        <v>77.130474223493678</v>
      </c>
      <c r="P119" s="22">
        <f t="shared" ca="1" si="87"/>
        <v>88.140578946061311</v>
      </c>
      <c r="Q119" s="22">
        <f t="shared" ca="1" si="87"/>
        <v>97.641779794187173</v>
      </c>
      <c r="R119" s="22">
        <f t="shared" ca="1" si="87"/>
        <v>98.183289489392521</v>
      </c>
      <c r="S119" s="22">
        <f t="shared" ca="1" si="87"/>
        <v>66.312831382969208</v>
      </c>
      <c r="T119" s="22">
        <f t="shared" ca="1" si="87"/>
        <v>75.433191530180153</v>
      </c>
      <c r="U119" s="22">
        <f t="shared" ca="1" si="87"/>
        <v>75.61822514120351</v>
      </c>
      <c r="V119" s="22">
        <f t="shared" ca="1" si="87"/>
        <v>98.183289489392521</v>
      </c>
      <c r="W119" s="22">
        <f t="shared" ca="1" si="87"/>
        <v>67.057671351633303</v>
      </c>
      <c r="X119" s="22">
        <f t="shared" ca="1" si="87"/>
        <v>86.587993402392399</v>
      </c>
      <c r="Y119" s="22">
        <f t="shared" ca="1" si="87"/>
        <v>59.145577594291431</v>
      </c>
      <c r="Z119" s="22">
        <f t="shared" ca="1" si="87"/>
        <v>102.74153980171798</v>
      </c>
      <c r="AA119" s="22">
        <f t="shared" ca="1" si="87"/>
        <v>78.147349861769413</v>
      </c>
      <c r="AB119" s="22">
        <f t="shared" ca="1" si="87"/>
        <v>74.778299219092943</v>
      </c>
      <c r="AC119" s="22">
        <f t="shared" ca="1" si="87"/>
        <v>102.48928673155385</v>
      </c>
      <c r="AD119" s="22">
        <f t="shared" ca="1" si="87"/>
        <v>91.629163528855798</v>
      </c>
      <c r="AE119" s="22">
        <f t="shared" ca="1" si="87"/>
        <v>88.123607290931488</v>
      </c>
      <c r="AF119" s="22">
        <f t="shared" ca="1" si="87"/>
        <v>85.062960661692529</v>
      </c>
      <c r="AG119" s="22">
        <f t="shared" ca="1" si="87"/>
        <v>88.77521755558935</v>
      </c>
      <c r="AH119" s="22">
        <f t="shared" ca="1" si="87"/>
        <v>117.84906433621505</v>
      </c>
      <c r="AI119" s="22">
        <f t="shared" ca="1" si="87"/>
        <v>85.062960661692529</v>
      </c>
      <c r="AJ119" s="22">
        <f t="shared" ca="1" si="87"/>
        <v>87.06820011323488</v>
      </c>
      <c r="AK119" s="22">
        <f t="shared" ca="1" si="87"/>
        <v>99.392567747686172</v>
      </c>
      <c r="AL119" s="22">
        <f t="shared" ca="1" si="87"/>
        <v>59.145577594291431</v>
      </c>
      <c r="AM119" s="22">
        <f t="shared" ca="1" si="87"/>
        <v>86.587993402392399</v>
      </c>
      <c r="AN119" s="22" t="e">
        <f ca="1">AVERAGE(OFFSET($A119,0,Fixtures!$D$6,1,3))</f>
        <v>#N/A</v>
      </c>
      <c r="AO119" s="22" t="e">
        <f ca="1">AVERAGE(OFFSET($A119,0,Fixtures!$D$6,1,6))</f>
        <v>#N/A</v>
      </c>
      <c r="AP119" s="22" t="e">
        <f ca="1">AVERAGE(OFFSET($A119,0,Fixtures!$D$6,1,9))</f>
        <v>#N/A</v>
      </c>
      <c r="AQ119" s="22" t="e">
        <f ca="1">AVERAGE(OFFSET($A119,0,Fixtures!$D$6,1,12))</f>
        <v>#N/A</v>
      </c>
      <c r="AR119" s="22">
        <f ca="1">IF(OR(Fixtures!$D$6&lt;=0,Fixtures!$D$6&gt;39),AVERAGE(A119:AM119),AVERAGE(OFFSET($A119,0,Fixtures!$D$6,1,39-Fixtures!$D$6)))</f>
        <v>86.587993402392399</v>
      </c>
    </row>
    <row r="120" spans="1:44" x14ac:dyDescent="0.25">
      <c r="A120" s="30" t="s">
        <v>10</v>
      </c>
      <c r="B120" s="22">
        <f t="shared" ref="B120:AM120" ca="1" si="88">MIN(VLOOKUP($A112,$A$2:$AM$11,B$13+1,FALSE),VLOOKUP($A120,$A$2:$AM$11,B$13+1,FALSE))</f>
        <v>75.61822514120351</v>
      </c>
      <c r="C120" s="22">
        <f t="shared" ca="1" si="88"/>
        <v>102.74153980171798</v>
      </c>
      <c r="D120" s="22">
        <f t="shared" ca="1" si="88"/>
        <v>78.147349861769413</v>
      </c>
      <c r="E120" s="22">
        <f t="shared" ca="1" si="88"/>
        <v>66.312831382969208</v>
      </c>
      <c r="F120" s="22">
        <f t="shared" ca="1" si="88"/>
        <v>115.85748105300112</v>
      </c>
      <c r="G120" s="22">
        <f t="shared" ca="1" si="88"/>
        <v>87.06820011323488</v>
      </c>
      <c r="H120" s="22">
        <f t="shared" ca="1" si="88"/>
        <v>115.57302546324158</v>
      </c>
      <c r="I120" s="22">
        <f t="shared" ca="1" si="88"/>
        <v>77.130474223493678</v>
      </c>
      <c r="J120" s="22">
        <f t="shared" ca="1" si="88"/>
        <v>66.696076861647796</v>
      </c>
      <c r="K120" s="22">
        <f t="shared" ca="1" si="88"/>
        <v>102.48928673155385</v>
      </c>
      <c r="L120" s="22">
        <f t="shared" ca="1" si="88"/>
        <v>99.392567747686172</v>
      </c>
      <c r="M120" s="22">
        <f t="shared" ca="1" si="88"/>
        <v>59.145577594291431</v>
      </c>
      <c r="N120" s="22">
        <f t="shared" ca="1" si="88"/>
        <v>67.057671351633303</v>
      </c>
      <c r="O120" s="22">
        <f t="shared" ca="1" si="88"/>
        <v>131.51155327930761</v>
      </c>
      <c r="P120" s="22">
        <f t="shared" ca="1" si="88"/>
        <v>86.976917741386501</v>
      </c>
      <c r="Q120" s="22">
        <f t="shared" ca="1" si="88"/>
        <v>97.641779794187173</v>
      </c>
      <c r="R120" s="22">
        <f t="shared" ca="1" si="88"/>
        <v>98.183289489392521</v>
      </c>
      <c r="S120" s="22">
        <f t="shared" ca="1" si="88"/>
        <v>66.312831382969208</v>
      </c>
      <c r="T120" s="22">
        <f t="shared" ca="1" si="88"/>
        <v>75.433191530180153</v>
      </c>
      <c r="U120" s="22">
        <f t="shared" ca="1" si="88"/>
        <v>75.61822514120351</v>
      </c>
      <c r="V120" s="22">
        <f t="shared" ca="1" si="88"/>
        <v>102.48928673155385</v>
      </c>
      <c r="W120" s="22">
        <f t="shared" ca="1" si="88"/>
        <v>115.57302546324158</v>
      </c>
      <c r="X120" s="22">
        <f t="shared" ca="1" si="88"/>
        <v>86.976917741386501</v>
      </c>
      <c r="Y120" s="22">
        <f t="shared" ca="1" si="88"/>
        <v>59.145577594291431</v>
      </c>
      <c r="Z120" s="22">
        <f t="shared" ca="1" si="88"/>
        <v>102.74153980171798</v>
      </c>
      <c r="AA120" s="22">
        <f t="shared" ca="1" si="88"/>
        <v>98.183289489392521</v>
      </c>
      <c r="AB120" s="22">
        <f t="shared" ca="1" si="88"/>
        <v>66.696076861647796</v>
      </c>
      <c r="AC120" s="22">
        <f t="shared" ca="1" si="88"/>
        <v>88.140578946061311</v>
      </c>
      <c r="AD120" s="22">
        <f t="shared" ca="1" si="88"/>
        <v>91.629163528855798</v>
      </c>
      <c r="AE120" s="22">
        <f t="shared" ca="1" si="88"/>
        <v>75.433191530180153</v>
      </c>
      <c r="AF120" s="22">
        <f t="shared" ca="1" si="88"/>
        <v>74.778299219092943</v>
      </c>
      <c r="AG120" s="22">
        <f t="shared" ca="1" si="88"/>
        <v>67.057671351633303</v>
      </c>
      <c r="AH120" s="22">
        <f t="shared" ca="1" si="88"/>
        <v>117.84906433621505</v>
      </c>
      <c r="AI120" s="22">
        <f t="shared" ca="1" si="88"/>
        <v>85.062960661692529</v>
      </c>
      <c r="AJ120" s="22">
        <f t="shared" ca="1" si="88"/>
        <v>87.06820011323488</v>
      </c>
      <c r="AK120" s="22">
        <f t="shared" ca="1" si="88"/>
        <v>77.130474223493678</v>
      </c>
      <c r="AL120" s="22">
        <f t="shared" ca="1" si="88"/>
        <v>74.778299219092943</v>
      </c>
      <c r="AM120" s="22">
        <f t="shared" ca="1" si="88"/>
        <v>86.587993402392399</v>
      </c>
      <c r="AN120" s="22" t="e">
        <f ca="1">AVERAGE(OFFSET($A120,0,Fixtures!$D$6,1,3))</f>
        <v>#N/A</v>
      </c>
      <c r="AO120" s="22" t="e">
        <f ca="1">AVERAGE(OFFSET($A120,0,Fixtures!$D$6,1,6))</f>
        <v>#N/A</v>
      </c>
      <c r="AP120" s="22" t="e">
        <f ca="1">AVERAGE(OFFSET($A120,0,Fixtures!$D$6,1,9))</f>
        <v>#N/A</v>
      </c>
      <c r="AQ120" s="22" t="e">
        <f ca="1">AVERAGE(OFFSET($A120,0,Fixtures!$D$6,1,12))</f>
        <v>#N/A</v>
      </c>
      <c r="AR120" s="22">
        <f ca="1">IF(OR(Fixtures!$D$6&lt;=0,Fixtures!$D$6&gt;39),AVERAGE(A120:AM120),AVERAGE(OFFSET($A120,0,Fixtures!$D$6,1,39-Fixtures!$D$6)))</f>
        <v>86.587993402392399</v>
      </c>
    </row>
    <row r="121" spans="1:44" x14ac:dyDescent="0.25">
      <c r="A121" s="30" t="s">
        <v>117</v>
      </c>
      <c r="B121" s="22">
        <f t="shared" ref="B121:AM121" ca="1" si="89">MIN(VLOOKUP($A112,$A$2:$AM$11,B$13+1,FALSE),VLOOKUP($A121,$A$2:$AM$11,B$13+1,FALSE))</f>
        <v>78.725192926654685</v>
      </c>
      <c r="C121" s="22">
        <f t="shared" ca="1" si="89"/>
        <v>98.183289489392521</v>
      </c>
      <c r="D121" s="22">
        <f t="shared" ca="1" si="89"/>
        <v>78.147349861769413</v>
      </c>
      <c r="E121" s="22">
        <f t="shared" ca="1" si="89"/>
        <v>97.641779794187173</v>
      </c>
      <c r="F121" s="22">
        <f t="shared" ca="1" si="89"/>
        <v>75.433191530180153</v>
      </c>
      <c r="G121" s="22">
        <f t="shared" ca="1" si="89"/>
        <v>99.392567747686172</v>
      </c>
      <c r="H121" s="22">
        <f t="shared" ca="1" si="89"/>
        <v>86.976917741386501</v>
      </c>
      <c r="I121" s="22">
        <f t="shared" ca="1" si="89"/>
        <v>77.130474223493678</v>
      </c>
      <c r="J121" s="22">
        <f t="shared" ca="1" si="89"/>
        <v>66.696076861647796</v>
      </c>
      <c r="K121" s="22">
        <f t="shared" ca="1" si="89"/>
        <v>59.145577594291431</v>
      </c>
      <c r="L121" s="22">
        <f t="shared" ca="1" si="89"/>
        <v>67.057671351633303</v>
      </c>
      <c r="M121" s="22">
        <f t="shared" ca="1" si="89"/>
        <v>88.77521755558935</v>
      </c>
      <c r="N121" s="22">
        <f t="shared" ca="1" si="89"/>
        <v>67.057671351633303</v>
      </c>
      <c r="O121" s="22">
        <f t="shared" ca="1" si="89"/>
        <v>102.48928673155385</v>
      </c>
      <c r="P121" s="22">
        <f t="shared" ca="1" si="89"/>
        <v>88.140578946061311</v>
      </c>
      <c r="Q121" s="22">
        <f t="shared" ca="1" si="89"/>
        <v>97.641779794187173</v>
      </c>
      <c r="R121" s="22">
        <f t="shared" ca="1" si="89"/>
        <v>91.629163528855798</v>
      </c>
      <c r="S121" s="22">
        <f t="shared" ca="1" si="89"/>
        <v>66.312831382969208</v>
      </c>
      <c r="T121" s="22">
        <f t="shared" ca="1" si="89"/>
        <v>75.433191530180153</v>
      </c>
      <c r="U121" s="22">
        <f t="shared" ca="1" si="89"/>
        <v>75.61822514120351</v>
      </c>
      <c r="V121" s="22">
        <f t="shared" ca="1" si="89"/>
        <v>77.130474223493678</v>
      </c>
      <c r="W121" s="22">
        <f t="shared" ca="1" si="89"/>
        <v>66.696076861647796</v>
      </c>
      <c r="X121" s="22">
        <f t="shared" ca="1" si="89"/>
        <v>86.976917741386501</v>
      </c>
      <c r="Y121" s="22">
        <f t="shared" ca="1" si="89"/>
        <v>59.145577594291431</v>
      </c>
      <c r="Z121" s="22">
        <f t="shared" ca="1" si="89"/>
        <v>85.062960661692529</v>
      </c>
      <c r="AA121" s="22">
        <f t="shared" ca="1" si="89"/>
        <v>88.140578946061311</v>
      </c>
      <c r="AB121" s="22">
        <f t="shared" ca="1" si="89"/>
        <v>78.725192926654685</v>
      </c>
      <c r="AC121" s="22">
        <f t="shared" ca="1" si="89"/>
        <v>75.61822514120351</v>
      </c>
      <c r="AD121" s="22">
        <f t="shared" ca="1" si="89"/>
        <v>87.06820011323488</v>
      </c>
      <c r="AE121" s="22">
        <f t="shared" ca="1" si="89"/>
        <v>88.123607290931488</v>
      </c>
      <c r="AF121" s="22">
        <f t="shared" ca="1" si="89"/>
        <v>86.587993402392399</v>
      </c>
      <c r="AG121" s="22">
        <f t="shared" ca="1" si="89"/>
        <v>88.77521755558935</v>
      </c>
      <c r="AH121" s="22">
        <f t="shared" ca="1" si="89"/>
        <v>115.57302546324158</v>
      </c>
      <c r="AI121" s="22">
        <f t="shared" ca="1" si="89"/>
        <v>78.147349861769413</v>
      </c>
      <c r="AJ121" s="22">
        <f t="shared" ca="1" si="89"/>
        <v>87.06820011323488</v>
      </c>
      <c r="AK121" s="22">
        <f t="shared" ca="1" si="89"/>
        <v>99.392567747686172</v>
      </c>
      <c r="AL121" s="22">
        <f t="shared" ca="1" si="89"/>
        <v>74.778299219092943</v>
      </c>
      <c r="AM121" s="22">
        <f t="shared" ca="1" si="89"/>
        <v>86.587993402392399</v>
      </c>
      <c r="AN121" s="22" t="e">
        <f ca="1">AVERAGE(OFFSET($A121,0,Fixtures!$D$6,1,3))</f>
        <v>#N/A</v>
      </c>
      <c r="AO121" s="22" t="e">
        <f ca="1">AVERAGE(OFFSET($A121,0,Fixtures!$D$6,1,6))</f>
        <v>#N/A</v>
      </c>
      <c r="AP121" s="22" t="e">
        <f ca="1">AVERAGE(OFFSET($A121,0,Fixtures!$D$6,1,9))</f>
        <v>#N/A</v>
      </c>
      <c r="AQ121" s="22" t="e">
        <f ca="1">AVERAGE(OFFSET($A121,0,Fixtures!$D$6,1,12))</f>
        <v>#N/A</v>
      </c>
      <c r="AR121" s="22">
        <f ca="1">IF(OR(Fixtures!$D$6&lt;=0,Fixtures!$D$6&gt;39),AVERAGE(A121:AM121),AVERAGE(OFFSET($A121,0,Fixtures!$D$6,1,39-Fixtures!$D$6)))</f>
        <v>86.587993402392399</v>
      </c>
    </row>
  </sheetData>
  <conditionalFormatting sqref="AN2:AR2">
    <cfRule type="cellIs" dxfId="587" priority="399" operator="between">
      <formula>80</formula>
      <formula>85</formula>
    </cfRule>
    <cfRule type="cellIs" dxfId="586" priority="400" operator="lessThan">
      <formula>80</formula>
    </cfRule>
  </conditionalFormatting>
  <conditionalFormatting sqref="AQ2">
    <cfRule type="cellIs" dxfId="585" priority="397" operator="between">
      <formula>79.99999999999</formula>
      <formula>82</formula>
    </cfRule>
    <cfRule type="cellIs" dxfId="584" priority="398" operator="lessThan">
      <formula>80</formula>
    </cfRule>
  </conditionalFormatting>
  <conditionalFormatting sqref="AN3:AR3">
    <cfRule type="cellIs" dxfId="583" priority="395" operator="between">
      <formula>80</formula>
      <formula>85</formula>
    </cfRule>
    <cfRule type="cellIs" dxfId="582" priority="396" operator="lessThan">
      <formula>80</formula>
    </cfRule>
  </conditionalFormatting>
  <conditionalFormatting sqref="AQ3">
    <cfRule type="cellIs" dxfId="581" priority="393" operator="between">
      <formula>79.99999999999</formula>
      <formula>82</formula>
    </cfRule>
    <cfRule type="cellIs" dxfId="580" priority="394" operator="lessThan">
      <formula>80</formula>
    </cfRule>
  </conditionalFormatting>
  <conditionalFormatting sqref="AN4:AR4">
    <cfRule type="cellIs" dxfId="579" priority="391" operator="between">
      <formula>80</formula>
      <formula>85</formula>
    </cfRule>
    <cfRule type="cellIs" dxfId="578" priority="392" operator="lessThan">
      <formula>80</formula>
    </cfRule>
  </conditionalFormatting>
  <conditionalFormatting sqref="AQ4">
    <cfRule type="cellIs" dxfId="577" priority="389" operator="between">
      <formula>79.99999999999</formula>
      <formula>82</formula>
    </cfRule>
    <cfRule type="cellIs" dxfId="576" priority="390" operator="lessThan">
      <formula>80</formula>
    </cfRule>
  </conditionalFormatting>
  <conditionalFormatting sqref="AN5:AR5">
    <cfRule type="cellIs" dxfId="575" priority="387" operator="between">
      <formula>80</formula>
      <formula>85</formula>
    </cfRule>
    <cfRule type="cellIs" dxfId="574" priority="388" operator="lessThan">
      <formula>80</formula>
    </cfRule>
  </conditionalFormatting>
  <conditionalFormatting sqref="AQ5">
    <cfRule type="cellIs" dxfId="573" priority="385" operator="between">
      <formula>79.99999999999</formula>
      <formula>82</formula>
    </cfRule>
    <cfRule type="cellIs" dxfId="572" priority="386" operator="lessThan">
      <formula>80</formula>
    </cfRule>
  </conditionalFormatting>
  <conditionalFormatting sqref="AN6:AR6">
    <cfRule type="cellIs" dxfId="571" priority="383" operator="between">
      <formula>80</formula>
      <formula>85</formula>
    </cfRule>
    <cfRule type="cellIs" dxfId="570" priority="384" operator="lessThan">
      <formula>80</formula>
    </cfRule>
  </conditionalFormatting>
  <conditionalFormatting sqref="AQ6">
    <cfRule type="cellIs" dxfId="569" priority="381" operator="between">
      <formula>79.99999999999</formula>
      <formula>82</formula>
    </cfRule>
    <cfRule type="cellIs" dxfId="568" priority="382" operator="lessThan">
      <formula>80</formula>
    </cfRule>
  </conditionalFormatting>
  <conditionalFormatting sqref="AN7:AR7">
    <cfRule type="cellIs" dxfId="567" priority="379" operator="between">
      <formula>80</formula>
      <formula>85</formula>
    </cfRule>
    <cfRule type="cellIs" dxfId="566" priority="380" operator="lessThan">
      <formula>80</formula>
    </cfRule>
  </conditionalFormatting>
  <conditionalFormatting sqref="AQ7">
    <cfRule type="cellIs" dxfId="565" priority="377" operator="between">
      <formula>79.99999999999</formula>
      <formula>82</formula>
    </cfRule>
    <cfRule type="cellIs" dxfId="564" priority="378" operator="lessThan">
      <formula>80</formula>
    </cfRule>
  </conditionalFormatting>
  <conditionalFormatting sqref="AN8:AR8">
    <cfRule type="cellIs" dxfId="563" priority="375" operator="between">
      <formula>80</formula>
      <formula>85</formula>
    </cfRule>
    <cfRule type="cellIs" dxfId="562" priority="376" operator="lessThan">
      <formula>80</formula>
    </cfRule>
  </conditionalFormatting>
  <conditionalFormatting sqref="AQ8">
    <cfRule type="cellIs" dxfId="561" priority="373" operator="between">
      <formula>79.99999999999</formula>
      <formula>82</formula>
    </cfRule>
    <cfRule type="cellIs" dxfId="560" priority="374" operator="lessThan">
      <formula>80</formula>
    </cfRule>
  </conditionalFormatting>
  <conditionalFormatting sqref="AN9:AR9">
    <cfRule type="cellIs" dxfId="559" priority="371" operator="between">
      <formula>80</formula>
      <formula>85</formula>
    </cfRule>
    <cfRule type="cellIs" dxfId="558" priority="372" operator="lessThan">
      <formula>80</formula>
    </cfRule>
  </conditionalFormatting>
  <conditionalFormatting sqref="AQ9">
    <cfRule type="cellIs" dxfId="557" priority="369" operator="between">
      <formula>79.99999999999</formula>
      <formula>82</formula>
    </cfRule>
    <cfRule type="cellIs" dxfId="556" priority="370" operator="lessThan">
      <formula>80</formula>
    </cfRule>
  </conditionalFormatting>
  <conditionalFormatting sqref="AN10:AR10">
    <cfRule type="cellIs" dxfId="555" priority="367" operator="between">
      <formula>80</formula>
      <formula>85</formula>
    </cfRule>
    <cfRule type="cellIs" dxfId="554" priority="368" operator="lessThan">
      <formula>80</formula>
    </cfRule>
  </conditionalFormatting>
  <conditionalFormatting sqref="AQ10">
    <cfRule type="cellIs" dxfId="553" priority="365" operator="between">
      <formula>79.99999999999</formula>
      <formula>82</formula>
    </cfRule>
    <cfRule type="cellIs" dxfId="552" priority="366" operator="lessThan">
      <formula>80</formula>
    </cfRule>
  </conditionalFormatting>
  <conditionalFormatting sqref="AN11:AR11">
    <cfRule type="cellIs" dxfId="551" priority="363" operator="between">
      <formula>80</formula>
      <formula>85</formula>
    </cfRule>
    <cfRule type="cellIs" dxfId="550" priority="364" operator="lessThan">
      <formula>80</formula>
    </cfRule>
  </conditionalFormatting>
  <conditionalFormatting sqref="AQ11">
    <cfRule type="cellIs" dxfId="549" priority="361" operator="between">
      <formula>79.99999999999</formula>
      <formula>82</formula>
    </cfRule>
    <cfRule type="cellIs" dxfId="548" priority="362" operator="lessThan">
      <formula>80</formula>
    </cfRule>
  </conditionalFormatting>
  <conditionalFormatting sqref="AN20:AR20">
    <cfRule type="cellIs" dxfId="547" priority="359" operator="between">
      <formula>80</formula>
      <formula>85</formula>
    </cfRule>
    <cfRule type="cellIs" dxfId="546" priority="360" operator="lessThan">
      <formula>80</formula>
    </cfRule>
  </conditionalFormatting>
  <conditionalFormatting sqref="AQ20">
    <cfRule type="cellIs" dxfId="545" priority="357" operator="between">
      <formula>79.99999999999</formula>
      <formula>82</formula>
    </cfRule>
    <cfRule type="cellIs" dxfId="544" priority="358" operator="lessThan">
      <formula>80</formula>
    </cfRule>
  </conditionalFormatting>
  <conditionalFormatting sqref="AN14:AR14">
    <cfRule type="cellIs" dxfId="543" priority="355" operator="between">
      <formula>80</formula>
      <formula>85</formula>
    </cfRule>
    <cfRule type="cellIs" dxfId="542" priority="356" operator="lessThan">
      <formula>80</formula>
    </cfRule>
  </conditionalFormatting>
  <conditionalFormatting sqref="AQ14">
    <cfRule type="cellIs" dxfId="541" priority="353" operator="between">
      <formula>79.99999999999</formula>
      <formula>82</formula>
    </cfRule>
    <cfRule type="cellIs" dxfId="540" priority="354" operator="lessThan">
      <formula>80</formula>
    </cfRule>
  </conditionalFormatting>
  <conditionalFormatting sqref="AN15:AR15">
    <cfRule type="cellIs" dxfId="539" priority="351" operator="between">
      <formula>80</formula>
      <formula>85</formula>
    </cfRule>
    <cfRule type="cellIs" dxfId="538" priority="352" operator="lessThan">
      <formula>80</formula>
    </cfRule>
  </conditionalFormatting>
  <conditionalFormatting sqref="AQ15">
    <cfRule type="cellIs" dxfId="537" priority="349" operator="between">
      <formula>79.99999999999</formula>
      <formula>82</formula>
    </cfRule>
    <cfRule type="cellIs" dxfId="536" priority="350" operator="lessThan">
      <formula>80</formula>
    </cfRule>
  </conditionalFormatting>
  <conditionalFormatting sqref="AN16:AR16">
    <cfRule type="cellIs" dxfId="535" priority="347" operator="between">
      <formula>80</formula>
      <formula>85</formula>
    </cfRule>
    <cfRule type="cellIs" dxfId="534" priority="348" operator="lessThan">
      <formula>80</formula>
    </cfRule>
  </conditionalFormatting>
  <conditionalFormatting sqref="AQ16">
    <cfRule type="cellIs" dxfId="533" priority="345" operator="between">
      <formula>79.99999999999</formula>
      <formula>82</formula>
    </cfRule>
    <cfRule type="cellIs" dxfId="532" priority="346" operator="lessThan">
      <formula>80</formula>
    </cfRule>
  </conditionalFormatting>
  <conditionalFormatting sqref="AN17:AR17">
    <cfRule type="cellIs" dxfId="531" priority="343" operator="between">
      <formula>80</formula>
      <formula>85</formula>
    </cfRule>
    <cfRule type="cellIs" dxfId="530" priority="344" operator="lessThan">
      <formula>80</formula>
    </cfRule>
  </conditionalFormatting>
  <conditionalFormatting sqref="AQ17">
    <cfRule type="cellIs" dxfId="529" priority="341" operator="between">
      <formula>79.99999999999</formula>
      <formula>82</formula>
    </cfRule>
    <cfRule type="cellIs" dxfId="528" priority="342" operator="lessThan">
      <formula>80</formula>
    </cfRule>
  </conditionalFormatting>
  <conditionalFormatting sqref="AN18:AR18">
    <cfRule type="cellIs" dxfId="527" priority="339" operator="between">
      <formula>80</formula>
      <formula>85</formula>
    </cfRule>
    <cfRule type="cellIs" dxfId="526" priority="340" operator="lessThan">
      <formula>80</formula>
    </cfRule>
  </conditionalFormatting>
  <conditionalFormatting sqref="AQ18">
    <cfRule type="cellIs" dxfId="525" priority="337" operator="between">
      <formula>79.99999999999</formula>
      <formula>82</formula>
    </cfRule>
    <cfRule type="cellIs" dxfId="524" priority="338" operator="lessThan">
      <formula>80</formula>
    </cfRule>
  </conditionalFormatting>
  <conditionalFormatting sqref="AN19:AR19">
    <cfRule type="cellIs" dxfId="523" priority="335" operator="between">
      <formula>80</formula>
      <formula>85</formula>
    </cfRule>
    <cfRule type="cellIs" dxfId="522" priority="336" operator="lessThan">
      <formula>80</formula>
    </cfRule>
  </conditionalFormatting>
  <conditionalFormatting sqref="AQ19">
    <cfRule type="cellIs" dxfId="521" priority="333" operator="between">
      <formula>79.99999999999</formula>
      <formula>82</formula>
    </cfRule>
    <cfRule type="cellIs" dxfId="520" priority="334" operator="lessThan">
      <formula>80</formula>
    </cfRule>
  </conditionalFormatting>
  <conditionalFormatting sqref="AN21:AR21">
    <cfRule type="cellIs" dxfId="519" priority="331" operator="between">
      <formula>80</formula>
      <formula>85</formula>
    </cfRule>
    <cfRule type="cellIs" dxfId="518" priority="332" operator="lessThan">
      <formula>80</formula>
    </cfRule>
  </conditionalFormatting>
  <conditionalFormatting sqref="AQ21">
    <cfRule type="cellIs" dxfId="517" priority="329" operator="between">
      <formula>79.99999999999</formula>
      <formula>82</formula>
    </cfRule>
    <cfRule type="cellIs" dxfId="516" priority="330" operator="lessThan">
      <formula>80</formula>
    </cfRule>
  </conditionalFormatting>
  <conditionalFormatting sqref="AN22:AR22">
    <cfRule type="cellIs" dxfId="515" priority="327" operator="between">
      <formula>80</formula>
      <formula>85</formula>
    </cfRule>
    <cfRule type="cellIs" dxfId="514" priority="328" operator="lessThan">
      <formula>80</formula>
    </cfRule>
  </conditionalFormatting>
  <conditionalFormatting sqref="AQ22">
    <cfRule type="cellIs" dxfId="513" priority="325" operator="between">
      <formula>79.99999999999</formula>
      <formula>82</formula>
    </cfRule>
    <cfRule type="cellIs" dxfId="512" priority="326" operator="lessThan">
      <formula>80</formula>
    </cfRule>
  </conditionalFormatting>
  <conditionalFormatting sqref="AN31:AR31">
    <cfRule type="cellIs" dxfId="511" priority="323" operator="between">
      <formula>80</formula>
      <formula>85</formula>
    </cfRule>
    <cfRule type="cellIs" dxfId="510" priority="324" operator="lessThan">
      <formula>80</formula>
    </cfRule>
  </conditionalFormatting>
  <conditionalFormatting sqref="AQ31">
    <cfRule type="cellIs" dxfId="509" priority="321" operator="between">
      <formula>79.99999999999</formula>
      <formula>82</formula>
    </cfRule>
    <cfRule type="cellIs" dxfId="508" priority="322" operator="lessThan">
      <formula>80</formula>
    </cfRule>
  </conditionalFormatting>
  <conditionalFormatting sqref="AN25:AR25">
    <cfRule type="cellIs" dxfId="507" priority="319" operator="between">
      <formula>80</formula>
      <formula>85</formula>
    </cfRule>
    <cfRule type="cellIs" dxfId="506" priority="320" operator="lessThan">
      <formula>80</formula>
    </cfRule>
  </conditionalFormatting>
  <conditionalFormatting sqref="AQ25">
    <cfRule type="cellIs" dxfId="505" priority="317" operator="between">
      <formula>79.99999999999</formula>
      <formula>82</formula>
    </cfRule>
    <cfRule type="cellIs" dxfId="504" priority="318" operator="lessThan">
      <formula>80</formula>
    </cfRule>
  </conditionalFormatting>
  <conditionalFormatting sqref="AN26:AR26">
    <cfRule type="cellIs" dxfId="503" priority="315" operator="between">
      <formula>80</formula>
      <formula>85</formula>
    </cfRule>
    <cfRule type="cellIs" dxfId="502" priority="316" operator="lessThan">
      <formula>80</formula>
    </cfRule>
  </conditionalFormatting>
  <conditionalFormatting sqref="AQ26">
    <cfRule type="cellIs" dxfId="501" priority="313" operator="between">
      <formula>79.99999999999</formula>
      <formula>82</formula>
    </cfRule>
    <cfRule type="cellIs" dxfId="500" priority="314" operator="lessThan">
      <formula>80</formula>
    </cfRule>
  </conditionalFormatting>
  <conditionalFormatting sqref="AN27:AR27">
    <cfRule type="cellIs" dxfId="499" priority="311" operator="between">
      <formula>80</formula>
      <formula>85</formula>
    </cfRule>
    <cfRule type="cellIs" dxfId="498" priority="312" operator="lessThan">
      <formula>80</formula>
    </cfRule>
  </conditionalFormatting>
  <conditionalFormatting sqref="AQ27">
    <cfRule type="cellIs" dxfId="497" priority="309" operator="between">
      <formula>79.99999999999</formula>
      <formula>82</formula>
    </cfRule>
    <cfRule type="cellIs" dxfId="496" priority="310" operator="lessThan">
      <formula>80</formula>
    </cfRule>
  </conditionalFormatting>
  <conditionalFormatting sqref="AN28:AR28">
    <cfRule type="cellIs" dxfId="495" priority="307" operator="between">
      <formula>80</formula>
      <formula>85</formula>
    </cfRule>
    <cfRule type="cellIs" dxfId="494" priority="308" operator="lessThan">
      <formula>80</formula>
    </cfRule>
  </conditionalFormatting>
  <conditionalFormatting sqref="AQ28">
    <cfRule type="cellIs" dxfId="493" priority="305" operator="between">
      <formula>79.99999999999</formula>
      <formula>82</formula>
    </cfRule>
    <cfRule type="cellIs" dxfId="492" priority="306" operator="lessThan">
      <formula>80</formula>
    </cfRule>
  </conditionalFormatting>
  <conditionalFormatting sqref="AN29:AR29">
    <cfRule type="cellIs" dxfId="491" priority="303" operator="between">
      <formula>80</formula>
      <formula>85</formula>
    </cfRule>
    <cfRule type="cellIs" dxfId="490" priority="304" operator="lessThan">
      <formula>80</formula>
    </cfRule>
  </conditionalFormatting>
  <conditionalFormatting sqref="AQ29">
    <cfRule type="cellIs" dxfId="489" priority="301" operator="between">
      <formula>79.99999999999</formula>
      <formula>82</formula>
    </cfRule>
    <cfRule type="cellIs" dxfId="488" priority="302" operator="lessThan">
      <formula>80</formula>
    </cfRule>
  </conditionalFormatting>
  <conditionalFormatting sqref="AN30:AR30">
    <cfRule type="cellIs" dxfId="487" priority="299" operator="between">
      <formula>80</formula>
      <formula>85</formula>
    </cfRule>
    <cfRule type="cellIs" dxfId="486" priority="300" operator="lessThan">
      <formula>80</formula>
    </cfRule>
  </conditionalFormatting>
  <conditionalFormatting sqref="AQ30">
    <cfRule type="cellIs" dxfId="485" priority="297" operator="between">
      <formula>79.99999999999</formula>
      <formula>82</formula>
    </cfRule>
    <cfRule type="cellIs" dxfId="484" priority="298" operator="lessThan">
      <formula>80</formula>
    </cfRule>
  </conditionalFormatting>
  <conditionalFormatting sqref="AN32:AR32">
    <cfRule type="cellIs" dxfId="483" priority="295" operator="between">
      <formula>80</formula>
      <formula>85</formula>
    </cfRule>
    <cfRule type="cellIs" dxfId="482" priority="296" operator="lessThan">
      <formula>80</formula>
    </cfRule>
  </conditionalFormatting>
  <conditionalFormatting sqref="AQ32">
    <cfRule type="cellIs" dxfId="481" priority="293" operator="between">
      <formula>79.99999999999</formula>
      <formula>82</formula>
    </cfRule>
    <cfRule type="cellIs" dxfId="480" priority="294" operator="lessThan">
      <formula>80</formula>
    </cfRule>
  </conditionalFormatting>
  <conditionalFormatting sqref="AN33:AR33">
    <cfRule type="cellIs" dxfId="479" priority="291" operator="between">
      <formula>80</formula>
      <formula>85</formula>
    </cfRule>
    <cfRule type="cellIs" dxfId="478" priority="292" operator="lessThan">
      <formula>80</formula>
    </cfRule>
  </conditionalFormatting>
  <conditionalFormatting sqref="AQ33">
    <cfRule type="cellIs" dxfId="477" priority="289" operator="between">
      <formula>79.99999999999</formula>
      <formula>82</formula>
    </cfRule>
    <cfRule type="cellIs" dxfId="476" priority="290" operator="lessThan">
      <formula>80</formula>
    </cfRule>
  </conditionalFormatting>
  <conditionalFormatting sqref="AN42:AR42">
    <cfRule type="cellIs" dxfId="475" priority="287" operator="between">
      <formula>80</formula>
      <formula>85</formula>
    </cfRule>
    <cfRule type="cellIs" dxfId="474" priority="288" operator="lessThan">
      <formula>80</formula>
    </cfRule>
  </conditionalFormatting>
  <conditionalFormatting sqref="AQ42">
    <cfRule type="cellIs" dxfId="473" priority="285" operator="between">
      <formula>79.99999999999</formula>
      <formula>82</formula>
    </cfRule>
    <cfRule type="cellIs" dxfId="472" priority="286" operator="lessThan">
      <formula>80</formula>
    </cfRule>
  </conditionalFormatting>
  <conditionalFormatting sqref="AN36:AR36">
    <cfRule type="cellIs" dxfId="471" priority="283" operator="between">
      <formula>80</formula>
      <formula>85</formula>
    </cfRule>
    <cfRule type="cellIs" dxfId="470" priority="284" operator="lessThan">
      <formula>80</formula>
    </cfRule>
  </conditionalFormatting>
  <conditionalFormatting sqref="AQ36">
    <cfRule type="cellIs" dxfId="469" priority="281" operator="between">
      <formula>79.99999999999</formula>
      <formula>82</formula>
    </cfRule>
    <cfRule type="cellIs" dxfId="468" priority="282" operator="lessThan">
      <formula>80</formula>
    </cfRule>
  </conditionalFormatting>
  <conditionalFormatting sqref="AN37:AR37">
    <cfRule type="cellIs" dxfId="467" priority="279" operator="between">
      <formula>80</formula>
      <formula>85</formula>
    </cfRule>
    <cfRule type="cellIs" dxfId="466" priority="280" operator="lessThan">
      <formula>80</formula>
    </cfRule>
  </conditionalFormatting>
  <conditionalFormatting sqref="AQ37">
    <cfRule type="cellIs" dxfId="465" priority="277" operator="between">
      <formula>79.99999999999</formula>
      <formula>82</formula>
    </cfRule>
    <cfRule type="cellIs" dxfId="464" priority="278" operator="lessThan">
      <formula>80</formula>
    </cfRule>
  </conditionalFormatting>
  <conditionalFormatting sqref="AN38:AR38">
    <cfRule type="cellIs" dxfId="463" priority="275" operator="between">
      <formula>80</formula>
      <formula>85</formula>
    </cfRule>
    <cfRule type="cellIs" dxfId="462" priority="276" operator="lessThan">
      <formula>80</formula>
    </cfRule>
  </conditionalFormatting>
  <conditionalFormatting sqref="AQ38">
    <cfRule type="cellIs" dxfId="461" priority="273" operator="between">
      <formula>79.99999999999</formula>
      <formula>82</formula>
    </cfRule>
    <cfRule type="cellIs" dxfId="460" priority="274" operator="lessThan">
      <formula>80</formula>
    </cfRule>
  </conditionalFormatting>
  <conditionalFormatting sqref="AN39:AR39">
    <cfRule type="cellIs" dxfId="459" priority="271" operator="between">
      <formula>80</formula>
      <formula>85</formula>
    </cfRule>
    <cfRule type="cellIs" dxfId="458" priority="272" operator="lessThan">
      <formula>80</formula>
    </cfRule>
  </conditionalFormatting>
  <conditionalFormatting sqref="AQ39">
    <cfRule type="cellIs" dxfId="457" priority="269" operator="between">
      <formula>79.99999999999</formula>
      <formula>82</formula>
    </cfRule>
    <cfRule type="cellIs" dxfId="456" priority="270" operator="lessThan">
      <formula>80</formula>
    </cfRule>
  </conditionalFormatting>
  <conditionalFormatting sqref="AN40:AR40">
    <cfRule type="cellIs" dxfId="455" priority="267" operator="between">
      <formula>80</formula>
      <formula>85</formula>
    </cfRule>
    <cfRule type="cellIs" dxfId="454" priority="268" operator="lessThan">
      <formula>80</formula>
    </cfRule>
  </conditionalFormatting>
  <conditionalFormatting sqref="AQ40">
    <cfRule type="cellIs" dxfId="453" priority="265" operator="between">
      <formula>79.99999999999</formula>
      <formula>82</formula>
    </cfRule>
    <cfRule type="cellIs" dxfId="452" priority="266" operator="lessThan">
      <formula>80</formula>
    </cfRule>
  </conditionalFormatting>
  <conditionalFormatting sqref="AN41:AR41">
    <cfRule type="cellIs" dxfId="451" priority="263" operator="between">
      <formula>80</formula>
      <formula>85</formula>
    </cfRule>
    <cfRule type="cellIs" dxfId="450" priority="264" operator="lessThan">
      <formula>80</formula>
    </cfRule>
  </conditionalFormatting>
  <conditionalFormatting sqref="AQ41">
    <cfRule type="cellIs" dxfId="449" priority="261" operator="between">
      <formula>79.99999999999</formula>
      <formula>82</formula>
    </cfRule>
    <cfRule type="cellIs" dxfId="448" priority="262" operator="lessThan">
      <formula>80</formula>
    </cfRule>
  </conditionalFormatting>
  <conditionalFormatting sqref="AN43:AR43">
    <cfRule type="cellIs" dxfId="447" priority="259" operator="between">
      <formula>80</formula>
      <formula>85</formula>
    </cfRule>
    <cfRule type="cellIs" dxfId="446" priority="260" operator="lessThan">
      <formula>80</formula>
    </cfRule>
  </conditionalFormatting>
  <conditionalFormatting sqref="AQ43">
    <cfRule type="cellIs" dxfId="445" priority="257" operator="between">
      <formula>79.99999999999</formula>
      <formula>82</formula>
    </cfRule>
    <cfRule type="cellIs" dxfId="444" priority="258" operator="lessThan">
      <formula>80</formula>
    </cfRule>
  </conditionalFormatting>
  <conditionalFormatting sqref="AN44:AR44">
    <cfRule type="cellIs" dxfId="443" priority="255" operator="between">
      <formula>80</formula>
      <formula>85</formula>
    </cfRule>
    <cfRule type="cellIs" dxfId="442" priority="256" operator="lessThan">
      <formula>80</formula>
    </cfRule>
  </conditionalFormatting>
  <conditionalFormatting sqref="AQ44">
    <cfRule type="cellIs" dxfId="441" priority="253" operator="between">
      <formula>79.99999999999</formula>
      <formula>82</formula>
    </cfRule>
    <cfRule type="cellIs" dxfId="440" priority="254" operator="lessThan">
      <formula>80</formula>
    </cfRule>
  </conditionalFormatting>
  <conditionalFormatting sqref="AN53:AR53">
    <cfRule type="cellIs" dxfId="439" priority="251" operator="between">
      <formula>80</formula>
      <formula>85</formula>
    </cfRule>
    <cfRule type="cellIs" dxfId="438" priority="252" operator="lessThan">
      <formula>80</formula>
    </cfRule>
  </conditionalFormatting>
  <conditionalFormatting sqref="AQ53">
    <cfRule type="cellIs" dxfId="437" priority="249" operator="between">
      <formula>79.99999999999</formula>
      <formula>82</formula>
    </cfRule>
    <cfRule type="cellIs" dxfId="436" priority="250" operator="lessThan">
      <formula>80</formula>
    </cfRule>
  </conditionalFormatting>
  <conditionalFormatting sqref="AN47:AR47">
    <cfRule type="cellIs" dxfId="435" priority="247" operator="between">
      <formula>80</formula>
      <formula>85</formula>
    </cfRule>
    <cfRule type="cellIs" dxfId="434" priority="248" operator="lessThan">
      <formula>80</formula>
    </cfRule>
  </conditionalFormatting>
  <conditionalFormatting sqref="AQ47">
    <cfRule type="cellIs" dxfId="433" priority="245" operator="between">
      <formula>79.99999999999</formula>
      <formula>82</formula>
    </cfRule>
    <cfRule type="cellIs" dxfId="432" priority="246" operator="lessThan">
      <formula>80</formula>
    </cfRule>
  </conditionalFormatting>
  <conditionalFormatting sqref="AN48:AR48">
    <cfRule type="cellIs" dxfId="431" priority="243" operator="between">
      <formula>80</formula>
      <formula>85</formula>
    </cfRule>
    <cfRule type="cellIs" dxfId="430" priority="244" operator="lessThan">
      <formula>80</formula>
    </cfRule>
  </conditionalFormatting>
  <conditionalFormatting sqref="AQ48">
    <cfRule type="cellIs" dxfId="429" priority="241" operator="between">
      <formula>79.99999999999</formula>
      <formula>82</formula>
    </cfRule>
    <cfRule type="cellIs" dxfId="428" priority="242" operator="lessThan">
      <formula>80</formula>
    </cfRule>
  </conditionalFormatting>
  <conditionalFormatting sqref="AN49:AR49">
    <cfRule type="cellIs" dxfId="427" priority="239" operator="between">
      <formula>80</formula>
      <formula>85</formula>
    </cfRule>
    <cfRule type="cellIs" dxfId="426" priority="240" operator="lessThan">
      <formula>80</formula>
    </cfRule>
  </conditionalFormatting>
  <conditionalFormatting sqref="AQ49">
    <cfRule type="cellIs" dxfId="425" priority="237" operator="between">
      <formula>79.99999999999</formula>
      <formula>82</formula>
    </cfRule>
    <cfRule type="cellIs" dxfId="424" priority="238" operator="lessThan">
      <formula>80</formula>
    </cfRule>
  </conditionalFormatting>
  <conditionalFormatting sqref="AN50:AR50">
    <cfRule type="cellIs" dxfId="423" priority="235" operator="between">
      <formula>80</formula>
      <formula>85</formula>
    </cfRule>
    <cfRule type="cellIs" dxfId="422" priority="236" operator="lessThan">
      <formula>80</formula>
    </cfRule>
  </conditionalFormatting>
  <conditionalFormatting sqref="AQ50">
    <cfRule type="cellIs" dxfId="421" priority="233" operator="between">
      <formula>79.99999999999</formula>
      <formula>82</formula>
    </cfRule>
    <cfRule type="cellIs" dxfId="420" priority="234" operator="lessThan">
      <formula>80</formula>
    </cfRule>
  </conditionalFormatting>
  <conditionalFormatting sqref="AN51:AR51">
    <cfRule type="cellIs" dxfId="419" priority="231" operator="between">
      <formula>80</formula>
      <formula>85</formula>
    </cfRule>
    <cfRule type="cellIs" dxfId="418" priority="232" operator="lessThan">
      <formula>80</formula>
    </cfRule>
  </conditionalFormatting>
  <conditionalFormatting sqref="AQ51">
    <cfRule type="cellIs" dxfId="417" priority="229" operator="between">
      <formula>79.99999999999</formula>
      <formula>82</formula>
    </cfRule>
    <cfRule type="cellIs" dxfId="416" priority="230" operator="lessThan">
      <formula>80</formula>
    </cfRule>
  </conditionalFormatting>
  <conditionalFormatting sqref="AN52:AR52">
    <cfRule type="cellIs" dxfId="415" priority="227" operator="between">
      <formula>80</formula>
      <formula>85</formula>
    </cfRule>
    <cfRule type="cellIs" dxfId="414" priority="228" operator="lessThan">
      <formula>80</formula>
    </cfRule>
  </conditionalFormatting>
  <conditionalFormatting sqref="AQ52">
    <cfRule type="cellIs" dxfId="413" priority="225" operator="between">
      <formula>79.99999999999</formula>
      <formula>82</formula>
    </cfRule>
    <cfRule type="cellIs" dxfId="412" priority="226" operator="lessThan">
      <formula>80</formula>
    </cfRule>
  </conditionalFormatting>
  <conditionalFormatting sqref="AN54:AR54">
    <cfRule type="cellIs" dxfId="411" priority="223" operator="between">
      <formula>80</formula>
      <formula>85</formula>
    </cfRule>
    <cfRule type="cellIs" dxfId="410" priority="224" operator="lessThan">
      <formula>80</formula>
    </cfRule>
  </conditionalFormatting>
  <conditionalFormatting sqref="AQ54">
    <cfRule type="cellIs" dxfId="409" priority="221" operator="between">
      <formula>79.99999999999</formula>
      <formula>82</formula>
    </cfRule>
    <cfRule type="cellIs" dxfId="408" priority="222" operator="lessThan">
      <formula>80</formula>
    </cfRule>
  </conditionalFormatting>
  <conditionalFormatting sqref="AN55:AR55">
    <cfRule type="cellIs" dxfId="407" priority="219" operator="between">
      <formula>80</formula>
      <formula>85</formula>
    </cfRule>
    <cfRule type="cellIs" dxfId="406" priority="220" operator="lessThan">
      <formula>80</formula>
    </cfRule>
  </conditionalFormatting>
  <conditionalFormatting sqref="AQ55">
    <cfRule type="cellIs" dxfId="405" priority="217" operator="between">
      <formula>79.99999999999</formula>
      <formula>82</formula>
    </cfRule>
    <cfRule type="cellIs" dxfId="404" priority="218" operator="lessThan">
      <formula>80</formula>
    </cfRule>
  </conditionalFormatting>
  <conditionalFormatting sqref="AN64:AR64">
    <cfRule type="cellIs" dxfId="403" priority="215" operator="between">
      <formula>80</formula>
      <formula>85</formula>
    </cfRule>
    <cfRule type="cellIs" dxfId="402" priority="216" operator="lessThan">
      <formula>80</formula>
    </cfRule>
  </conditionalFormatting>
  <conditionalFormatting sqref="AQ64">
    <cfRule type="cellIs" dxfId="401" priority="213" operator="between">
      <formula>79.99999999999</formula>
      <formula>82</formula>
    </cfRule>
    <cfRule type="cellIs" dxfId="400" priority="214" operator="lessThan">
      <formula>80</formula>
    </cfRule>
  </conditionalFormatting>
  <conditionalFormatting sqref="AN58:AR58">
    <cfRule type="cellIs" dxfId="399" priority="211" operator="between">
      <formula>80</formula>
      <formula>85</formula>
    </cfRule>
    <cfRule type="cellIs" dxfId="398" priority="212" operator="lessThan">
      <formula>80</formula>
    </cfRule>
  </conditionalFormatting>
  <conditionalFormatting sqref="AQ58">
    <cfRule type="cellIs" dxfId="397" priority="209" operator="between">
      <formula>79.99999999999</formula>
      <formula>82</formula>
    </cfRule>
    <cfRule type="cellIs" dxfId="396" priority="210" operator="lessThan">
      <formula>80</formula>
    </cfRule>
  </conditionalFormatting>
  <conditionalFormatting sqref="AN59:AR59">
    <cfRule type="cellIs" dxfId="395" priority="207" operator="between">
      <formula>80</formula>
      <formula>85</formula>
    </cfRule>
    <cfRule type="cellIs" dxfId="394" priority="208" operator="lessThan">
      <formula>80</formula>
    </cfRule>
  </conditionalFormatting>
  <conditionalFormatting sqref="AQ59">
    <cfRule type="cellIs" dxfId="393" priority="205" operator="between">
      <formula>79.99999999999</formula>
      <formula>82</formula>
    </cfRule>
    <cfRule type="cellIs" dxfId="392" priority="206" operator="lessThan">
      <formula>80</formula>
    </cfRule>
  </conditionalFormatting>
  <conditionalFormatting sqref="AN60:AR60">
    <cfRule type="cellIs" dxfId="391" priority="203" operator="between">
      <formula>80</formula>
      <formula>85</formula>
    </cfRule>
    <cfRule type="cellIs" dxfId="390" priority="204" operator="lessThan">
      <formula>80</formula>
    </cfRule>
  </conditionalFormatting>
  <conditionalFormatting sqref="AQ60">
    <cfRule type="cellIs" dxfId="389" priority="201" operator="between">
      <formula>79.99999999999</formula>
      <formula>82</formula>
    </cfRule>
    <cfRule type="cellIs" dxfId="388" priority="202" operator="lessThan">
      <formula>80</formula>
    </cfRule>
  </conditionalFormatting>
  <conditionalFormatting sqref="AN61:AR61">
    <cfRule type="cellIs" dxfId="387" priority="199" operator="between">
      <formula>80</formula>
      <formula>85</formula>
    </cfRule>
    <cfRule type="cellIs" dxfId="386" priority="200" operator="lessThan">
      <formula>80</formula>
    </cfRule>
  </conditionalFormatting>
  <conditionalFormatting sqref="AQ61">
    <cfRule type="cellIs" dxfId="385" priority="197" operator="between">
      <formula>79.99999999999</formula>
      <formula>82</formula>
    </cfRule>
    <cfRule type="cellIs" dxfId="384" priority="198" operator="lessThan">
      <formula>80</formula>
    </cfRule>
  </conditionalFormatting>
  <conditionalFormatting sqref="AN62:AR62">
    <cfRule type="cellIs" dxfId="383" priority="195" operator="between">
      <formula>80</formula>
      <formula>85</formula>
    </cfRule>
    <cfRule type="cellIs" dxfId="382" priority="196" operator="lessThan">
      <formula>80</formula>
    </cfRule>
  </conditionalFormatting>
  <conditionalFormatting sqref="AQ62">
    <cfRule type="cellIs" dxfId="381" priority="193" operator="between">
      <formula>79.99999999999</formula>
      <formula>82</formula>
    </cfRule>
    <cfRule type="cellIs" dxfId="380" priority="194" operator="lessThan">
      <formula>80</formula>
    </cfRule>
  </conditionalFormatting>
  <conditionalFormatting sqref="AN63:AR63">
    <cfRule type="cellIs" dxfId="379" priority="191" operator="between">
      <formula>80</formula>
      <formula>85</formula>
    </cfRule>
    <cfRule type="cellIs" dxfId="378" priority="192" operator="lessThan">
      <formula>80</formula>
    </cfRule>
  </conditionalFormatting>
  <conditionalFormatting sqref="AQ63">
    <cfRule type="cellIs" dxfId="377" priority="189" operator="between">
      <formula>79.99999999999</formula>
      <formula>82</formula>
    </cfRule>
    <cfRule type="cellIs" dxfId="376" priority="190" operator="lessThan">
      <formula>80</formula>
    </cfRule>
  </conditionalFormatting>
  <conditionalFormatting sqref="AN65:AR65">
    <cfRule type="cellIs" dxfId="375" priority="187" operator="between">
      <formula>80</formula>
      <formula>85</formula>
    </cfRule>
    <cfRule type="cellIs" dxfId="374" priority="188" operator="lessThan">
      <formula>80</formula>
    </cfRule>
  </conditionalFormatting>
  <conditionalFormatting sqref="AQ65">
    <cfRule type="cellIs" dxfId="373" priority="185" operator="between">
      <formula>79.99999999999</formula>
      <formula>82</formula>
    </cfRule>
    <cfRule type="cellIs" dxfId="372" priority="186" operator="lessThan">
      <formula>80</formula>
    </cfRule>
  </conditionalFormatting>
  <conditionalFormatting sqref="AN66:AR66">
    <cfRule type="cellIs" dxfId="371" priority="183" operator="between">
      <formula>80</formula>
      <formula>85</formula>
    </cfRule>
    <cfRule type="cellIs" dxfId="370" priority="184" operator="lessThan">
      <formula>80</formula>
    </cfRule>
  </conditionalFormatting>
  <conditionalFormatting sqref="AQ66">
    <cfRule type="cellIs" dxfId="369" priority="181" operator="between">
      <formula>79.99999999999</formula>
      <formula>82</formula>
    </cfRule>
    <cfRule type="cellIs" dxfId="368" priority="182" operator="lessThan">
      <formula>80</formula>
    </cfRule>
  </conditionalFormatting>
  <conditionalFormatting sqref="AN75:AR75">
    <cfRule type="cellIs" dxfId="367" priority="179" operator="between">
      <formula>80</formula>
      <formula>85</formula>
    </cfRule>
    <cfRule type="cellIs" dxfId="366" priority="180" operator="lessThan">
      <formula>80</formula>
    </cfRule>
  </conditionalFormatting>
  <conditionalFormatting sqref="AQ75">
    <cfRule type="cellIs" dxfId="365" priority="177" operator="between">
      <formula>79.99999999999</formula>
      <formula>82</formula>
    </cfRule>
    <cfRule type="cellIs" dxfId="364" priority="178" operator="lessThan">
      <formula>80</formula>
    </cfRule>
  </conditionalFormatting>
  <conditionalFormatting sqref="AN69:AR69">
    <cfRule type="cellIs" dxfId="363" priority="175" operator="between">
      <formula>80</formula>
      <formula>85</formula>
    </cfRule>
    <cfRule type="cellIs" dxfId="362" priority="176" operator="lessThan">
      <formula>80</formula>
    </cfRule>
  </conditionalFormatting>
  <conditionalFormatting sqref="AQ69">
    <cfRule type="cellIs" dxfId="361" priority="173" operator="between">
      <formula>79.99999999999</formula>
      <formula>82</formula>
    </cfRule>
    <cfRule type="cellIs" dxfId="360" priority="174" operator="lessThan">
      <formula>80</formula>
    </cfRule>
  </conditionalFormatting>
  <conditionalFormatting sqref="AN70:AR70">
    <cfRule type="cellIs" dxfId="359" priority="171" operator="between">
      <formula>80</formula>
      <formula>85</formula>
    </cfRule>
    <cfRule type="cellIs" dxfId="358" priority="172" operator="lessThan">
      <formula>80</formula>
    </cfRule>
  </conditionalFormatting>
  <conditionalFormatting sqref="AQ70">
    <cfRule type="cellIs" dxfId="357" priority="169" operator="between">
      <formula>79.99999999999</formula>
      <formula>82</formula>
    </cfRule>
    <cfRule type="cellIs" dxfId="356" priority="170" operator="lessThan">
      <formula>80</formula>
    </cfRule>
  </conditionalFormatting>
  <conditionalFormatting sqref="AN71:AR71">
    <cfRule type="cellIs" dxfId="355" priority="167" operator="between">
      <formula>80</formula>
      <formula>85</formula>
    </cfRule>
    <cfRule type="cellIs" dxfId="354" priority="168" operator="lessThan">
      <formula>80</formula>
    </cfRule>
  </conditionalFormatting>
  <conditionalFormatting sqref="AQ71">
    <cfRule type="cellIs" dxfId="353" priority="165" operator="between">
      <formula>79.99999999999</formula>
      <formula>82</formula>
    </cfRule>
    <cfRule type="cellIs" dxfId="352" priority="166" operator="lessThan">
      <formula>80</formula>
    </cfRule>
  </conditionalFormatting>
  <conditionalFormatting sqref="AN72:AR72">
    <cfRule type="cellIs" dxfId="351" priority="163" operator="between">
      <formula>80</formula>
      <formula>85</formula>
    </cfRule>
    <cfRule type="cellIs" dxfId="350" priority="164" operator="lessThan">
      <formula>80</formula>
    </cfRule>
  </conditionalFormatting>
  <conditionalFormatting sqref="AQ72">
    <cfRule type="cellIs" dxfId="349" priority="161" operator="between">
      <formula>79.99999999999</formula>
      <formula>82</formula>
    </cfRule>
    <cfRule type="cellIs" dxfId="348" priority="162" operator="lessThan">
      <formula>80</formula>
    </cfRule>
  </conditionalFormatting>
  <conditionalFormatting sqref="AN73:AR73">
    <cfRule type="cellIs" dxfId="347" priority="159" operator="between">
      <formula>80</formula>
      <formula>85</formula>
    </cfRule>
    <cfRule type="cellIs" dxfId="346" priority="160" operator="lessThan">
      <formula>80</formula>
    </cfRule>
  </conditionalFormatting>
  <conditionalFormatting sqref="AQ73">
    <cfRule type="cellIs" dxfId="345" priority="157" operator="between">
      <formula>79.99999999999</formula>
      <formula>82</formula>
    </cfRule>
    <cfRule type="cellIs" dxfId="344" priority="158" operator="lessThan">
      <formula>80</formula>
    </cfRule>
  </conditionalFormatting>
  <conditionalFormatting sqref="AN74:AR74">
    <cfRule type="cellIs" dxfId="343" priority="155" operator="between">
      <formula>80</formula>
      <formula>85</formula>
    </cfRule>
    <cfRule type="cellIs" dxfId="342" priority="156" operator="lessThan">
      <formula>80</formula>
    </cfRule>
  </conditionalFormatting>
  <conditionalFormatting sqref="AQ74">
    <cfRule type="cellIs" dxfId="341" priority="153" operator="between">
      <formula>79.99999999999</formula>
      <formula>82</formula>
    </cfRule>
    <cfRule type="cellIs" dxfId="340" priority="154" operator="lessThan">
      <formula>80</formula>
    </cfRule>
  </conditionalFormatting>
  <conditionalFormatting sqref="AN76:AR76">
    <cfRule type="cellIs" dxfId="339" priority="151" operator="between">
      <formula>80</formula>
      <formula>85</formula>
    </cfRule>
    <cfRule type="cellIs" dxfId="338" priority="152" operator="lessThan">
      <formula>80</formula>
    </cfRule>
  </conditionalFormatting>
  <conditionalFormatting sqref="AQ76">
    <cfRule type="cellIs" dxfId="337" priority="149" operator="between">
      <formula>79.99999999999</formula>
      <formula>82</formula>
    </cfRule>
    <cfRule type="cellIs" dxfId="336" priority="150" operator="lessThan">
      <formula>80</formula>
    </cfRule>
  </conditionalFormatting>
  <conditionalFormatting sqref="AN77:AR77">
    <cfRule type="cellIs" dxfId="335" priority="147" operator="between">
      <formula>80</formula>
      <formula>85</formula>
    </cfRule>
    <cfRule type="cellIs" dxfId="334" priority="148" operator="lessThan">
      <formula>80</formula>
    </cfRule>
  </conditionalFormatting>
  <conditionalFormatting sqref="AQ77">
    <cfRule type="cellIs" dxfId="333" priority="145" operator="between">
      <formula>79.99999999999</formula>
      <formula>82</formula>
    </cfRule>
    <cfRule type="cellIs" dxfId="332" priority="146" operator="lessThan">
      <formula>80</formula>
    </cfRule>
  </conditionalFormatting>
  <conditionalFormatting sqref="AN86:AR86">
    <cfRule type="cellIs" dxfId="331" priority="143" operator="between">
      <formula>80</formula>
      <formula>85</formula>
    </cfRule>
    <cfRule type="cellIs" dxfId="330" priority="144" operator="lessThan">
      <formula>80</formula>
    </cfRule>
  </conditionalFormatting>
  <conditionalFormatting sqref="AQ86">
    <cfRule type="cellIs" dxfId="329" priority="141" operator="between">
      <formula>79.99999999999</formula>
      <formula>82</formula>
    </cfRule>
    <cfRule type="cellIs" dxfId="328" priority="142" operator="lessThan">
      <formula>80</formula>
    </cfRule>
  </conditionalFormatting>
  <conditionalFormatting sqref="AN80:AR80">
    <cfRule type="cellIs" dxfId="327" priority="139" operator="between">
      <formula>80</formula>
      <formula>85</formula>
    </cfRule>
    <cfRule type="cellIs" dxfId="326" priority="140" operator="lessThan">
      <formula>80</formula>
    </cfRule>
  </conditionalFormatting>
  <conditionalFormatting sqref="AQ80">
    <cfRule type="cellIs" dxfId="325" priority="137" operator="between">
      <formula>79.99999999999</formula>
      <formula>82</formula>
    </cfRule>
    <cfRule type="cellIs" dxfId="324" priority="138" operator="lessThan">
      <formula>80</formula>
    </cfRule>
  </conditionalFormatting>
  <conditionalFormatting sqref="AN81:AR81">
    <cfRule type="cellIs" dxfId="323" priority="135" operator="between">
      <formula>80</formula>
      <formula>85</formula>
    </cfRule>
    <cfRule type="cellIs" dxfId="322" priority="136" operator="lessThan">
      <formula>80</formula>
    </cfRule>
  </conditionalFormatting>
  <conditionalFormatting sqref="AQ81">
    <cfRule type="cellIs" dxfId="321" priority="133" operator="between">
      <formula>79.99999999999</formula>
      <formula>82</formula>
    </cfRule>
    <cfRule type="cellIs" dxfId="320" priority="134" operator="lessThan">
      <formula>80</formula>
    </cfRule>
  </conditionalFormatting>
  <conditionalFormatting sqref="AN82:AR82">
    <cfRule type="cellIs" dxfId="319" priority="131" operator="between">
      <formula>80</formula>
      <formula>85</formula>
    </cfRule>
    <cfRule type="cellIs" dxfId="318" priority="132" operator="lessThan">
      <formula>80</formula>
    </cfRule>
  </conditionalFormatting>
  <conditionalFormatting sqref="AQ82">
    <cfRule type="cellIs" dxfId="317" priority="129" operator="between">
      <formula>79.99999999999</formula>
      <formula>82</formula>
    </cfRule>
    <cfRule type="cellIs" dxfId="316" priority="130" operator="lessThan">
      <formula>80</formula>
    </cfRule>
  </conditionalFormatting>
  <conditionalFormatting sqref="AN83:AR83">
    <cfRule type="cellIs" dxfId="315" priority="127" operator="between">
      <formula>80</formula>
      <formula>85</formula>
    </cfRule>
    <cfRule type="cellIs" dxfId="314" priority="128" operator="lessThan">
      <formula>80</formula>
    </cfRule>
  </conditionalFormatting>
  <conditionalFormatting sqref="AQ83">
    <cfRule type="cellIs" dxfId="313" priority="125" operator="between">
      <formula>79.99999999999</formula>
      <formula>82</formula>
    </cfRule>
    <cfRule type="cellIs" dxfId="312" priority="126" operator="lessThan">
      <formula>80</formula>
    </cfRule>
  </conditionalFormatting>
  <conditionalFormatting sqref="AN84:AR84">
    <cfRule type="cellIs" dxfId="311" priority="123" operator="between">
      <formula>80</formula>
      <formula>85</formula>
    </cfRule>
    <cfRule type="cellIs" dxfId="310" priority="124" operator="lessThan">
      <formula>80</formula>
    </cfRule>
  </conditionalFormatting>
  <conditionalFormatting sqref="AQ84">
    <cfRule type="cellIs" dxfId="309" priority="121" operator="between">
      <formula>79.99999999999</formula>
      <formula>82</formula>
    </cfRule>
    <cfRule type="cellIs" dxfId="308" priority="122" operator="lessThan">
      <formula>80</formula>
    </cfRule>
  </conditionalFormatting>
  <conditionalFormatting sqref="AN85:AR85">
    <cfRule type="cellIs" dxfId="307" priority="119" operator="between">
      <formula>80</formula>
      <formula>85</formula>
    </cfRule>
    <cfRule type="cellIs" dxfId="306" priority="120" operator="lessThan">
      <formula>80</formula>
    </cfRule>
  </conditionalFormatting>
  <conditionalFormatting sqref="AQ85">
    <cfRule type="cellIs" dxfId="305" priority="117" operator="between">
      <formula>79.99999999999</formula>
      <formula>82</formula>
    </cfRule>
    <cfRule type="cellIs" dxfId="304" priority="118" operator="lessThan">
      <formula>80</formula>
    </cfRule>
  </conditionalFormatting>
  <conditionalFormatting sqref="AN87:AR87">
    <cfRule type="cellIs" dxfId="303" priority="115" operator="between">
      <formula>80</formula>
      <formula>85</formula>
    </cfRule>
    <cfRule type="cellIs" dxfId="302" priority="116" operator="lessThan">
      <formula>80</formula>
    </cfRule>
  </conditionalFormatting>
  <conditionalFormatting sqref="AQ87">
    <cfRule type="cellIs" dxfId="301" priority="113" operator="between">
      <formula>79.99999999999</formula>
      <formula>82</formula>
    </cfRule>
    <cfRule type="cellIs" dxfId="300" priority="114" operator="lessThan">
      <formula>80</formula>
    </cfRule>
  </conditionalFormatting>
  <conditionalFormatting sqref="AN88:AR88">
    <cfRule type="cellIs" dxfId="299" priority="111" operator="between">
      <formula>80</formula>
      <formula>85</formula>
    </cfRule>
    <cfRule type="cellIs" dxfId="298" priority="112" operator="lessThan">
      <formula>80</formula>
    </cfRule>
  </conditionalFormatting>
  <conditionalFormatting sqref="AQ88">
    <cfRule type="cellIs" dxfId="297" priority="109" operator="between">
      <formula>79.99999999999</formula>
      <formula>82</formula>
    </cfRule>
    <cfRule type="cellIs" dxfId="296" priority="110" operator="lessThan">
      <formula>80</formula>
    </cfRule>
  </conditionalFormatting>
  <conditionalFormatting sqref="AN97:AR97">
    <cfRule type="cellIs" dxfId="295" priority="107" operator="between">
      <formula>80</formula>
      <formula>85</formula>
    </cfRule>
    <cfRule type="cellIs" dxfId="294" priority="108" operator="lessThan">
      <formula>80</formula>
    </cfRule>
  </conditionalFormatting>
  <conditionalFormatting sqref="AQ97">
    <cfRule type="cellIs" dxfId="293" priority="105" operator="between">
      <formula>79.99999999999</formula>
      <formula>82</formula>
    </cfRule>
    <cfRule type="cellIs" dxfId="292" priority="106" operator="lessThan">
      <formula>80</formula>
    </cfRule>
  </conditionalFormatting>
  <conditionalFormatting sqref="AN91:AR91">
    <cfRule type="cellIs" dxfId="291" priority="103" operator="between">
      <formula>80</formula>
      <formula>85</formula>
    </cfRule>
    <cfRule type="cellIs" dxfId="290" priority="104" operator="lessThan">
      <formula>80</formula>
    </cfRule>
  </conditionalFormatting>
  <conditionalFormatting sqref="AQ91">
    <cfRule type="cellIs" dxfId="289" priority="101" operator="between">
      <formula>79.99999999999</formula>
      <formula>82</formula>
    </cfRule>
    <cfRule type="cellIs" dxfId="288" priority="102" operator="lessThan">
      <formula>80</formula>
    </cfRule>
  </conditionalFormatting>
  <conditionalFormatting sqref="AN92:AR92">
    <cfRule type="cellIs" dxfId="287" priority="99" operator="between">
      <formula>80</formula>
      <formula>85</formula>
    </cfRule>
    <cfRule type="cellIs" dxfId="286" priority="100" operator="lessThan">
      <formula>80</formula>
    </cfRule>
  </conditionalFormatting>
  <conditionalFormatting sqref="AQ92">
    <cfRule type="cellIs" dxfId="285" priority="97" operator="between">
      <formula>79.99999999999</formula>
      <formula>82</formula>
    </cfRule>
    <cfRule type="cellIs" dxfId="284" priority="98" operator="lessThan">
      <formula>80</formula>
    </cfRule>
  </conditionalFormatting>
  <conditionalFormatting sqref="AN93:AR93">
    <cfRule type="cellIs" dxfId="283" priority="95" operator="between">
      <formula>80</formula>
      <formula>85</formula>
    </cfRule>
    <cfRule type="cellIs" dxfId="282" priority="96" operator="lessThan">
      <formula>80</formula>
    </cfRule>
  </conditionalFormatting>
  <conditionalFormatting sqref="AQ93">
    <cfRule type="cellIs" dxfId="281" priority="93" operator="between">
      <formula>79.99999999999</formula>
      <formula>82</formula>
    </cfRule>
    <cfRule type="cellIs" dxfId="280" priority="94" operator="lessThan">
      <formula>80</formula>
    </cfRule>
  </conditionalFormatting>
  <conditionalFormatting sqref="AN94:AR94">
    <cfRule type="cellIs" dxfId="279" priority="91" operator="between">
      <formula>80</formula>
      <formula>85</formula>
    </cfRule>
    <cfRule type="cellIs" dxfId="278" priority="92" operator="lessThan">
      <formula>80</formula>
    </cfRule>
  </conditionalFormatting>
  <conditionalFormatting sqref="AQ94">
    <cfRule type="cellIs" dxfId="277" priority="89" operator="between">
      <formula>79.99999999999</formula>
      <formula>82</formula>
    </cfRule>
    <cfRule type="cellIs" dxfId="276" priority="90" operator="lessThan">
      <formula>80</formula>
    </cfRule>
  </conditionalFormatting>
  <conditionalFormatting sqref="AN95:AR95">
    <cfRule type="cellIs" dxfId="275" priority="87" operator="between">
      <formula>80</formula>
      <formula>85</formula>
    </cfRule>
    <cfRule type="cellIs" dxfId="274" priority="88" operator="lessThan">
      <formula>80</formula>
    </cfRule>
  </conditionalFormatting>
  <conditionalFormatting sqref="AQ95">
    <cfRule type="cellIs" dxfId="273" priority="85" operator="between">
      <formula>79.99999999999</formula>
      <formula>82</formula>
    </cfRule>
    <cfRule type="cellIs" dxfId="272" priority="86" operator="lessThan">
      <formula>80</formula>
    </cfRule>
  </conditionalFormatting>
  <conditionalFormatting sqref="AN96:AR96">
    <cfRule type="cellIs" dxfId="271" priority="83" operator="between">
      <formula>80</formula>
      <formula>85</formula>
    </cfRule>
    <cfRule type="cellIs" dxfId="270" priority="84" operator="lessThan">
      <formula>80</formula>
    </cfRule>
  </conditionalFormatting>
  <conditionalFormatting sqref="AQ96">
    <cfRule type="cellIs" dxfId="269" priority="81" operator="between">
      <formula>79.99999999999</formula>
      <formula>82</formula>
    </cfRule>
    <cfRule type="cellIs" dxfId="268" priority="82" operator="lessThan">
      <formula>80</formula>
    </cfRule>
  </conditionalFormatting>
  <conditionalFormatting sqref="AN98:AR98">
    <cfRule type="cellIs" dxfId="267" priority="79" operator="between">
      <formula>80</formula>
      <formula>85</formula>
    </cfRule>
    <cfRule type="cellIs" dxfId="266" priority="80" operator="lessThan">
      <formula>80</formula>
    </cfRule>
  </conditionalFormatting>
  <conditionalFormatting sqref="AQ98">
    <cfRule type="cellIs" dxfId="265" priority="77" operator="between">
      <formula>79.99999999999</formula>
      <formula>82</formula>
    </cfRule>
    <cfRule type="cellIs" dxfId="264" priority="78" operator="lessThan">
      <formula>80</formula>
    </cfRule>
  </conditionalFormatting>
  <conditionalFormatting sqref="AN99:AR99">
    <cfRule type="cellIs" dxfId="263" priority="75" operator="between">
      <formula>80</formula>
      <formula>85</formula>
    </cfRule>
    <cfRule type="cellIs" dxfId="262" priority="76" operator="lessThan">
      <formula>80</formula>
    </cfRule>
  </conditionalFormatting>
  <conditionalFormatting sqref="AQ99">
    <cfRule type="cellIs" dxfId="261" priority="73" operator="between">
      <formula>79.99999999999</formula>
      <formula>82</formula>
    </cfRule>
    <cfRule type="cellIs" dxfId="260" priority="74" operator="lessThan">
      <formula>80</formula>
    </cfRule>
  </conditionalFormatting>
  <conditionalFormatting sqref="AN108:AR108">
    <cfRule type="cellIs" dxfId="259" priority="71" operator="between">
      <formula>80</formula>
      <formula>85</formula>
    </cfRule>
    <cfRule type="cellIs" dxfId="258" priority="72" operator="lessThan">
      <formula>80</formula>
    </cfRule>
  </conditionalFormatting>
  <conditionalFormatting sqref="AQ108">
    <cfRule type="cellIs" dxfId="257" priority="69" operator="between">
      <formula>79.99999999999</formula>
      <formula>82</formula>
    </cfRule>
    <cfRule type="cellIs" dxfId="256" priority="70" operator="lessThan">
      <formula>80</formula>
    </cfRule>
  </conditionalFormatting>
  <conditionalFormatting sqref="AN102:AR102">
    <cfRule type="cellIs" dxfId="255" priority="67" operator="between">
      <formula>80</formula>
      <formula>85</formula>
    </cfRule>
    <cfRule type="cellIs" dxfId="254" priority="68" operator="lessThan">
      <formula>80</formula>
    </cfRule>
  </conditionalFormatting>
  <conditionalFormatting sqref="AQ102">
    <cfRule type="cellIs" dxfId="253" priority="65" operator="between">
      <formula>79.99999999999</formula>
      <formula>82</formula>
    </cfRule>
    <cfRule type="cellIs" dxfId="252" priority="66" operator="lessThan">
      <formula>80</formula>
    </cfRule>
  </conditionalFormatting>
  <conditionalFormatting sqref="AN103:AR103">
    <cfRule type="cellIs" dxfId="251" priority="63" operator="between">
      <formula>80</formula>
      <formula>85</formula>
    </cfRule>
    <cfRule type="cellIs" dxfId="250" priority="64" operator="lessThan">
      <formula>80</formula>
    </cfRule>
  </conditionalFormatting>
  <conditionalFormatting sqref="AQ103">
    <cfRule type="cellIs" dxfId="249" priority="61" operator="between">
      <formula>79.99999999999</formula>
      <formula>82</formula>
    </cfRule>
    <cfRule type="cellIs" dxfId="248" priority="62" operator="lessThan">
      <formula>80</formula>
    </cfRule>
  </conditionalFormatting>
  <conditionalFormatting sqref="AN104:AR104">
    <cfRule type="cellIs" dxfId="247" priority="59" operator="between">
      <formula>80</formula>
      <formula>85</formula>
    </cfRule>
    <cfRule type="cellIs" dxfId="246" priority="60" operator="lessThan">
      <formula>80</formula>
    </cfRule>
  </conditionalFormatting>
  <conditionalFormatting sqref="AQ104">
    <cfRule type="cellIs" dxfId="245" priority="57" operator="between">
      <formula>79.99999999999</formula>
      <formula>82</formula>
    </cfRule>
    <cfRule type="cellIs" dxfId="244" priority="58" operator="lessThan">
      <formula>80</formula>
    </cfRule>
  </conditionalFormatting>
  <conditionalFormatting sqref="AN105:AR105">
    <cfRule type="cellIs" dxfId="243" priority="55" operator="between">
      <formula>80</formula>
      <formula>85</formula>
    </cfRule>
    <cfRule type="cellIs" dxfId="242" priority="56" operator="lessThan">
      <formula>80</formula>
    </cfRule>
  </conditionalFormatting>
  <conditionalFormatting sqref="AQ105">
    <cfRule type="cellIs" dxfId="241" priority="53" operator="between">
      <formula>79.99999999999</formula>
      <formula>82</formula>
    </cfRule>
    <cfRule type="cellIs" dxfId="240" priority="54" operator="lessThan">
      <formula>80</formula>
    </cfRule>
  </conditionalFormatting>
  <conditionalFormatting sqref="AN106:AR106">
    <cfRule type="cellIs" dxfId="239" priority="51" operator="between">
      <formula>80</formula>
      <formula>85</formula>
    </cfRule>
    <cfRule type="cellIs" dxfId="238" priority="52" operator="lessThan">
      <formula>80</formula>
    </cfRule>
  </conditionalFormatting>
  <conditionalFormatting sqref="AQ106">
    <cfRule type="cellIs" dxfId="237" priority="49" operator="between">
      <formula>79.99999999999</formula>
      <formula>82</formula>
    </cfRule>
    <cfRule type="cellIs" dxfId="236" priority="50" operator="lessThan">
      <formula>80</formula>
    </cfRule>
  </conditionalFormatting>
  <conditionalFormatting sqref="AN107:AR107">
    <cfRule type="cellIs" dxfId="235" priority="47" operator="between">
      <formula>80</formula>
      <formula>85</formula>
    </cfRule>
    <cfRule type="cellIs" dxfId="234" priority="48" operator="lessThan">
      <formula>80</formula>
    </cfRule>
  </conditionalFormatting>
  <conditionalFormatting sqref="AQ107">
    <cfRule type="cellIs" dxfId="233" priority="45" operator="between">
      <formula>79.99999999999</formula>
      <formula>82</formula>
    </cfRule>
    <cfRule type="cellIs" dxfId="232" priority="46" operator="lessThan">
      <formula>80</formula>
    </cfRule>
  </conditionalFormatting>
  <conditionalFormatting sqref="AN109:AR109">
    <cfRule type="cellIs" dxfId="231" priority="43" operator="between">
      <formula>80</formula>
      <formula>85</formula>
    </cfRule>
    <cfRule type="cellIs" dxfId="230" priority="44" operator="lessThan">
      <formula>80</formula>
    </cfRule>
  </conditionalFormatting>
  <conditionalFormatting sqref="AQ109">
    <cfRule type="cellIs" dxfId="229" priority="41" operator="between">
      <formula>79.99999999999</formula>
      <formula>82</formula>
    </cfRule>
    <cfRule type="cellIs" dxfId="228" priority="42" operator="lessThan">
      <formula>80</formula>
    </cfRule>
  </conditionalFormatting>
  <conditionalFormatting sqref="AN110:AR110">
    <cfRule type="cellIs" dxfId="227" priority="39" operator="between">
      <formula>80</formula>
      <formula>85</formula>
    </cfRule>
    <cfRule type="cellIs" dxfId="226" priority="40" operator="lessThan">
      <formula>80</formula>
    </cfRule>
  </conditionalFormatting>
  <conditionalFormatting sqref="AQ110">
    <cfRule type="cellIs" dxfId="225" priority="37" operator="between">
      <formula>79.99999999999</formula>
      <formula>82</formula>
    </cfRule>
    <cfRule type="cellIs" dxfId="224" priority="38" operator="lessThan">
      <formula>80</formula>
    </cfRule>
  </conditionalFormatting>
  <conditionalFormatting sqref="AN119:AR119">
    <cfRule type="cellIs" dxfId="223" priority="35" operator="between">
      <formula>80</formula>
      <formula>85</formula>
    </cfRule>
    <cfRule type="cellIs" dxfId="222" priority="36" operator="lessThan">
      <formula>80</formula>
    </cfRule>
  </conditionalFormatting>
  <conditionalFormatting sqref="AQ119">
    <cfRule type="cellIs" dxfId="221" priority="33" operator="between">
      <formula>79.99999999999</formula>
      <formula>82</formula>
    </cfRule>
    <cfRule type="cellIs" dxfId="220" priority="34" operator="lessThan">
      <formula>80</formula>
    </cfRule>
  </conditionalFormatting>
  <conditionalFormatting sqref="AN113:AR113">
    <cfRule type="cellIs" dxfId="219" priority="31" operator="between">
      <formula>80</formula>
      <formula>85</formula>
    </cfRule>
    <cfRule type="cellIs" dxfId="218" priority="32" operator="lessThan">
      <formula>80</formula>
    </cfRule>
  </conditionalFormatting>
  <conditionalFormatting sqref="AQ113">
    <cfRule type="cellIs" dxfId="217" priority="29" operator="between">
      <formula>79.99999999999</formula>
      <formula>82</formula>
    </cfRule>
    <cfRule type="cellIs" dxfId="216" priority="30" operator="lessThan">
      <formula>80</formula>
    </cfRule>
  </conditionalFormatting>
  <conditionalFormatting sqref="AN114:AR114">
    <cfRule type="cellIs" dxfId="215" priority="27" operator="between">
      <formula>80</formula>
      <formula>85</formula>
    </cfRule>
    <cfRule type="cellIs" dxfId="214" priority="28" operator="lessThan">
      <formula>80</formula>
    </cfRule>
  </conditionalFormatting>
  <conditionalFormatting sqref="AQ114">
    <cfRule type="cellIs" dxfId="213" priority="25" operator="between">
      <formula>79.99999999999</formula>
      <formula>82</formula>
    </cfRule>
    <cfRule type="cellIs" dxfId="212" priority="26" operator="lessThan">
      <formula>80</formula>
    </cfRule>
  </conditionalFormatting>
  <conditionalFormatting sqref="AN115:AR115">
    <cfRule type="cellIs" dxfId="211" priority="23" operator="between">
      <formula>80</formula>
      <formula>85</formula>
    </cfRule>
    <cfRule type="cellIs" dxfId="210" priority="24" operator="lessThan">
      <formula>80</formula>
    </cfRule>
  </conditionalFormatting>
  <conditionalFormatting sqref="AQ115">
    <cfRule type="cellIs" dxfId="209" priority="21" operator="between">
      <formula>79.99999999999</formula>
      <formula>82</formula>
    </cfRule>
    <cfRule type="cellIs" dxfId="208" priority="22" operator="lessThan">
      <formula>80</formula>
    </cfRule>
  </conditionalFormatting>
  <conditionalFormatting sqref="AN116:AR116">
    <cfRule type="cellIs" dxfId="207" priority="19" operator="between">
      <formula>80</formula>
      <formula>85</formula>
    </cfRule>
    <cfRule type="cellIs" dxfId="206" priority="20" operator="lessThan">
      <formula>80</formula>
    </cfRule>
  </conditionalFormatting>
  <conditionalFormatting sqref="AQ116">
    <cfRule type="cellIs" dxfId="205" priority="17" operator="between">
      <formula>79.99999999999</formula>
      <formula>82</formula>
    </cfRule>
    <cfRule type="cellIs" dxfId="204" priority="18" operator="lessThan">
      <formula>80</formula>
    </cfRule>
  </conditionalFormatting>
  <conditionalFormatting sqref="AN117:AR117">
    <cfRule type="cellIs" dxfId="203" priority="15" operator="between">
      <formula>80</formula>
      <formula>85</formula>
    </cfRule>
    <cfRule type="cellIs" dxfId="202" priority="16" operator="lessThan">
      <formula>80</formula>
    </cfRule>
  </conditionalFormatting>
  <conditionalFormatting sqref="AQ117">
    <cfRule type="cellIs" dxfId="201" priority="13" operator="between">
      <formula>79.99999999999</formula>
      <formula>82</formula>
    </cfRule>
    <cfRule type="cellIs" dxfId="200" priority="14" operator="lessThan">
      <formula>80</formula>
    </cfRule>
  </conditionalFormatting>
  <conditionalFormatting sqref="AN118:AR118">
    <cfRule type="cellIs" dxfId="199" priority="11" operator="between">
      <formula>80</formula>
      <formula>85</formula>
    </cfRule>
    <cfRule type="cellIs" dxfId="198" priority="12" operator="lessThan">
      <formula>80</formula>
    </cfRule>
  </conditionalFormatting>
  <conditionalFormatting sqref="AQ118">
    <cfRule type="cellIs" dxfId="197" priority="9" operator="between">
      <formula>79.99999999999</formula>
      <formula>82</formula>
    </cfRule>
    <cfRule type="cellIs" dxfId="196" priority="10" operator="lessThan">
      <formula>80</formula>
    </cfRule>
  </conditionalFormatting>
  <conditionalFormatting sqref="AN120:AR120">
    <cfRule type="cellIs" dxfId="195" priority="7" operator="between">
      <formula>80</formula>
      <formula>85</formula>
    </cfRule>
    <cfRule type="cellIs" dxfId="194" priority="8" operator="lessThan">
      <formula>80</formula>
    </cfRule>
  </conditionalFormatting>
  <conditionalFormatting sqref="AQ120">
    <cfRule type="cellIs" dxfId="193" priority="5" operator="between">
      <formula>79.99999999999</formula>
      <formula>82</formula>
    </cfRule>
    <cfRule type="cellIs" dxfId="192" priority="6" operator="lessThan">
      <formula>80</formula>
    </cfRule>
  </conditionalFormatting>
  <conditionalFormatting sqref="AN121:AR121">
    <cfRule type="cellIs" dxfId="191" priority="3" operator="between">
      <formula>80</formula>
      <formula>85</formula>
    </cfRule>
    <cfRule type="cellIs" dxfId="190" priority="4" operator="lessThan">
      <formula>80</formula>
    </cfRule>
  </conditionalFormatting>
  <conditionalFormatting sqref="AQ121">
    <cfRule type="cellIs" dxfId="189" priority="1" operator="between">
      <formula>79.99999999999</formula>
      <formula>82</formula>
    </cfRule>
    <cfRule type="cellIs" dxfId="188" priority="2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08B5-D8EA-4CB9-B915-488A84F05564}">
  <dimension ref="A1:AT121"/>
  <sheetViews>
    <sheetView workbookViewId="0">
      <pane xSplit="1" topLeftCell="K1" activePane="topRight" state="frozen"/>
      <selection pane="topRight" activeCell="AL1" sqref="AL1:AL1048576"/>
    </sheetView>
  </sheetViews>
  <sheetFormatPr defaultColWidth="9.109375" defaultRowHeight="12" x14ac:dyDescent="0.25"/>
  <cols>
    <col min="1" max="1" width="5" style="21" bestFit="1" customWidth="1"/>
    <col min="2" max="10" width="5.6640625" style="21" customWidth="1"/>
    <col min="11" max="38" width="5.6640625" style="21" hidden="1" customWidth="1"/>
    <col min="39" max="39" width="5.6640625" style="2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78</v>
      </c>
      <c r="AR1" s="31" t="s">
        <v>59</v>
      </c>
    </row>
    <row r="2" spans="1:46" x14ac:dyDescent="0.25">
      <c r="A2" s="30" t="s">
        <v>105</v>
      </c>
      <c r="B2" s="9">
        <f ca="1">VLOOKUP($A2,'Proj GC'!$A$24:$AM$43,B$1+1,FALSE)</f>
        <v>2.2790507087516736</v>
      </c>
      <c r="C2" s="9">
        <f ca="1">VLOOKUP($A2,'Proj GC'!$A$24:$AM$43,C$1+1,FALSE)</f>
        <v>0.80603951877340729</v>
      </c>
      <c r="D2" s="9">
        <f ca="1">VLOOKUP($A2,'Proj GC'!$A$24:$AM$43,D$1+1,FALSE)</f>
        <v>1.3366450137811914</v>
      </c>
      <c r="E2" s="9">
        <f ca="1">VLOOKUP($A2,'Proj GC'!$A$24:$AM$43,E$1+1,FALSE)</f>
        <v>1.8059149775634138</v>
      </c>
      <c r="F2" s="9">
        <f ca="1">VLOOKUP($A2,'Proj GC'!$A$24:$AM$43,F$1+1,FALSE)</f>
        <v>1.8412696330391072</v>
      </c>
      <c r="G2" s="9">
        <f ca="1">VLOOKUP($A2,'Proj GC'!$A$24:$AM$43,G$1+1,FALSE)</f>
        <v>1.5341538386859275</v>
      </c>
      <c r="H2" s="9">
        <f ca="1">VLOOKUP($A2,'Proj GC'!$A$24:$AM$43,H$1+1,FALSE)</f>
        <v>1.1800264258532762</v>
      </c>
      <c r="I2" s="9">
        <f ca="1">VLOOKUP($A2,'Proj GC'!$A$24:$AM$43,I$1+1,FALSE)</f>
        <v>1.5879023924175588</v>
      </c>
      <c r="J2" s="9">
        <f ca="1">VLOOKUP($A2,'Proj GC'!$A$24:$AM$43,J$1+1,FALSE)</f>
        <v>1.2011851558103612</v>
      </c>
      <c r="K2" s="9">
        <f ca="1">VLOOKUP($A2,'Proj GC'!$A$24:$AM$43,K$1+1,FALSE)</f>
        <v>1.7266762052968767</v>
      </c>
      <c r="L2" s="9">
        <f ca="1">VLOOKUP($A2,'Proj GC'!$A$24:$AM$43,L$1+1,FALSE)</f>
        <v>1.0728717040725788</v>
      </c>
      <c r="M2" s="9">
        <f ca="1">VLOOKUP($A2,'Proj GC'!$A$24:$AM$43,M$1+1,FALSE)</f>
        <v>1.3542671244348663</v>
      </c>
      <c r="N2" s="9">
        <f ca="1">VLOOKUP($A2,'Proj GC'!$A$24:$AM$43,N$1+1,FALSE)</f>
        <v>1.0280081093737956</v>
      </c>
      <c r="O2" s="9">
        <f ca="1">VLOOKUP($A2,'Proj GC'!$A$24:$AM$43,O$1+1,FALSE)</f>
        <v>1.1491789245444604</v>
      </c>
      <c r="P2" s="9">
        <f ca="1">VLOOKUP($A2,'Proj GC'!$A$24:$AM$43,P$1+1,FALSE)</f>
        <v>0.91386601238555953</v>
      </c>
      <c r="Q2" s="9">
        <f ca="1">VLOOKUP($A2,'Proj GC'!$A$24:$AM$43,Q$1+1,FALSE)</f>
        <v>2.0422843993846453</v>
      </c>
      <c r="R2" s="9">
        <f ca="1">VLOOKUP($A2,'Proj GC'!$A$24:$AM$43,R$1+1,FALSE)</f>
        <v>2.0168527011301203</v>
      </c>
      <c r="S2" s="9">
        <f ca="1">VLOOKUP($A2,'Proj GC'!$A$24:$AM$43,S$1+1,FALSE)</f>
        <v>1.4001679359338706</v>
      </c>
      <c r="T2" s="9">
        <f ca="1">VLOOKUP($A2,'Proj GC'!$A$24:$AM$43,T$1+1,FALSE)</f>
        <v>1.1865707120343041</v>
      </c>
      <c r="U2" s="9">
        <f ca="1">VLOOKUP($A2,'Proj GC'!$A$24:$AM$43,U$1+1,FALSE)</f>
        <v>1.3072316791448588</v>
      </c>
      <c r="V2" s="9">
        <f ca="1">VLOOKUP($A2,'Proj GC'!$A$24:$AM$43,V$1+1,FALSE)</f>
        <v>1.5005406202905629</v>
      </c>
      <c r="W2" s="9">
        <f ca="1">VLOOKUP($A2,'Proj GC'!$A$24:$AM$43,W$1+1,FALSE)</f>
        <v>1.357859643111712</v>
      </c>
      <c r="X2" s="9">
        <f ca="1">VLOOKUP($A2,'Proj GC'!$A$24:$AM$43,X$1+1,FALSE)</f>
        <v>1.2487277980955456</v>
      </c>
      <c r="Y2" s="9">
        <f ca="1">VLOOKUP($A2,'Proj GC'!$A$24:$AM$43,Y$1+1,FALSE)</f>
        <v>1.5274464022957472</v>
      </c>
      <c r="Z2" s="9">
        <f ca="1">VLOOKUP($A2,'Proj GC'!$A$24:$AM$43,Z$1+1,FALSE)</f>
        <v>1.4479760125964356</v>
      </c>
      <c r="AA2" s="9">
        <f ca="1">VLOOKUP($A2,'Proj GC'!$A$24:$AM$43,AA$1+1,FALSE)</f>
        <v>1.9508547455268321</v>
      </c>
      <c r="AB2" s="9">
        <f ca="1">VLOOKUP($A2,'Proj GC'!$A$24:$AM$43,AB$1+1,FALSE)</f>
        <v>1.0649968237367813</v>
      </c>
      <c r="AC2" s="9">
        <f ca="1">VLOOKUP($A2,'Proj GC'!$A$24:$AM$43,AC$1+1,FALSE)</f>
        <v>1.3642809491805685</v>
      </c>
      <c r="AD2" s="9">
        <f ca="1">VLOOKUP($A2,'Proj GC'!$A$24:$AM$43,AD$1+1,FALSE)</f>
        <v>1.0249728421161166</v>
      </c>
      <c r="AE2" s="9">
        <f ca="1">VLOOKUP($A2,'Proj GC'!$A$24:$AM$43,AE$1+1,FALSE)</f>
        <v>1.0511387808624602</v>
      </c>
      <c r="AF2" s="9">
        <f ca="1">VLOOKUP($A2,'Proj GC'!$A$24:$AM$43,AF$1+1,FALSE)</f>
        <v>2.2964305893959391</v>
      </c>
      <c r="AG2" s="9">
        <f ca="1">VLOOKUP($A2,'Proj GC'!$A$24:$AM$43,AG$1+1,FALSE)</f>
        <v>1.7922474245754525</v>
      </c>
      <c r="AH2" s="9">
        <f ca="1">VLOOKUP($A2,'Proj GC'!$A$24:$AM$43,AH$1+1,FALSE)</f>
        <v>0.90371528811630908</v>
      </c>
      <c r="AI2" s="9">
        <f ca="1">VLOOKUP($A2,'Proj GC'!$A$24:$AM$43,AI$1+1,FALSE)</f>
        <v>1.508862440065351</v>
      </c>
      <c r="AJ2" s="9">
        <f ca="1">VLOOKUP($A2,'Proj GC'!$A$24:$AM$43,AJ$1+1,FALSE)</f>
        <v>1.586054687360781</v>
      </c>
      <c r="AK2" s="9">
        <f ca="1">VLOOKUP($A2,'Proj GC'!$A$24:$AM$43,AK$1+1,FALSE)</f>
        <v>1.1620867491131901</v>
      </c>
      <c r="AL2" s="9">
        <f ca="1">VLOOKUP($A2,'Proj GC'!$A$24:$AM$43,AL$1+1,FALSE)</f>
        <v>1.7804761122853072</v>
      </c>
      <c r="AM2" s="9">
        <f ca="1">VLOOKUP($A2,'Proj GC'!$A$24:$AM$43,AM$1+1,FALSE)</f>
        <v>1.606054196596896</v>
      </c>
      <c r="AN2" s="9" t="e">
        <f ca="1">AVERAGE(OFFSET($A2,0,Fixtures!$D$6,1,3))</f>
        <v>#N/A</v>
      </c>
      <c r="AO2" s="9" t="e">
        <f ca="1">AVERAGE(OFFSET($A2,0,Fixtures!$D$6,1,6))</f>
        <v>#N/A</v>
      </c>
      <c r="AP2" s="9" t="e">
        <f ca="1">AVERAGE(OFFSET($A2,0,Fixtures!$D$6,1,9))</f>
        <v>#N/A</v>
      </c>
      <c r="AQ2" s="9" t="e">
        <f ca="1">AVERAGE(OFFSET($A2,0,Fixtures!$D$6,1,12))</f>
        <v>#N/A</v>
      </c>
      <c r="AR2" s="9">
        <f ca="1">IF(OR(Fixtures!$D$6&lt;=0,Fixtures!$D$6&gt;39),AVERAGE(A2:AM2),AVERAGE(OFFSET($A2,0,Fixtures!$D$6,1,39-Fixtures!$D$6)))</f>
        <v>1.606054196596896</v>
      </c>
    </row>
    <row r="3" spans="1:46" x14ac:dyDescent="0.25">
      <c r="A3" s="23" t="s">
        <v>118</v>
      </c>
      <c r="B3" s="9">
        <f ca="1">VLOOKUP($A3,'Proj GC'!$A$24:$AM$43,B$1+1,FALSE)</f>
        <v>1.1281833670326218</v>
      </c>
      <c r="C3" s="9">
        <f ca="1">VLOOKUP($A3,'Proj GC'!$A$24:$AM$43,C$1+1,FALSE)</f>
        <v>0.95834815418206498</v>
      </c>
      <c r="D3" s="9">
        <f ca="1">VLOOKUP($A3,'Proj GC'!$A$24:$AM$43,D$1+1,FALSE)</f>
        <v>1.1141345798143516</v>
      </c>
      <c r="E3" s="9">
        <f ca="1">VLOOKUP($A3,'Proj GC'!$A$24:$AM$43,E$1+1,FALSE)</f>
        <v>1.0599103763926339</v>
      </c>
      <c r="F3" s="9">
        <f ca="1">VLOOKUP($A3,'Proj GC'!$A$24:$AM$43,F$1+1,FALSE)</f>
        <v>0.81631550428156097</v>
      </c>
      <c r="G3" s="9">
        <f ca="1">VLOOKUP($A3,'Proj GC'!$A$24:$AM$43,G$1+1,FALSE)</f>
        <v>0.63482076678749366</v>
      </c>
      <c r="H3" s="9">
        <f ca="1">VLOOKUP($A3,'Proj GC'!$A$24:$AM$43,H$1+1,FALSE)</f>
        <v>1.250707192531533</v>
      </c>
      <c r="I3" s="9">
        <f ca="1">VLOOKUP($A3,'Proj GC'!$A$24:$AM$43,I$1+1,FALSE)</f>
        <v>0.72213107915514674</v>
      </c>
      <c r="J3" s="9">
        <f ca="1">VLOOKUP($A3,'Proj GC'!$A$24:$AM$43,J$1+1,FALSE)</f>
        <v>1.2476364313788255</v>
      </c>
      <c r="K3" s="9">
        <f ca="1">VLOOKUP($A3,'Proj GC'!$A$24:$AM$43,K$1+1,FALSE)</f>
        <v>1.2685768912899908</v>
      </c>
      <c r="L3" s="9">
        <f ca="1">VLOOKUP($A3,'Proj GC'!$A$24:$AM$43,L$1+1,FALSE)</f>
        <v>0.82891734857236565</v>
      </c>
      <c r="M3" s="9">
        <f ca="1">VLOOKUP($A3,'Proj GC'!$A$24:$AM$43,M$1+1,FALSE)</f>
        <v>1.293412002296433</v>
      </c>
      <c r="N3" s="9">
        <f ca="1">VLOOKUP($A3,'Proj GC'!$A$24:$AM$43,N$1+1,FALSE)</f>
        <v>0.93893510902080612</v>
      </c>
      <c r="O3" s="9">
        <f ca="1">VLOOKUP($A3,'Proj GC'!$A$24:$AM$43,O$1+1,FALSE)</f>
        <v>0.56620777815468548</v>
      </c>
      <c r="P3" s="9">
        <f ca="1">VLOOKUP($A3,'Proj GC'!$A$24:$AM$43,P$1+1,FALSE)</f>
        <v>1.2129150928994905</v>
      </c>
      <c r="Q3" s="9">
        <f ca="1">VLOOKUP($A3,'Proj GC'!$A$24:$AM$43,Q$1+1,FALSE)</f>
        <v>0.87717708079079126</v>
      </c>
      <c r="R3" s="9">
        <f ca="1">VLOOKUP($A3,'Proj GC'!$A$24:$AM$43,R$1+1,FALSE)</f>
        <v>0.74811404560837336</v>
      </c>
      <c r="S3" s="9">
        <f ca="1">VLOOKUP($A3,'Proj GC'!$A$24:$AM$43,S$1+1,FALSE)</f>
        <v>1.6009342073796089</v>
      </c>
      <c r="T3" s="9">
        <f ca="1">VLOOKUP($A3,'Proj GC'!$A$24:$AM$43,T$1+1,FALSE)</f>
        <v>1.3703907875983341</v>
      </c>
      <c r="U3" s="9">
        <f ca="1">VLOOKUP($A3,'Proj GC'!$A$24:$AM$43,U$1+1,FALSE)</f>
        <v>0.73837937195690995</v>
      </c>
      <c r="V3" s="9">
        <f ca="1">VLOOKUP($A3,'Proj GC'!$A$24:$AM$43,V$1+1,FALSE)</f>
        <v>0.98355720480674824</v>
      </c>
      <c r="W3" s="9">
        <f ca="1">VLOOKUP($A3,'Proj GC'!$A$24:$AM$43,W$1+1,FALSE)</f>
        <v>1.6131428192094091</v>
      </c>
      <c r="X3" s="9">
        <f ca="1">VLOOKUP($A3,'Proj GC'!$A$24:$AM$43,X$1+1,FALSE)</f>
        <v>0.91827351803839186</v>
      </c>
      <c r="Y3" s="9">
        <f ca="1">VLOOKUP($A3,'Proj GC'!$A$24:$AM$43,Y$1+1,FALSE)</f>
        <v>0.98114235561261143</v>
      </c>
      <c r="Z3" s="9">
        <f ca="1">VLOOKUP($A3,'Proj GC'!$A$24:$AM$43,Z$1+1,FALSE)</f>
        <v>0.64195121002419664</v>
      </c>
      <c r="AA3" s="9">
        <f ca="1">VLOOKUP($A3,'Proj GC'!$A$24:$AM$43,AA$1+1,FALSE)</f>
        <v>0.80724831774833417</v>
      </c>
      <c r="AB3" s="9">
        <f ca="1">VLOOKUP($A3,'Proj GC'!$A$24:$AM$43,AB$1+1,FALSE)</f>
        <v>1.0171403036927094</v>
      </c>
      <c r="AC3" s="9">
        <f ca="1">VLOOKUP($A3,'Proj GC'!$A$24:$AM$43,AC$1+1,FALSE)</f>
        <v>1.0540646591850498</v>
      </c>
      <c r="AD3" s="9">
        <f ca="1">VLOOKUP($A3,'Proj GC'!$A$24:$AM$43,AD$1+1,FALSE)</f>
        <v>0.75364580725816355</v>
      </c>
      <c r="AE3" s="9">
        <f ca="1">VLOOKUP($A3,'Proj GC'!$A$24:$AM$43,AE$1+1,FALSE)</f>
        <v>1.4167514869617539</v>
      </c>
      <c r="AF3" s="9">
        <f ca="1">VLOOKUP($A3,'Proj GC'!$A$24:$AM$43,AF$1+1,FALSE)</f>
        <v>0.83351442557897071</v>
      </c>
      <c r="AG3" s="9">
        <f ca="1">VLOOKUP($A3,'Proj GC'!$A$24:$AM$43,AG$1+1,FALSE)</f>
        <v>1.4346161511972093</v>
      </c>
      <c r="AH3" s="9">
        <f ca="1">VLOOKUP($A3,'Proj GC'!$A$24:$AM$43,AH$1+1,FALSE)</f>
        <v>0.71999893564350925</v>
      </c>
      <c r="AI3" s="9">
        <f ca="1">VLOOKUP($A3,'Proj GC'!$A$24:$AM$43,AI$1+1,FALSE)</f>
        <v>1.0776764862245354</v>
      </c>
      <c r="AJ3" s="9">
        <f ca="1">VLOOKUP($A3,'Proj GC'!$A$24:$AM$43,AJ$1+1,FALSE)</f>
        <v>0.95131387691893232</v>
      </c>
      <c r="AK3" s="9">
        <f ca="1">VLOOKUP($A3,'Proj GC'!$A$24:$AM$43,AK$1+1,FALSE)</f>
        <v>0.95383746536666947</v>
      </c>
      <c r="AL3" s="9">
        <f ca="1">VLOOKUP($A3,'Proj GC'!$A$24:$AM$43,AL$1+1,FALSE)</f>
        <v>1.2589760285160398</v>
      </c>
      <c r="AM3" s="9">
        <f ca="1">VLOOKUP($A3,'Proj GC'!$A$24:$AM$43,AM$1+1,FALSE)</f>
        <v>1.1154325124225135</v>
      </c>
      <c r="AN3" s="9" t="e">
        <f ca="1">AVERAGE(OFFSET($A3,0,Fixtures!$D$6,1,3))</f>
        <v>#N/A</v>
      </c>
      <c r="AO3" s="9" t="e">
        <f ca="1">AVERAGE(OFFSET($A3,0,Fixtures!$D$6,1,6))</f>
        <v>#N/A</v>
      </c>
      <c r="AP3" s="9" t="e">
        <f ca="1">AVERAGE(OFFSET($A3,0,Fixtures!$D$6,1,9))</f>
        <v>#N/A</v>
      </c>
      <c r="AQ3" s="9" t="e">
        <f ca="1">AVERAGE(OFFSET($A3,0,Fixtures!$D$6,1,12))</f>
        <v>#N/A</v>
      </c>
      <c r="AR3" s="9">
        <f ca="1">IF(OR(Fixtures!$D$6&lt;=0,Fixtures!$D$6&gt;39),AVERAGE(A3:AM3),AVERAGE(OFFSET($A3,0,Fixtures!$D$6,1,39-Fixtures!$D$6)))</f>
        <v>1.1154325124225135</v>
      </c>
    </row>
    <row r="4" spans="1:46" x14ac:dyDescent="0.25">
      <c r="A4" s="30" t="s">
        <v>61</v>
      </c>
      <c r="B4" s="9">
        <f ca="1">VLOOKUP($A4,'Proj GC'!$A$24:$AM$43,B$1+1,FALSE)</f>
        <v>1.6165448327751273</v>
      </c>
      <c r="C4" s="9">
        <f ca="1">VLOOKUP($A4,'Proj GC'!$A$24:$AM$43,C$1+1,FALSE)</f>
        <v>1.876666003230983</v>
      </c>
      <c r="D4" s="9">
        <f ca="1">VLOOKUP($A4,'Proj GC'!$A$24:$AM$43,D$1+1,FALSE)</f>
        <v>1.2027111274614579</v>
      </c>
      <c r="E4" s="9">
        <f ca="1">VLOOKUP($A4,'Proj GC'!$A$24:$AM$43,E$1+1,FALSE)</f>
        <v>1.3905077400081629</v>
      </c>
      <c r="F4" s="9">
        <f ca="1">VLOOKUP($A4,'Proj GC'!$A$24:$AM$43,F$1+1,FALSE)</f>
        <v>1.171270617091813</v>
      </c>
      <c r="G4" s="9">
        <f ca="1">VLOOKUP($A4,'Proj GC'!$A$24:$AM$43,G$1+1,FALSE)</f>
        <v>1.4270846143506581</v>
      </c>
      <c r="H4" s="9">
        <f ca="1">VLOOKUP($A4,'Proj GC'!$A$24:$AM$43,H$1+1,FALSE)</f>
        <v>1.6369288104344835</v>
      </c>
      <c r="I4" s="9">
        <f ca="1">VLOOKUP($A4,'Proj GC'!$A$24:$AM$43,I$1+1,FALSE)</f>
        <v>1.5568098683160227</v>
      </c>
      <c r="J4" s="9">
        <f ca="1">VLOOKUP($A4,'Proj GC'!$A$24:$AM$43,J$1+1,FALSE)</f>
        <v>0.93143407471588824</v>
      </c>
      <c r="K4" s="9">
        <f ca="1">VLOOKUP($A4,'Proj GC'!$A$24:$AM$43,K$1+1,FALSE)</f>
        <v>2.3228629354486841</v>
      </c>
      <c r="L4" s="9">
        <f ca="1">VLOOKUP($A4,'Proj GC'!$A$24:$AM$43,L$1+1,FALSE)</f>
        <v>1.2093812202990173</v>
      </c>
      <c r="M4" s="9">
        <f ca="1">VLOOKUP($A4,'Proj GC'!$A$24:$AM$43,M$1+1,FALSE)</f>
        <v>1.6184280579159929</v>
      </c>
      <c r="N4" s="9">
        <f ca="1">VLOOKUP($A4,'Proj GC'!$A$24:$AM$43,N$1+1,FALSE)</f>
        <v>1.8102482975292895</v>
      </c>
      <c r="O4" s="9">
        <f ca="1">VLOOKUP($A4,'Proj GC'!$A$24:$AM$43,O$1+1,FALSE)</f>
        <v>1.0854702085956507</v>
      </c>
      <c r="P4" s="9">
        <f ca="1">VLOOKUP($A4,'Proj GC'!$A$24:$AM$43,P$1+1,FALSE)</f>
        <v>1.9883577681826008</v>
      </c>
      <c r="Q4" s="9">
        <f ca="1">VLOOKUP($A4,'Proj GC'!$A$24:$AM$43,Q$1+1,FALSE)</f>
        <v>0.82153473614072625</v>
      </c>
      <c r="R4" s="9">
        <f ca="1">VLOOKUP($A4,'Proj GC'!$A$24:$AM$43,R$1+1,FALSE)</f>
        <v>1.0713457601895635</v>
      </c>
      <c r="S4" s="9">
        <f ca="1">VLOOKUP($A4,'Proj GC'!$A$24:$AM$43,S$1+1,FALSE)</f>
        <v>2.3405769250567521</v>
      </c>
      <c r="T4" s="9">
        <f ca="1">VLOOKUP($A4,'Proj GC'!$A$24:$AM$43,T$1+1,FALSE)</f>
        <v>1.7598696437088883</v>
      </c>
      <c r="U4" s="9">
        <f ca="1">VLOOKUP($A4,'Proj GC'!$A$24:$AM$43,U$1+1,FALSE)</f>
        <v>1.4235808078469918</v>
      </c>
      <c r="V4" s="9">
        <f ca="1">VLOOKUP($A4,'Proj GC'!$A$24:$AM$43,V$1+1,FALSE)</f>
        <v>2.0815450559123883</v>
      </c>
      <c r="W4" s="9">
        <f ca="1">VLOOKUP($A4,'Proj GC'!$A$24:$AM$43,W$1+1,FALSE)</f>
        <v>1.8267013970829984</v>
      </c>
      <c r="X4" s="9">
        <f ca="1">VLOOKUP($A4,'Proj GC'!$A$24:$AM$43,X$1+1,FALSE)</f>
        <v>1.2242766105767511</v>
      </c>
      <c r="Y4" s="9">
        <f ca="1">VLOOKUP($A4,'Proj GC'!$A$24:$AM$43,Y$1+1,FALSE)</f>
        <v>1.1844265802973881</v>
      </c>
      <c r="Z4" s="9">
        <f ca="1">VLOOKUP($A4,'Proj GC'!$A$24:$AM$43,Z$1+1,FALSE)</f>
        <v>0.92108821401061414</v>
      </c>
      <c r="AA4" s="9">
        <f ca="1">VLOOKUP($A4,'Proj GC'!$A$24:$AM$43,AA$1+1,FALSE)</f>
        <v>1.8147037943463102</v>
      </c>
      <c r="AB4" s="9">
        <f ca="1">VLOOKUP($A4,'Proj GC'!$A$24:$AM$43,AB$1+1,FALSE)</f>
        <v>1.2727332075245388</v>
      </c>
      <c r="AC4" s="9">
        <f ca="1">VLOOKUP($A4,'Proj GC'!$A$24:$AM$43,AC$1+1,FALSE)</f>
        <v>1.5378686499863916</v>
      </c>
      <c r="AD4" s="9">
        <f ca="1">VLOOKUP($A4,'Proj GC'!$A$24:$AM$43,AD$1+1,FALSE)</f>
        <v>1.4758117483578643</v>
      </c>
      <c r="AE4" s="9">
        <f ca="1">VLOOKUP($A4,'Proj GC'!$A$24:$AM$43,AE$1+1,FALSE)</f>
        <v>1.5293868524396721</v>
      </c>
      <c r="AF4" s="9">
        <f ca="1">VLOOKUP($A4,'Proj GC'!$A$24:$AM$43,AF$1+1,FALSE)</f>
        <v>1.09349647478748</v>
      </c>
      <c r="AG4" s="9">
        <f ca="1">VLOOKUP($A4,'Proj GC'!$A$24:$AM$43,AG$1+1,FALSE)</f>
        <v>2.0556244614148182</v>
      </c>
      <c r="AH4" s="9">
        <f ca="1">VLOOKUP($A4,'Proj GC'!$A$24:$AM$43,AH$1+1,FALSE)</f>
        <v>1.3803014105682136</v>
      </c>
      <c r="AI4" s="9">
        <f ca="1">VLOOKUP($A4,'Proj GC'!$A$24:$AM$43,AI$1+1,FALSE)</f>
        <v>1.3839629914392788</v>
      </c>
      <c r="AJ4" s="9">
        <f ca="1">VLOOKUP($A4,'Proj GC'!$A$24:$AM$43,AJ$1+1,FALSE)</f>
        <v>1.3623405343469828</v>
      </c>
      <c r="AK4" s="9">
        <f ca="1">VLOOKUP($A4,'Proj GC'!$A$24:$AM$43,AK$1+1,FALSE)</f>
        <v>1.5636462477448787</v>
      </c>
      <c r="AL4" s="9">
        <f ca="1">VLOOKUP($A4,'Proj GC'!$A$24:$AM$43,AL$1+1,FALSE)</f>
        <v>1.8406316936455553</v>
      </c>
      <c r="AM4" s="9">
        <f ca="1">VLOOKUP($A4,'Proj GC'!$A$24:$AM$43,AM$1+1,FALSE)</f>
        <v>1.0446768102396111</v>
      </c>
      <c r="AN4" s="9" t="e">
        <f ca="1">AVERAGE(OFFSET($A4,0,Fixtures!$D$6,1,3))</f>
        <v>#N/A</v>
      </c>
      <c r="AO4" s="9" t="e">
        <f ca="1">AVERAGE(OFFSET($A4,0,Fixtures!$D$6,1,6))</f>
        <v>#N/A</v>
      </c>
      <c r="AP4" s="9" t="e">
        <f ca="1">AVERAGE(OFFSET($A4,0,Fixtures!$D$6,1,9))</f>
        <v>#N/A</v>
      </c>
      <c r="AQ4" s="9" t="e">
        <f ca="1">AVERAGE(OFFSET($A4,0,Fixtures!$D$6,1,12))</f>
        <v>#N/A</v>
      </c>
      <c r="AR4" s="9">
        <f ca="1">IF(OR(Fixtures!$D$6&lt;=0,Fixtures!$D$6&gt;39),AVERAGE(A4:AM4),AVERAGE(OFFSET($A4,0,Fixtures!$D$6,1,39-Fixtures!$D$6)))</f>
        <v>1.0446768102396111</v>
      </c>
    </row>
    <row r="5" spans="1:46" x14ac:dyDescent="0.25">
      <c r="A5" s="30" t="s">
        <v>53</v>
      </c>
      <c r="B5" s="9">
        <f ca="1">VLOOKUP($A5,'Proj GC'!$A$24:$AM$43,B$1+1,FALSE)</f>
        <v>1.2516127894867295</v>
      </c>
      <c r="C5" s="9">
        <f ca="1">VLOOKUP($A5,'Proj GC'!$A$24:$AM$43,C$1+1,FALSE)</f>
        <v>2.139205173663786</v>
      </c>
      <c r="D5" s="9">
        <f ca="1">VLOOKUP($A5,'Proj GC'!$A$24:$AM$43,D$1+1,FALSE)</f>
        <v>1.2585540851245052</v>
      </c>
      <c r="E5" s="9">
        <f ca="1">VLOOKUP($A5,'Proj GC'!$A$24:$AM$43,E$1+1,FALSE)</f>
        <v>2.1661796871970016</v>
      </c>
      <c r="F5" s="9">
        <f ca="1">VLOOKUP($A5,'Proj GC'!$A$24:$AM$43,F$1+1,FALSE)</f>
        <v>1.2740551148816324</v>
      </c>
      <c r="G5" s="9">
        <f ca="1">VLOOKUP($A5,'Proj GC'!$A$24:$AM$43,G$1+1,FALSE)</f>
        <v>1.4177326520823355</v>
      </c>
      <c r="H5" s="9">
        <f ca="1">VLOOKUP($A5,'Proj GC'!$A$24:$AM$43,H$1+1,FALSE)</f>
        <v>1.4364238089824375</v>
      </c>
      <c r="I5" s="9">
        <f ca="1">VLOOKUP($A5,'Proj GC'!$A$24:$AM$43,I$1+1,FALSE)</f>
        <v>1.6272233599777199</v>
      </c>
      <c r="J5" s="9">
        <f ca="1">VLOOKUP($A5,'Proj GC'!$A$24:$AM$43,J$1+1,FALSE)</f>
        <v>1.386534955992041</v>
      </c>
      <c r="K5" s="9">
        <f ca="1">VLOOKUP($A5,'Proj GC'!$A$24:$AM$43,K$1+1,FALSE)</f>
        <v>1.1379575210145563</v>
      </c>
      <c r="L5" s="9">
        <f ca="1">VLOOKUP($A5,'Proj GC'!$A$24:$AM$43,L$1+1,FALSE)</f>
        <v>1.2188939229292246</v>
      </c>
      <c r="M5" s="9">
        <f ca="1">VLOOKUP($A5,'Proj GC'!$A$24:$AM$43,M$1+1,FALSE)</f>
        <v>1.4851091955647178</v>
      </c>
      <c r="N5" s="9">
        <f ca="1">VLOOKUP($A5,'Proj GC'!$A$24:$AM$43,N$1+1,FALSE)</f>
        <v>1.8314251058312299</v>
      </c>
      <c r="O5" s="9">
        <f ca="1">VLOOKUP($A5,'Proj GC'!$A$24:$AM$43,O$1+1,FALSE)</f>
        <v>1.9154709022805001</v>
      </c>
      <c r="P5" s="9">
        <f ca="1">VLOOKUP($A5,'Proj GC'!$A$24:$AM$43,P$1+1,FALSE)</f>
        <v>1.8838521317387948</v>
      </c>
      <c r="Q5" s="9">
        <f ca="1">VLOOKUP($A5,'Proj GC'!$A$24:$AM$43,Q$1+1,FALSE)</f>
        <v>1.5358175516495063</v>
      </c>
      <c r="R5" s="9">
        <f ca="1">VLOOKUP($A5,'Proj GC'!$A$24:$AM$43,R$1+1,FALSE)</f>
        <v>0.8549379475116643</v>
      </c>
      <c r="S5" s="9">
        <f ca="1">VLOOKUP($A5,'Proj GC'!$A$24:$AM$43,S$1+1,FALSE)</f>
        <v>1.6842325724775835</v>
      </c>
      <c r="T5" s="9">
        <f ca="1">VLOOKUP($A5,'Proj GC'!$A$24:$AM$43,T$1+1,FALSE)</f>
        <v>2.4173094368626167</v>
      </c>
      <c r="U5" s="9">
        <f ca="1">VLOOKUP($A5,'Proj GC'!$A$24:$AM$43,U$1+1,FALSE)</f>
        <v>1.4402342679890305</v>
      </c>
      <c r="V5" s="9">
        <f ca="1">VLOOKUP($A5,'Proj GC'!$A$24:$AM$43,V$1+1,FALSE)</f>
        <v>1.1296049106593817</v>
      </c>
      <c r="W5" s="9">
        <f ca="1">VLOOKUP($A5,'Proj GC'!$A$24:$AM$43,W$1+1,FALSE)</f>
        <v>1.4470451229198233</v>
      </c>
      <c r="X5" s="9">
        <f ca="1">VLOOKUP($A5,'Proj GC'!$A$24:$AM$43,X$1+1,FALSE)</f>
        <v>2.0692034486995996</v>
      </c>
      <c r="Y5" s="9">
        <f ca="1">VLOOKUP($A5,'Proj GC'!$A$24:$AM$43,Y$1+1,FALSE)</f>
        <v>1.0903722740428685</v>
      </c>
      <c r="Z5" s="9">
        <f ca="1">VLOOKUP($A5,'Proj GC'!$A$24:$AM$43,Z$1+1,FALSE)</f>
        <v>1.620109016614987</v>
      </c>
      <c r="AA5" s="9">
        <f ca="1">VLOOKUP($A5,'Proj GC'!$A$24:$AM$43,AA$1+1,FALSE)</f>
        <v>1.1149061689034809</v>
      </c>
      <c r="AB5" s="9">
        <f ca="1">VLOOKUP($A5,'Proj GC'!$A$24:$AM$43,AB$1+1,FALSE)</f>
        <v>1.88848878693585</v>
      </c>
      <c r="AC5" s="9">
        <f ca="1">VLOOKUP($A5,'Proj GC'!$A$24:$AM$43,AC$1+1,FALSE)</f>
        <v>0.95853922241034417</v>
      </c>
      <c r="AD5" s="9">
        <f ca="1">VLOOKUP($A5,'Proj GC'!$A$24:$AM$43,AD$1+1,FALSE)</f>
        <v>1.6822727762987901</v>
      </c>
      <c r="AE5" s="9">
        <f ca="1">VLOOKUP($A5,'Proj GC'!$A$24:$AM$43,AE$1+1,FALSE)</f>
        <v>1.6003976573629406</v>
      </c>
      <c r="AF5" s="9">
        <f ca="1">VLOOKUP($A5,'Proj GC'!$A$24:$AM$43,AF$1+1,FALSE)</f>
        <v>1.7034855567882432</v>
      </c>
      <c r="AG5" s="9">
        <f ca="1">VLOOKUP($A5,'Proj GC'!$A$24:$AM$43,AG$1+1,FALSE)</f>
        <v>1.5915709939647908</v>
      </c>
      <c r="AH5" s="9">
        <f ca="1">VLOOKUP($A5,'Proj GC'!$A$24:$AM$43,AH$1+1,FALSE)</f>
        <v>1.9529703497435329</v>
      </c>
      <c r="AI5" s="9">
        <f ca="1">VLOOKUP($A5,'Proj GC'!$A$24:$AM$43,AI$1+1,FALSE)</f>
        <v>1.9009742064896835</v>
      </c>
      <c r="AJ5" s="9">
        <f ca="1">VLOOKUP($A5,'Proj GC'!$A$24:$AM$43,AJ$1+1,FALSE)</f>
        <v>1.0871528721413608</v>
      </c>
      <c r="AK5" s="9">
        <f ca="1">VLOOKUP($A5,'Proj GC'!$A$24:$AM$43,AK$1+1,FALSE)</f>
        <v>1.4814629259562111</v>
      </c>
      <c r="AL5" s="9">
        <f ca="1">VLOOKUP($A5,'Proj GC'!$A$24:$AM$43,AL$1+1,FALSE)</f>
        <v>1.3244819339989256</v>
      </c>
      <c r="AM5" s="9">
        <f ca="1">VLOOKUP($A5,'Proj GC'!$A$24:$AM$43,AM$1+1,FALSE)</f>
        <v>2.4357436688573677</v>
      </c>
      <c r="AN5" s="9" t="e">
        <f ca="1">AVERAGE(OFFSET($A5,0,Fixtures!$D$6,1,3))</f>
        <v>#N/A</v>
      </c>
      <c r="AO5" s="9" t="e">
        <f ca="1">AVERAGE(OFFSET($A5,0,Fixtures!$D$6,1,6))</f>
        <v>#N/A</v>
      </c>
      <c r="AP5" s="9" t="e">
        <f ca="1">AVERAGE(OFFSET($A5,0,Fixtures!$D$6,1,9))</f>
        <v>#N/A</v>
      </c>
      <c r="AQ5" s="9" t="e">
        <f ca="1">AVERAGE(OFFSET($A5,0,Fixtures!$D$6,1,12))</f>
        <v>#N/A</v>
      </c>
      <c r="AR5" s="9">
        <f ca="1">IF(OR(Fixtures!$D$6&lt;=0,Fixtures!$D$6&gt;39),AVERAGE(A5:AM5),AVERAGE(OFFSET($A5,0,Fixtures!$D$6,1,39-Fixtures!$D$6)))</f>
        <v>2.4357436688573677</v>
      </c>
    </row>
    <row r="6" spans="1:46" x14ac:dyDescent="0.25">
      <c r="A6" s="30" t="s">
        <v>116</v>
      </c>
      <c r="B6" s="9">
        <f ca="1">VLOOKUP($A6,'Proj GC'!$A$24:$AM$43,B$1+1,FALSE)</f>
        <v>1.2376875945298538</v>
      </c>
      <c r="C6" s="9">
        <f ca="1">VLOOKUP($A6,'Proj GC'!$A$24:$AM$43,C$1+1,FALSE)</f>
        <v>1.9336069245441008</v>
      </c>
      <c r="D6" s="9">
        <f ca="1">VLOOKUP($A6,'Proj GC'!$A$24:$AM$43,D$1+1,FALSE)</f>
        <v>1.3843814990181582</v>
      </c>
      <c r="E6" s="9">
        <f ca="1">VLOOKUP($A6,'Proj GC'!$A$24:$AM$43,E$1+1,FALSE)</f>
        <v>1.342293830688313</v>
      </c>
      <c r="F6" s="9">
        <f ca="1">VLOOKUP($A6,'Proj GC'!$A$24:$AM$43,F$1+1,FALSE)</f>
        <v>1.0159108921510998</v>
      </c>
      <c r="G6" s="9">
        <f ca="1">VLOOKUP($A6,'Proj GC'!$A$24:$AM$43,G$1+1,FALSE)</f>
        <v>0.90578637579551102</v>
      </c>
      <c r="H6" s="9">
        <f ca="1">VLOOKUP($A6,'Proj GC'!$A$24:$AM$43,H$1+1,FALSE)</f>
        <v>0.89572539571425946</v>
      </c>
      <c r="I6" s="9">
        <f ca="1">VLOOKUP($A6,'Proj GC'!$A$24:$AM$43,I$1+1,FALSE)</f>
        <v>1.7114103828913958</v>
      </c>
      <c r="J6" s="9">
        <f ca="1">VLOOKUP($A6,'Proj GC'!$A$24:$AM$43,J$1+1,FALSE)</f>
        <v>1.1760800492766355</v>
      </c>
      <c r="K6" s="9">
        <f ca="1">VLOOKUP($A6,'Proj GC'!$A$24:$AM$43,K$1+1,FALSE)</f>
        <v>1.8249906716841344</v>
      </c>
      <c r="L6" s="9">
        <f ca="1">VLOOKUP($A6,'Proj GC'!$A$24:$AM$43,L$1+1,FALSE)</f>
        <v>2.2589012544033951</v>
      </c>
      <c r="M6" s="9">
        <f ca="1">VLOOKUP($A6,'Proj GC'!$A$24:$AM$43,M$1+1,FALSE)</f>
        <v>1.7899485924112304</v>
      </c>
      <c r="N6" s="9">
        <f ca="1">VLOOKUP($A6,'Proj GC'!$A$24:$AM$43,N$1+1,FALSE)</f>
        <v>1.1905652844016696</v>
      </c>
      <c r="O6" s="9">
        <f ca="1">VLOOKUP($A6,'Proj GC'!$A$24:$AM$43,O$1+1,FALSE)</f>
        <v>1.3522191215967507</v>
      </c>
      <c r="P6" s="9">
        <f ca="1">VLOOKUP($A6,'Proj GC'!$A$24:$AM$43,P$1+1,FALSE)</f>
        <v>1.1695936221836658</v>
      </c>
      <c r="Q6" s="9">
        <f ca="1">VLOOKUP($A6,'Proj GC'!$A$24:$AM$43,Q$1+1,FALSE)</f>
        <v>1.7647346362378773</v>
      </c>
      <c r="R6" s="9">
        <f ca="1">VLOOKUP($A6,'Proj GC'!$A$24:$AM$43,R$1+1,FALSE)</f>
        <v>1.2956742333449889</v>
      </c>
      <c r="S6" s="9">
        <f ca="1">VLOOKUP($A6,'Proj GC'!$A$24:$AM$43,S$1+1,FALSE)</f>
        <v>1.5720321224419191</v>
      </c>
      <c r="T6" s="9">
        <f ca="1">VLOOKUP($A6,'Proj GC'!$A$24:$AM$43,T$1+1,FALSE)</f>
        <v>1.5918548127960348</v>
      </c>
      <c r="U6" s="9">
        <f ca="1">VLOOKUP($A6,'Proj GC'!$A$24:$AM$43,U$1+1,FALSE)</f>
        <v>1.5139420026637804</v>
      </c>
      <c r="V6" s="9">
        <f ca="1">VLOOKUP($A6,'Proj GC'!$A$24:$AM$43,V$1+1,FALSE)</f>
        <v>1.1390188486017907</v>
      </c>
      <c r="W6" s="9">
        <f ca="1">VLOOKUP($A6,'Proj GC'!$A$24:$AM$43,W$1+1,FALSE)</f>
        <v>1.4351742234781957</v>
      </c>
      <c r="X6" s="9">
        <f ca="1">VLOOKUP($A6,'Proj GC'!$A$24:$AM$43,X$1+1,FALSE)</f>
        <v>1.3458545873289758</v>
      </c>
      <c r="Y6" s="9">
        <f ca="1">VLOOKUP($A6,'Proj GC'!$A$24:$AM$43,Y$1+1,FALSE)</f>
        <v>1.4955223442363377</v>
      </c>
      <c r="Z6" s="9">
        <f ca="1">VLOOKUP($A6,'Proj GC'!$A$24:$AM$43,Z$1+1,FALSE)</f>
        <v>0.79891319357841906</v>
      </c>
      <c r="AA6" s="9">
        <f ca="1">VLOOKUP($A6,'Proj GC'!$A$24:$AM$43,AA$1+1,FALSE)</f>
        <v>1.1518125530147534</v>
      </c>
      <c r="AB6" s="9">
        <f ca="1">VLOOKUP($A6,'Proj GC'!$A$24:$AM$43,AB$1+1,FALSE)</f>
        <v>2.2761274767239232</v>
      </c>
      <c r="AC6" s="9">
        <f ca="1">VLOOKUP($A6,'Proj GC'!$A$24:$AM$43,AC$1+1,FALSE)</f>
        <v>1.7764018764603418</v>
      </c>
      <c r="AD6" s="9">
        <f ca="1">VLOOKUP($A6,'Proj GC'!$A$24:$AM$43,AD$1+1,FALSE)</f>
        <v>1.5205901375286286</v>
      </c>
      <c r="AE6" s="9">
        <f ca="1">VLOOKUP($A6,'Proj GC'!$A$24:$AM$43,AE$1+1,FALSE)</f>
        <v>1.7604018246908133</v>
      </c>
      <c r="AF6" s="9">
        <f ca="1">VLOOKUP($A6,'Proj GC'!$A$24:$AM$43,AF$1+1,FALSE)</f>
        <v>1.0555810153045506</v>
      </c>
      <c r="AG6" s="9">
        <f ca="1">VLOOKUP($A6,'Proj GC'!$A$24:$AM$43,AG$1+1,FALSE)</f>
        <v>1.5738634916407244</v>
      </c>
      <c r="AH6" s="9">
        <f ca="1">VLOOKUP($A6,'Proj GC'!$A$24:$AM$43,AH$1+1,FALSE)</f>
        <v>1.3877888257207085</v>
      </c>
      <c r="AI6" s="9">
        <f ca="1">VLOOKUP($A6,'Proj GC'!$A$24:$AM$43,AI$1+1,FALSE)</f>
        <v>2.0242282341077691</v>
      </c>
      <c r="AJ6" s="9">
        <f ca="1">VLOOKUP($A6,'Proj GC'!$A$24:$AM$43,AJ$1+1,FALSE)</f>
        <v>1.0189193241221359</v>
      </c>
      <c r="AK6" s="9">
        <f ca="1">VLOOKUP($A6,'Proj GC'!$A$24:$AM$43,AK$1+1,FALSE)</f>
        <v>1.4872740990103748</v>
      </c>
      <c r="AL6" s="9">
        <f ca="1">VLOOKUP($A6,'Proj GC'!$A$24:$AM$43,AL$1+1,FALSE)</f>
        <v>1.9990213815931879</v>
      </c>
      <c r="AM6" s="9">
        <f ca="1">VLOOKUP($A6,'Proj GC'!$A$24:$AM$43,AM$1+1,FALSE)</f>
        <v>1.0633862725550807</v>
      </c>
      <c r="AN6" s="9" t="e">
        <f ca="1">AVERAGE(OFFSET($A6,0,Fixtures!$D$6,1,3))</f>
        <v>#N/A</v>
      </c>
      <c r="AO6" s="9" t="e">
        <f ca="1">AVERAGE(OFFSET($A6,0,Fixtures!$D$6,1,6))</f>
        <v>#N/A</v>
      </c>
      <c r="AP6" s="9" t="e">
        <f ca="1">AVERAGE(OFFSET($A6,0,Fixtures!$D$6,1,9))</f>
        <v>#N/A</v>
      </c>
      <c r="AQ6" s="9" t="e">
        <f ca="1">AVERAGE(OFFSET($A6,0,Fixtures!$D$6,1,12))</f>
        <v>#N/A</v>
      </c>
      <c r="AR6" s="9">
        <f ca="1">IF(OR(Fixtures!$D$6&lt;=0,Fixtures!$D$6&gt;39),AVERAGE(A6:AM6),AVERAGE(OFFSET($A6,0,Fixtures!$D$6,1,39-Fixtures!$D$6)))</f>
        <v>1.0633862725550807</v>
      </c>
    </row>
    <row r="7" spans="1:46" x14ac:dyDescent="0.25">
      <c r="A7" s="30" t="s">
        <v>115</v>
      </c>
      <c r="B7" s="9">
        <f ca="1">VLOOKUP($A7,'Proj GC'!$A$24:$AM$43,B$1+1,FALSE)</f>
        <v>2.6367938495338832</v>
      </c>
      <c r="C7" s="9">
        <f ca="1">VLOOKUP($A7,'Proj GC'!$A$24:$AM$43,C$1+1,FALSE)</f>
        <v>1.2069323084194501</v>
      </c>
      <c r="D7" s="9">
        <f ca="1">VLOOKUP($A7,'Proj GC'!$A$24:$AM$43,D$1+1,FALSE)</f>
        <v>1.1768882101252416</v>
      </c>
      <c r="E7" s="9">
        <f ca="1">VLOOKUP($A7,'Proj GC'!$A$24:$AM$43,E$1+1,FALSE)</f>
        <v>2.0578836598786912</v>
      </c>
      <c r="F7" s="9">
        <f ca="1">VLOOKUP($A7,'Proj GC'!$A$24:$AM$43,F$1+1,FALSE)</f>
        <v>1.222844307844261</v>
      </c>
      <c r="G7" s="9">
        <f ca="1">VLOOKUP($A7,'Proj GC'!$A$24:$AM$43,G$1+1,FALSE)</f>
        <v>2.0393483016750995</v>
      </c>
      <c r="H7" s="9">
        <f ca="1">VLOOKUP($A7,'Proj GC'!$A$24:$AM$43,H$1+1,FALSE)</f>
        <v>1.6625863903385736</v>
      </c>
      <c r="I7" s="9">
        <f ca="1">VLOOKUP($A7,'Proj GC'!$A$24:$AM$43,I$1+1,FALSE)</f>
        <v>1.33432432351134</v>
      </c>
      <c r="J7" s="9">
        <f ca="1">VLOOKUP($A7,'Proj GC'!$A$24:$AM$43,J$1+1,FALSE)</f>
        <v>1.4338067925782285</v>
      </c>
      <c r="K7" s="9">
        <f ca="1">VLOOKUP($A7,'Proj GC'!$A$24:$AM$43,K$1+1,FALSE)</f>
        <v>1.7324970413338463</v>
      </c>
      <c r="L7" s="9">
        <f ca="1">VLOOKUP($A7,'Proj GC'!$A$24:$AM$43,L$1+1,FALSE)</f>
        <v>2.3449796254076825</v>
      </c>
      <c r="M7" s="9">
        <f ca="1">VLOOKUP($A7,'Proj GC'!$A$24:$AM$43,M$1+1,FALSE)</f>
        <v>1.5591135094699446</v>
      </c>
      <c r="N7" s="9">
        <f ca="1">VLOOKUP($A7,'Proj GC'!$A$24:$AM$43,N$1+1,FALSE)</f>
        <v>1.2318863560259605</v>
      </c>
      <c r="O7" s="9">
        <f ca="1">VLOOKUP($A7,'Proj GC'!$A$24:$AM$43,O$1+1,FALSE)</f>
        <v>2.3157785923564846</v>
      </c>
      <c r="P7" s="9">
        <f ca="1">VLOOKUP($A7,'Proj GC'!$A$24:$AM$43,P$1+1,FALSE)</f>
        <v>1.1803733466121427</v>
      </c>
      <c r="Q7" s="9">
        <f ca="1">VLOOKUP($A7,'Proj GC'!$A$24:$AM$43,Q$1+1,FALSE)</f>
        <v>1.3195033780881031</v>
      </c>
      <c r="R7" s="9">
        <f ca="1">VLOOKUP($A7,'Proj GC'!$A$24:$AM$43,R$1+1,FALSE)</f>
        <v>2.0443676738127841</v>
      </c>
      <c r="S7" s="9">
        <f ca="1">VLOOKUP($A7,'Proj GC'!$A$24:$AM$43,S$1+1,FALSE)</f>
        <v>1.3549229122556778</v>
      </c>
      <c r="T7" s="9">
        <f ca="1">VLOOKUP($A7,'Proj GC'!$A$24:$AM$43,T$1+1,FALSE)</f>
        <v>1.3792176631061561</v>
      </c>
      <c r="U7" s="9">
        <f ca="1">VLOOKUP($A7,'Proj GC'!$A$24:$AM$43,U$1+1,FALSE)</f>
        <v>1.5664865432670552</v>
      </c>
      <c r="V7" s="9">
        <f ca="1">VLOOKUP($A7,'Proj GC'!$A$24:$AM$43,V$1+1,FALSE)</f>
        <v>2.1141716480131527</v>
      </c>
      <c r="W7" s="9">
        <f ca="1">VLOOKUP($A7,'Proj GC'!$A$24:$AM$43,W$1+1,FALSE)</f>
        <v>1.3624371535444872</v>
      </c>
      <c r="X7" s="9">
        <f ca="1">VLOOKUP($A7,'Proj GC'!$A$24:$AM$43,X$1+1,FALSE)</f>
        <v>1.0493137880514594</v>
      </c>
      <c r="Y7" s="9">
        <f ca="1">VLOOKUP($A7,'Proj GC'!$A$24:$AM$43,Y$1+1,FALSE)</f>
        <v>1.823251824514371</v>
      </c>
      <c r="Z7" s="9">
        <f ca="1">VLOOKUP($A7,'Proj GC'!$A$24:$AM$43,Z$1+1,FALSE)</f>
        <v>1.5549885290785563</v>
      </c>
      <c r="AA7" s="9">
        <f ca="1">VLOOKUP($A7,'Proj GC'!$A$24:$AM$43,AA$1+1,FALSE)</f>
        <v>1.603745246849517</v>
      </c>
      <c r="AB7" s="9">
        <f ca="1">VLOOKUP($A7,'Proj GC'!$A$24:$AM$43,AB$1+1,FALSE)</f>
        <v>1.9825938651430852</v>
      </c>
      <c r="AC7" s="9">
        <f ca="1">VLOOKUP($A7,'Proj GC'!$A$24:$AM$43,AC$1+1,FALSE)</f>
        <v>1.8440939809631787</v>
      </c>
      <c r="AD7" s="9">
        <f ca="1">VLOOKUP($A7,'Proj GC'!$A$24:$AM$43,AD$1+1,FALSE)</f>
        <v>1.5347545741739412</v>
      </c>
      <c r="AE7" s="9">
        <f ca="1">VLOOKUP($A7,'Proj GC'!$A$24:$AM$43,AE$1+1,FALSE)</f>
        <v>0.92550589397175409</v>
      </c>
      <c r="AF7" s="9">
        <f ca="1">VLOOKUP($A7,'Proj GC'!$A$24:$AM$43,AF$1+1,FALSE)</f>
        <v>2.6168380265274984</v>
      </c>
      <c r="AG7" s="9">
        <f ca="1">VLOOKUP($A7,'Proj GC'!$A$24:$AM$43,AG$1+1,FALSE)</f>
        <v>2.0735769361410989</v>
      </c>
      <c r="AH7" s="9">
        <f ca="1">VLOOKUP($A7,'Proj GC'!$A$24:$AM$43,AH$1+1,FALSE)</f>
        <v>1.8211302636224536</v>
      </c>
      <c r="AI7" s="9">
        <f ca="1">VLOOKUP($A7,'Proj GC'!$A$24:$AM$43,AI$1+1,FALSE)</f>
        <v>1.7538354077253027</v>
      </c>
      <c r="AJ7" s="9">
        <f ca="1">VLOOKUP($A7,'Proj GC'!$A$24:$AM$43,AJ$1+1,FALSE)</f>
        <v>1.6076924853871271</v>
      </c>
      <c r="AK7" s="9">
        <f ca="1">VLOOKUP($A7,'Proj GC'!$A$24:$AM$43,AK$1+1,FALSE)</f>
        <v>1.5009817703184745</v>
      </c>
      <c r="AL7" s="9">
        <f ca="1">VLOOKUP($A7,'Proj GC'!$A$24:$AM$43,AL$1+1,FALSE)</f>
        <v>1.7229418110123136</v>
      </c>
      <c r="AM7" s="9">
        <f ca="1">VLOOKUP($A7,'Proj GC'!$A$24:$AM$43,AM$1+1,FALSE)</f>
        <v>1.0376585839076606</v>
      </c>
      <c r="AN7" s="9" t="e">
        <f ca="1">AVERAGE(OFFSET($A7,0,Fixtures!$D$6,1,3))</f>
        <v>#N/A</v>
      </c>
      <c r="AO7" s="9" t="e">
        <f ca="1">AVERAGE(OFFSET($A7,0,Fixtures!$D$6,1,6))</f>
        <v>#N/A</v>
      </c>
      <c r="AP7" s="9" t="e">
        <f ca="1">AVERAGE(OFFSET($A7,0,Fixtures!$D$6,1,9))</f>
        <v>#N/A</v>
      </c>
      <c r="AQ7" s="9" t="e">
        <f ca="1">AVERAGE(OFFSET($A7,0,Fixtures!$D$6,1,12))</f>
        <v>#N/A</v>
      </c>
      <c r="AR7" s="9">
        <f ca="1">IF(OR(Fixtures!$D$6&lt;=0,Fixtures!$D$6&gt;39),AVERAGE(A7:AM7),AVERAGE(OFFSET($A7,0,Fixtures!$D$6,1,39-Fixtures!$D$6)))</f>
        <v>1.0376585839076606</v>
      </c>
    </row>
    <row r="8" spans="1:46" x14ac:dyDescent="0.25">
      <c r="A8" s="30" t="s">
        <v>2</v>
      </c>
      <c r="B8" s="9">
        <f ca="1">VLOOKUP($A8,'Proj GC'!$A$24:$AM$43,B$1+1,FALSE)</f>
        <v>1.7449080501282379</v>
      </c>
      <c r="C8" s="9">
        <f ca="1">VLOOKUP($A8,'Proj GC'!$A$24:$AM$43,C$1+1,FALSE)</f>
        <v>1.2138683799767036</v>
      </c>
      <c r="D8" s="9">
        <f ca="1">VLOOKUP($A8,'Proj GC'!$A$24:$AM$43,D$1+1,FALSE)</f>
        <v>1.7992760263083016</v>
      </c>
      <c r="E8" s="9">
        <f ca="1">VLOOKUP($A8,'Proj GC'!$A$24:$AM$43,E$1+1,FALSE)</f>
        <v>1.0388627700669752</v>
      </c>
      <c r="F8" s="9">
        <f ca="1">VLOOKUP($A8,'Proj GC'!$A$24:$AM$43,F$1+1,FALSE)</f>
        <v>1.6028017201080376</v>
      </c>
      <c r="G8" s="9">
        <f ca="1">VLOOKUP($A8,'Proj GC'!$A$24:$AM$43,G$1+1,FALSE)</f>
        <v>1.3685667296516217</v>
      </c>
      <c r="H8" s="9">
        <f ca="1">VLOOKUP($A8,'Proj GC'!$A$24:$AM$43,H$1+1,FALSE)</f>
        <v>1.1990996233825253</v>
      </c>
      <c r="I8" s="9">
        <f ca="1">VLOOKUP($A8,'Proj GC'!$A$24:$AM$43,I$1+1,FALSE)</f>
        <v>1.5163847164032958</v>
      </c>
      <c r="J8" s="9">
        <f ca="1">VLOOKUP($A8,'Proj GC'!$A$24:$AM$43,J$1+1,FALSE)</f>
        <v>1.6230124026654604</v>
      </c>
      <c r="K8" s="9">
        <f ca="1">VLOOKUP($A8,'Proj GC'!$A$24:$AM$43,K$1+1,FALSE)</f>
        <v>1.1743571361292491</v>
      </c>
      <c r="L8" s="9">
        <f ca="1">VLOOKUP($A8,'Proj GC'!$A$24:$AM$43,L$1+1,FALSE)</f>
        <v>1.7948584080539427</v>
      </c>
      <c r="M8" s="9">
        <f ca="1">VLOOKUP($A8,'Proj GC'!$A$24:$AM$43,M$1+1,FALSE)</f>
        <v>0.91325755021161192</v>
      </c>
      <c r="N8" s="9">
        <f ca="1">VLOOKUP($A8,'Proj GC'!$A$24:$AM$43,N$1+1,FALSE)</f>
        <v>1.9714536747874891</v>
      </c>
      <c r="O8" s="9">
        <f ca="1">VLOOKUP($A8,'Proj GC'!$A$24:$AM$43,O$1+1,FALSE)</f>
        <v>1.0622376765848438</v>
      </c>
      <c r="P8" s="9">
        <f ca="1">VLOOKUP($A8,'Proj GC'!$A$24:$AM$43,P$1+1,FALSE)</f>
        <v>2.3031150346266109</v>
      </c>
      <c r="Q8" s="9">
        <f ca="1">VLOOKUP($A8,'Proj GC'!$A$24:$AM$43,Q$1+1,FALSE)</f>
        <v>1.8249834986610951</v>
      </c>
      <c r="R8" s="9">
        <f ca="1">VLOOKUP($A8,'Proj GC'!$A$24:$AM$43,R$1+1,FALSE)</f>
        <v>1.4632650829503375</v>
      </c>
      <c r="S8" s="9">
        <f ca="1">VLOOKUP($A8,'Proj GC'!$A$24:$AM$43,S$1+1,FALSE)</f>
        <v>1.0357954536494745</v>
      </c>
      <c r="T8" s="9">
        <f ca="1">VLOOKUP($A8,'Proj GC'!$A$24:$AM$43,T$1+1,FALSE)</f>
        <v>1.6046689349442318</v>
      </c>
      <c r="U8" s="9">
        <f ca="1">VLOOKUP($A8,'Proj GC'!$A$24:$AM$43,U$1+1,FALSE)</f>
        <v>1.5503528542561633</v>
      </c>
      <c r="V8" s="9">
        <f ca="1">VLOOKUP($A8,'Proj GC'!$A$24:$AM$43,V$1+1,FALSE)</f>
        <v>1.5247944056503004</v>
      </c>
      <c r="W8" s="9">
        <f ca="1">VLOOKUP($A8,'Proj GC'!$A$24:$AM$43,W$1+1,FALSE)</f>
        <v>0.9235154552187651</v>
      </c>
      <c r="X8" s="9">
        <f ca="1">VLOOKUP($A8,'Proj GC'!$A$24:$AM$43,X$1+1,FALSE)</f>
        <v>1.1924862365734707</v>
      </c>
      <c r="Y8" s="9">
        <f ca="1">VLOOKUP($A8,'Proj GC'!$A$24:$AM$43,Y$1+1,FALSE)</f>
        <v>2.0638487275180082</v>
      </c>
      <c r="Z8" s="9">
        <f ca="1">VLOOKUP($A8,'Proj GC'!$A$24:$AM$43,Z$1+1,FALSE)</f>
        <v>2.0381484978648614</v>
      </c>
      <c r="AA8" s="9">
        <f ca="1">VLOOKUP($A8,'Proj GC'!$A$24:$AM$43,AA$1+1,FALSE)</f>
        <v>1.0762420454967716</v>
      </c>
      <c r="AB8" s="9">
        <f ca="1">VLOOKUP($A8,'Proj GC'!$A$24:$AM$43,AB$1+1,FALSE)</f>
        <v>1.1613130188068892</v>
      </c>
      <c r="AC8" s="9">
        <f ca="1">VLOOKUP($A8,'Proj GC'!$A$24:$AM$43,AC$1+1,FALSE)</f>
        <v>1.4114781856145102</v>
      </c>
      <c r="AD8" s="9">
        <f ca="1">VLOOKUP($A8,'Proj GC'!$A$24:$AM$43,AD$1+1,FALSE)</f>
        <v>1.5435745945471075</v>
      </c>
      <c r="AE8" s="9">
        <f ca="1">VLOOKUP($A8,'Proj GC'!$A$24:$AM$43,AE$1+1,FALSE)</f>
        <v>1.414952204384136</v>
      </c>
      <c r="AF8" s="9">
        <f ca="1">VLOOKUP($A8,'Proj GC'!$A$24:$AM$43,AF$1+1,FALSE)</f>
        <v>1.3210346406148186</v>
      </c>
      <c r="AG8" s="9">
        <f ca="1">VLOOKUP($A8,'Proj GC'!$A$24:$AM$43,AG$1+1,FALSE)</f>
        <v>1.3721971814643208</v>
      </c>
      <c r="AH8" s="9">
        <f ca="1">VLOOKUP($A8,'Proj GC'!$A$24:$AM$43,AH$1+1,FALSE)</f>
        <v>2.3206784281299306</v>
      </c>
      <c r="AI8" s="9">
        <f ca="1">VLOOKUP($A8,'Proj GC'!$A$24:$AM$43,AI$1+1,FALSE)</f>
        <v>1.2619130214637979</v>
      </c>
      <c r="AJ8" s="9">
        <f ca="1">VLOOKUP($A8,'Proj GC'!$A$24:$AM$43,AJ$1+1,FALSE)</f>
        <v>1.8607114612980975</v>
      </c>
      <c r="AK8" s="9">
        <f ca="1">VLOOKUP($A8,'Proj GC'!$A$24:$AM$43,AK$1+1,FALSE)</f>
        <v>1.8111716310039814</v>
      </c>
      <c r="AL8" s="9">
        <f ca="1">VLOOKUP($A8,'Proj GC'!$A$24:$AM$43,AL$1+1,FALSE)</f>
        <v>0.81455042973004221</v>
      </c>
      <c r="AM8" s="9">
        <f ca="1">VLOOKUP($A8,'Proj GC'!$A$24:$AM$43,AM$1+1,FALSE)</f>
        <v>1.3507585484503517</v>
      </c>
      <c r="AN8" s="9" t="e">
        <f ca="1">AVERAGE(OFFSET($A8,0,Fixtures!$D$6,1,3))</f>
        <v>#N/A</v>
      </c>
      <c r="AO8" s="9" t="e">
        <f ca="1">AVERAGE(OFFSET($A8,0,Fixtures!$D$6,1,6))</f>
        <v>#N/A</v>
      </c>
      <c r="AP8" s="9" t="e">
        <f ca="1">AVERAGE(OFFSET($A8,0,Fixtures!$D$6,1,9))</f>
        <v>#N/A</v>
      </c>
      <c r="AQ8" s="9" t="e">
        <f ca="1">AVERAGE(OFFSET($A8,0,Fixtures!$D$6,1,12))</f>
        <v>#N/A</v>
      </c>
      <c r="AR8" s="9">
        <f ca="1">IF(OR(Fixtures!$D$6&lt;=0,Fixtures!$D$6&gt;39),AVERAGE(A8:AM8),AVERAGE(OFFSET($A8,0,Fixtures!$D$6,1,39-Fixtures!$D$6)))</f>
        <v>1.3507585484503517</v>
      </c>
    </row>
    <row r="9" spans="1:46" x14ac:dyDescent="0.25">
      <c r="A9" s="30" t="s">
        <v>10</v>
      </c>
      <c r="B9" s="9">
        <f ca="1">VLOOKUP($A9,'Proj GC'!$A$24:$AM$43,B$1+1,FALSE)</f>
        <v>1.2044469141373573</v>
      </c>
      <c r="C9" s="9">
        <f ca="1">VLOOKUP($A9,'Proj GC'!$A$24:$AM$43,C$1+1,FALSE)</f>
        <v>1.4512065910712502</v>
      </c>
      <c r="D9" s="9">
        <f ca="1">VLOOKUP($A9,'Proj GC'!$A$24:$AM$43,D$1+1,FALSE)</f>
        <v>1.3548826395362863</v>
      </c>
      <c r="E9" s="9">
        <f ca="1">VLOOKUP($A9,'Proj GC'!$A$24:$AM$43,E$1+1,FALSE)</f>
        <v>0.93665734581439652</v>
      </c>
      <c r="F9" s="9">
        <f ca="1">VLOOKUP($A9,'Proj GC'!$A$24:$AM$43,F$1+1,FALSE)</f>
        <v>2.116729361647776</v>
      </c>
      <c r="G9" s="9">
        <f ca="1">VLOOKUP($A9,'Proj GC'!$A$24:$AM$43,G$1+1,FALSE)</f>
        <v>1.2298233618153753</v>
      </c>
      <c r="H9" s="9">
        <f ca="1">VLOOKUP($A9,'Proj GC'!$A$24:$AM$43,H$1+1,FALSE)</f>
        <v>1.8408468807193701</v>
      </c>
      <c r="I9" s="9">
        <f ca="1">VLOOKUP($A9,'Proj GC'!$A$24:$AM$43,I$1+1,FALSE)</f>
        <v>1.1119798192532702</v>
      </c>
      <c r="J9" s="9">
        <f ca="1">VLOOKUP($A9,'Proj GC'!$A$24:$AM$43,J$1+1,FALSE)</f>
        <v>1.4036326119267797</v>
      </c>
      <c r="K9" s="9">
        <f ca="1">VLOOKUP($A9,'Proj GC'!$A$24:$AM$43,K$1+1,FALSE)</f>
        <v>1.6438692509854218</v>
      </c>
      <c r="L9" s="9">
        <f ca="1">VLOOKUP($A9,'Proj GC'!$A$24:$AM$43,L$1+1,FALSE)</f>
        <v>1.5831245878668283</v>
      </c>
      <c r="M9" s="9">
        <f ca="1">VLOOKUP($A9,'Proj GC'!$A$24:$AM$43,M$1+1,FALSE)</f>
        <v>0.83542111791589602</v>
      </c>
      <c r="N9" s="9">
        <f ca="1">VLOOKUP($A9,'Proj GC'!$A$24:$AM$43,N$1+1,FALSE)</f>
        <v>1.6457843082352961</v>
      </c>
      <c r="O9" s="9">
        <f ca="1">VLOOKUP($A9,'Proj GC'!$A$24:$AM$43,O$1+1,FALSE)</f>
        <v>1.8575780866168967</v>
      </c>
      <c r="P9" s="9">
        <f ca="1">VLOOKUP($A9,'Proj GC'!$A$24:$AM$43,P$1+1,FALSE)</f>
        <v>1.3853681434491867</v>
      </c>
      <c r="Q9" s="9">
        <f ca="1">VLOOKUP($A9,'Proj GC'!$A$24:$AM$43,Q$1+1,FALSE)</f>
        <v>1.4073560844107484</v>
      </c>
      <c r="R9" s="9">
        <f ca="1">VLOOKUP($A9,'Proj GC'!$A$24:$AM$43,R$1+1,FALSE)</f>
        <v>1.8717438466453296</v>
      </c>
      <c r="S9" s="9">
        <f ca="1">VLOOKUP($A9,'Proj GC'!$A$24:$AM$43,S$1+1,FALSE)</f>
        <v>2.0219669314473401</v>
      </c>
      <c r="T9" s="9">
        <f ca="1">VLOOKUP($A9,'Proj GC'!$A$24:$AM$43,T$1+1,FALSE)</f>
        <v>1.9083872432941462</v>
      </c>
      <c r="U9" s="9">
        <f ca="1">VLOOKUP($A9,'Proj GC'!$A$24:$AM$43,U$1+1,FALSE)</f>
        <v>1.2942461861487249</v>
      </c>
      <c r="V9" s="9">
        <f ca="1">VLOOKUP($A9,'Proj GC'!$A$24:$AM$43,V$1+1,FALSE)</f>
        <v>1.4476435598109958</v>
      </c>
      <c r="W9" s="9">
        <f ca="1">VLOOKUP($A9,'Proj GC'!$A$24:$AM$43,W$1+1,FALSE)</f>
        <v>2.0903706319683346</v>
      </c>
      <c r="X9" s="9">
        <f ca="1">VLOOKUP($A9,'Proj GC'!$A$24:$AM$43,X$1+1,FALSE)</f>
        <v>1.4140114587064001</v>
      </c>
      <c r="Y9" s="9">
        <f ca="1">VLOOKUP($A9,'Proj GC'!$A$24:$AM$43,Y$1+1,FALSE)</f>
        <v>1.1038178852781257</v>
      </c>
      <c r="Z9" s="9">
        <f ca="1">VLOOKUP($A9,'Proj GC'!$A$24:$AM$43,Z$1+1,FALSE)</f>
        <v>1.664597778526143</v>
      </c>
      <c r="AA9" s="9">
        <f ca="1">VLOOKUP($A9,'Proj GC'!$A$24:$AM$43,AA$1+1,FALSE)</f>
        <v>1.5638632065818878</v>
      </c>
      <c r="AB9" s="9">
        <f ca="1">VLOOKUP($A9,'Proj GC'!$A$24:$AM$43,AB$1+1,FALSE)</f>
        <v>1.0623349570963119</v>
      </c>
      <c r="AC9" s="9">
        <f ca="1">VLOOKUP($A9,'Proj GC'!$A$24:$AM$43,AC$1+1,FALSE)</f>
        <v>1.2449705285147106</v>
      </c>
      <c r="AD9" s="9">
        <f ca="1">VLOOKUP($A9,'Proj GC'!$A$24:$AM$43,AD$1+1,FALSE)</f>
        <v>1.8453776886913269</v>
      </c>
      <c r="AE9" s="9">
        <f ca="1">VLOOKUP($A9,'Proj GC'!$A$24:$AM$43,AE$1+1,FALSE)</f>
        <v>1.065480865338432</v>
      </c>
      <c r="AF9" s="9">
        <f ca="1">VLOOKUP($A9,'Proj GC'!$A$24:$AM$43,AF$1+1,FALSE)</f>
        <v>1.1910685760039115</v>
      </c>
      <c r="AG9" s="9">
        <f ca="1">VLOOKUP($A9,'Proj GC'!$A$24:$AM$43,AG$1+1,FALSE)</f>
        <v>0.94717808235294465</v>
      </c>
      <c r="AH9" s="9">
        <f ca="1">VLOOKUP($A9,'Proj GC'!$A$24:$AM$43,AH$1+1,FALSE)</f>
        <v>2.3621262314653073</v>
      </c>
      <c r="AI9" s="9">
        <f ca="1">VLOOKUP($A9,'Proj GC'!$A$24:$AM$43,AI$1+1,FALSE)</f>
        <v>1.5007573586460548</v>
      </c>
      <c r="AJ9" s="9">
        <f ca="1">VLOOKUP($A9,'Proj GC'!$A$24:$AM$43,AJ$1+1,FALSE)</f>
        <v>2.3801396402112864</v>
      </c>
      <c r="AK9" s="9">
        <f ca="1">VLOOKUP($A9,'Proj GC'!$A$24:$AM$43,AK$1+1,FALSE)</f>
        <v>1.0894546916622474</v>
      </c>
      <c r="AL9" s="9">
        <f ca="1">VLOOKUP($A9,'Proj GC'!$A$24:$AM$43,AL$1+1,FALSE)</f>
        <v>1.5900765224518238</v>
      </c>
      <c r="AM9" s="9">
        <f ca="1">VLOOKUP($A9,'Proj GC'!$A$24:$AM$43,AM$1+1,FALSE)</f>
        <v>1.7896166777319116</v>
      </c>
      <c r="AN9" s="9" t="e">
        <f ca="1">AVERAGE(OFFSET($A9,0,Fixtures!$D$6,1,3))</f>
        <v>#N/A</v>
      </c>
      <c r="AO9" s="9" t="e">
        <f ca="1">AVERAGE(OFFSET($A9,0,Fixtures!$D$6,1,6))</f>
        <v>#N/A</v>
      </c>
      <c r="AP9" s="9" t="e">
        <f ca="1">AVERAGE(OFFSET($A9,0,Fixtures!$D$6,1,9))</f>
        <v>#N/A</v>
      </c>
      <c r="AQ9" s="9" t="e">
        <f ca="1">AVERAGE(OFFSET($A9,0,Fixtures!$D$6,1,12))</f>
        <v>#N/A</v>
      </c>
      <c r="AR9" s="9">
        <f ca="1">IF(OR(Fixtures!$D$6&lt;=0,Fixtures!$D$6&gt;39),AVERAGE(A9:AM9),AVERAGE(OFFSET($A9,0,Fixtures!$D$6,1,39-Fixtures!$D$6)))</f>
        <v>1.7896166777319116</v>
      </c>
    </row>
    <row r="10" spans="1:46" x14ac:dyDescent="0.25">
      <c r="A10" s="30" t="s">
        <v>117</v>
      </c>
      <c r="B10" s="9">
        <f ca="1">VLOOKUP($A10,'Proj GC'!$A$24:$AM$43,B$1+1,FALSE)</f>
        <v>1.8588891015956936</v>
      </c>
      <c r="C10" s="9">
        <f ca="1">VLOOKUP($A10,'Proj GC'!$A$24:$AM$43,C$1+1,FALSE)</f>
        <v>1.9370541509283226</v>
      </c>
      <c r="D10" s="9">
        <f ca="1">VLOOKUP($A10,'Proj GC'!$A$24:$AM$43,D$1+1,FALSE)</f>
        <v>2.0618274174808979</v>
      </c>
      <c r="E10" s="9">
        <f ca="1">VLOOKUP($A10,'Proj GC'!$A$24:$AM$43,E$1+1,FALSE)</f>
        <v>1.9263707280330367</v>
      </c>
      <c r="F10" s="9">
        <f ca="1">VLOOKUP($A10,'Proj GC'!$A$24:$AM$43,F$1+1,FALSE)</f>
        <v>1.3197408342699823</v>
      </c>
      <c r="G10" s="9">
        <f ca="1">VLOOKUP($A10,'Proj GC'!$A$24:$AM$43,G$1+1,FALSE)</f>
        <v>1.960911952821466</v>
      </c>
      <c r="H10" s="9">
        <f ca="1">VLOOKUP($A10,'Proj GC'!$A$24:$AM$43,H$1+1,FALSE)</f>
        <v>1.7159640955409834</v>
      </c>
      <c r="I10" s="9">
        <f ca="1">VLOOKUP($A10,'Proj GC'!$A$24:$AM$43,I$1+1,FALSE)</f>
        <v>1.797513835774172</v>
      </c>
      <c r="J10" s="9">
        <f ca="1">VLOOKUP($A10,'Proj GC'!$A$24:$AM$43,J$1+1,FALSE)</f>
        <v>2.5892041532731715</v>
      </c>
      <c r="K10" s="9">
        <f ca="1">VLOOKUP($A10,'Proj GC'!$A$24:$AM$43,K$1+1,FALSE)</f>
        <v>1.0347810073293837</v>
      </c>
      <c r="L10" s="9">
        <f ca="1">VLOOKUP($A10,'Proj GC'!$A$24:$AM$43,L$1+1,FALSE)</f>
        <v>1.1732069840688006</v>
      </c>
      <c r="M10" s="9">
        <f ca="1">VLOOKUP($A10,'Proj GC'!$A$24:$AM$43,M$1+1,FALSE)</f>
        <v>1.7514426799093712</v>
      </c>
      <c r="N10" s="9">
        <f ca="1">VLOOKUP($A10,'Proj GC'!$A$24:$AM$43,N$1+1,FALSE)</f>
        <v>2.9258098805696027</v>
      </c>
      <c r="O10" s="9">
        <f ca="1">VLOOKUP($A10,'Proj GC'!$A$24:$AM$43,O$1+1,FALSE)</f>
        <v>1.7931005440850303</v>
      </c>
      <c r="P10" s="9">
        <f ca="1">VLOOKUP($A10,'Proj GC'!$A$24:$AM$43,P$1+1,FALSE)</f>
        <v>2.9481219012354209</v>
      </c>
      <c r="Q10" s="9">
        <f ca="1">VLOOKUP($A10,'Proj GC'!$A$24:$AM$43,Q$1+1,FALSE)</f>
        <v>1.9695228554171482</v>
      </c>
      <c r="R10" s="9">
        <f ca="1">VLOOKUP($A10,'Proj GC'!$A$24:$AM$43,R$1+1,FALSE)</f>
        <v>1.6030973403882967</v>
      </c>
      <c r="S10" s="9">
        <f ca="1">VLOOKUP($A10,'Proj GC'!$A$24:$AM$43,S$1+1,FALSE)</f>
        <v>2.2166800776316071</v>
      </c>
      <c r="T10" s="9">
        <f ca="1">VLOOKUP($A10,'Proj GC'!$A$24:$AM$43,T$1+1,FALSE)</f>
        <v>1.7385870873283202</v>
      </c>
      <c r="U10" s="9">
        <f ca="1">VLOOKUP($A10,'Proj GC'!$A$24:$AM$43,U$1+1,FALSE)</f>
        <v>2.3008593898818979</v>
      </c>
      <c r="V10" s="9">
        <f ca="1">VLOOKUP($A10,'Proj GC'!$A$24:$AM$43,V$1+1,FALSE)</f>
        <v>1.3494356308472877</v>
      </c>
      <c r="W10" s="9">
        <f ca="1">VLOOKUP($A10,'Proj GC'!$A$24:$AM$43,W$1+1,FALSE)</f>
        <v>1.3158442053364598</v>
      </c>
      <c r="X10" s="9">
        <f ca="1">VLOOKUP($A10,'Proj GC'!$A$24:$AM$43,X$1+1,FALSE)</f>
        <v>2.2857475621048664</v>
      </c>
      <c r="Y10" s="9">
        <f ca="1">VLOOKUP($A10,'Proj GC'!$A$24:$AM$43,Y$1+1,FALSE)</f>
        <v>2.0361523583412007</v>
      </c>
      <c r="Z10" s="9">
        <f ca="1">VLOOKUP($A10,'Proj GC'!$A$24:$AM$43,Z$1+1,FALSE)</f>
        <v>1.6782037136552206</v>
      </c>
      <c r="AA10" s="9">
        <f ca="1">VLOOKUP($A10,'Proj GC'!$A$24:$AM$43,AA$1+1,FALSE)</f>
        <v>1.5420628350952714</v>
      </c>
      <c r="AB10" s="9">
        <f ca="1">VLOOKUP($A10,'Proj GC'!$A$24:$AM$43,AB$1+1,FALSE)</f>
        <v>1.377336019907369</v>
      </c>
      <c r="AC10" s="9">
        <f ca="1">VLOOKUP($A10,'Proj GC'!$A$24:$AM$43,AC$1+1,FALSE)</f>
        <v>1.491868908216053</v>
      </c>
      <c r="AD10" s="9">
        <f ca="1">VLOOKUP($A10,'Proj GC'!$A$24:$AM$43,AD$1+1,FALSE)</f>
        <v>1.5233010393024788</v>
      </c>
      <c r="AE10" s="9">
        <f ca="1">VLOOKUP($A10,'Proj GC'!$A$24:$AM$43,AE$1+1,FALSE)</f>
        <v>2.6218529722516273</v>
      </c>
      <c r="AF10" s="9">
        <f ca="1">VLOOKUP($A10,'Proj GC'!$A$24:$AM$43,AF$1+1,FALSE)</f>
        <v>1.5148995864097463</v>
      </c>
      <c r="AG10" s="9">
        <f ca="1">VLOOKUP($A10,'Proj GC'!$A$24:$AM$43,AG$1+1,FALSE)</f>
        <v>2.3637933392405182</v>
      </c>
      <c r="AH10" s="9">
        <f ca="1">VLOOKUP($A10,'Proj GC'!$A$24:$AM$43,AH$1+1,FALSE)</f>
        <v>2.2801355492688331</v>
      </c>
      <c r="AI10" s="9">
        <f ca="1">VLOOKUP($A10,'Proj GC'!$A$24:$AM$43,AI$1+1,FALSE)</f>
        <v>1.3672263709178558</v>
      </c>
      <c r="AJ10" s="9">
        <f ca="1">VLOOKUP($A10,'Proj GC'!$A$24:$AM$43,AJ$1+1,FALSE)</f>
        <v>2.0385244133774227</v>
      </c>
      <c r="AK10" s="9">
        <f ca="1">VLOOKUP($A10,'Proj GC'!$A$24:$AM$43,AK$1+1,FALSE)</f>
        <v>2.3184055819968115</v>
      </c>
      <c r="AL10" s="9">
        <f ca="1">VLOOKUP($A10,'Proj GC'!$A$24:$AM$43,AL$1+1,FALSE)</f>
        <v>1.7431991069733783</v>
      </c>
      <c r="AM10" s="9">
        <f ca="1">VLOOKUP($A10,'Proj GC'!$A$24:$AM$43,AM$1+1,FALSE)</f>
        <v>2.5044770035612367</v>
      </c>
      <c r="AN10" s="9" t="e">
        <f ca="1">AVERAGE(OFFSET($A10,0,Fixtures!$D$6,1,3))</f>
        <v>#N/A</v>
      </c>
      <c r="AO10" s="9" t="e">
        <f ca="1">AVERAGE(OFFSET($A10,0,Fixtures!$D$6,1,6))</f>
        <v>#N/A</v>
      </c>
      <c r="AP10" s="9" t="e">
        <f ca="1">AVERAGE(OFFSET($A10,0,Fixtures!$D$6,1,9))</f>
        <v>#N/A</v>
      </c>
      <c r="AQ10" s="9" t="e">
        <f ca="1">AVERAGE(OFFSET($A10,0,Fixtures!$D$6,1,12))</f>
        <v>#N/A</v>
      </c>
      <c r="AR10" s="9">
        <f ca="1">IF(OR(Fixtures!$D$6&lt;=0,Fixtures!$D$6&gt;39),AVERAGE(A10:AM10),AVERAGE(OFFSET($A10,0,Fixtures!$D$6,1,39-Fixtures!$D$6)))</f>
        <v>2.5044770035612367</v>
      </c>
    </row>
    <row r="11" spans="1:46" x14ac:dyDescent="0.25">
      <c r="A11" s="30" t="s">
        <v>63</v>
      </c>
      <c r="B11" s="9">
        <f ca="1">VLOOKUP($A11,'Proj GC'!$A$24:$AM$43,B$1+1,FALSE)</f>
        <v>0.94499087962520367</v>
      </c>
      <c r="C11" s="9">
        <f ca="1">VLOOKUP($A11,'Proj GC'!$A$24:$AM$43,C$1+1,FALSE)</f>
        <v>1.3986325418720553</v>
      </c>
      <c r="D11" s="9">
        <f ca="1">VLOOKUP($A11,'Proj GC'!$A$24:$AM$43,D$1+1,FALSE)</f>
        <v>0.93805464478256573</v>
      </c>
      <c r="E11" s="9">
        <f ca="1">VLOOKUP($A11,'Proj GC'!$A$24:$AM$43,E$1+1,FALSE)</f>
        <v>1.6217997021898285</v>
      </c>
      <c r="F11" s="9">
        <f ca="1">VLOOKUP($A11,'Proj GC'!$A$24:$AM$43,F$1+1,FALSE)</f>
        <v>1.5682524584377828</v>
      </c>
      <c r="G11" s="9">
        <f ca="1">VLOOKUP($A11,'Proj GC'!$A$24:$AM$43,G$1+1,FALSE)</f>
        <v>1.5786206904576807</v>
      </c>
      <c r="H11" s="9">
        <f ca="1">VLOOKUP($A11,'Proj GC'!$A$24:$AM$43,H$1+1,FALSE)</f>
        <v>2.0227077985502429</v>
      </c>
      <c r="I11" s="9">
        <f ca="1">VLOOKUP($A11,'Proj GC'!$A$24:$AM$43,I$1+1,FALSE)</f>
        <v>0.92584840980034222</v>
      </c>
      <c r="J11" s="9">
        <f ca="1">VLOOKUP($A11,'Proj GC'!$A$24:$AM$43,J$1+1,FALSE)</f>
        <v>0.90280131723720991</v>
      </c>
      <c r="K11" s="9">
        <f ca="1">VLOOKUP($A11,'Proj GC'!$A$24:$AM$43,K$1+1,FALSE)</f>
        <v>1.2302471117580323</v>
      </c>
      <c r="L11" s="9">
        <f ca="1">VLOOKUP($A11,'Proj GC'!$A$24:$AM$43,L$1+1,FALSE)</f>
        <v>1.3970050738157496</v>
      </c>
      <c r="M11" s="9">
        <f ca="1">VLOOKUP($A11,'Proj GC'!$A$24:$AM$43,M$1+1,FALSE)</f>
        <v>1.7183228292799584</v>
      </c>
      <c r="N11" s="9">
        <f ca="1">VLOOKUP($A11,'Proj GC'!$A$24:$AM$43,N$1+1,FALSE)</f>
        <v>0.80493785382318717</v>
      </c>
      <c r="O11" s="9">
        <f ca="1">VLOOKUP($A11,'Proj GC'!$A$24:$AM$43,O$1+1,FALSE)</f>
        <v>1.7988545356293302</v>
      </c>
      <c r="P11" s="9">
        <f ca="1">VLOOKUP($A11,'Proj GC'!$A$24:$AM$43,P$1+1,FALSE)</f>
        <v>1.058010023633899</v>
      </c>
      <c r="Q11" s="9">
        <f ca="1">VLOOKUP($A11,'Proj GC'!$A$24:$AM$43,Q$1+1,FALSE)</f>
        <v>1.3216838465392142</v>
      </c>
      <c r="R11" s="9">
        <f ca="1">VLOOKUP($A11,'Proj GC'!$A$24:$AM$43,R$1+1,FALSE)</f>
        <v>1.3290137479237023</v>
      </c>
      <c r="S11" s="9">
        <f ca="1">VLOOKUP($A11,'Proj GC'!$A$24:$AM$43,S$1+1,FALSE)</f>
        <v>0.79599704401375715</v>
      </c>
      <c r="T11" s="9">
        <f ca="1">VLOOKUP($A11,'Proj GC'!$A$24:$AM$43,T$1+1,FALSE)</f>
        <v>0.90547479614884829</v>
      </c>
      <c r="U11" s="9">
        <f ca="1">VLOOKUP($A11,'Proj GC'!$A$24:$AM$43,U$1+1,FALSE)</f>
        <v>1.023571947211106</v>
      </c>
      <c r="V11" s="9">
        <f ca="1">VLOOKUP($A11,'Proj GC'!$A$24:$AM$43,V$1+1,FALSE)</f>
        <v>1.5906591409745412</v>
      </c>
      <c r="W11" s="9">
        <f ca="1">VLOOKUP($A11,'Proj GC'!$A$24:$AM$43,W$1+1,FALSE)</f>
        <v>1.5644020538380774</v>
      </c>
      <c r="X11" s="9">
        <f ca="1">VLOOKUP($A11,'Proj GC'!$A$24:$AM$43,X$1+1,FALSE)</f>
        <v>1.1773237587728211</v>
      </c>
      <c r="Y11" s="9">
        <f ca="1">VLOOKUP($A11,'Proj GC'!$A$24:$AM$43,Y$1+1,FALSE)</f>
        <v>0.70996372722570156</v>
      </c>
      <c r="Z11" s="9">
        <f ca="1">VLOOKUP($A11,'Proj GC'!$A$24:$AM$43,Z$1+1,FALSE)</f>
        <v>1.2332750732250131</v>
      </c>
      <c r="AA11" s="9">
        <f ca="1">VLOOKUP($A11,'Proj GC'!$A$24:$AM$43,AA$1+1,FALSE)</f>
        <v>2.0073995108626641</v>
      </c>
      <c r="AB11" s="9">
        <f ca="1">VLOOKUP($A11,'Proj GC'!$A$24:$AM$43,AB$1+1,FALSE)</f>
        <v>1.3512905410749116</v>
      </c>
      <c r="AC11" s="9">
        <f ca="1">VLOOKUP($A11,'Proj GC'!$A$24:$AM$43,AC$1+1,FALSE)</f>
        <v>1.776454165843568</v>
      </c>
      <c r="AD11" s="9">
        <f ca="1">VLOOKUP($A11,'Proj GC'!$A$24:$AM$43,AD$1+1,FALSE)</f>
        <v>1.0998858259150479</v>
      </c>
      <c r="AE11" s="9">
        <f ca="1">VLOOKUP($A11,'Proj GC'!$A$24:$AM$43,AE$1+1,FALSE)</f>
        <v>1.1928454038905514</v>
      </c>
      <c r="AF11" s="9">
        <f ca="1">VLOOKUP($A11,'Proj GC'!$A$24:$AM$43,AF$1+1,FALSE)</f>
        <v>1.2753846714622039</v>
      </c>
      <c r="AG11" s="9">
        <f ca="1">VLOOKUP($A11,'Proj GC'!$A$24:$AM$43,AG$1+1,FALSE)</f>
        <v>1.2016656319000445</v>
      </c>
      <c r="AH11" s="9">
        <f ca="1">VLOOKUP($A11,'Proj GC'!$A$24:$AM$43,AH$1+1,FALSE)</f>
        <v>1.4146207437540723</v>
      </c>
      <c r="AI11" s="9">
        <f ca="1">VLOOKUP($A11,'Proj GC'!$A$24:$AM$43,AI$1+1,FALSE)</f>
        <v>1.1514163433146742</v>
      </c>
      <c r="AJ11" s="9">
        <f ca="1">VLOOKUP($A11,'Proj GC'!$A$24:$AM$43,AJ$1+1,FALSE)</f>
        <v>1.0451375468720034</v>
      </c>
      <c r="AK11" s="9">
        <f ca="1">VLOOKUP($A11,'Proj GC'!$A$24:$AM$43,AK$1+1,FALSE)</f>
        <v>1.3453825968255422</v>
      </c>
      <c r="AL11" s="9">
        <f ca="1">VLOOKUP($A11,'Proj GC'!$A$24:$AM$43,AL$1+1,FALSE)</f>
        <v>1.0122026693683317</v>
      </c>
      <c r="AM11" s="9">
        <f ca="1">VLOOKUP($A11,'Proj GC'!$A$24:$AM$43,AM$1+1,FALSE)</f>
        <v>1.0393733061605996</v>
      </c>
      <c r="AN11" s="9" t="e">
        <f ca="1">AVERAGE(OFFSET($A11,0,Fixtures!$D$6,1,3))</f>
        <v>#N/A</v>
      </c>
      <c r="AO11" s="9" t="e">
        <f ca="1">AVERAGE(OFFSET($A11,0,Fixtures!$D$6,1,6))</f>
        <v>#N/A</v>
      </c>
      <c r="AP11" s="9" t="e">
        <f ca="1">AVERAGE(OFFSET($A11,0,Fixtures!$D$6,1,9))</f>
        <v>#N/A</v>
      </c>
      <c r="AQ11" s="9" t="e">
        <f ca="1">AVERAGE(OFFSET($A11,0,Fixtures!$D$6,1,12))</f>
        <v>#N/A</v>
      </c>
      <c r="AR11" s="9">
        <f ca="1">IF(OR(Fixtures!$D$6&lt;=0,Fixtures!$D$6&gt;39),AVERAGE(A11:AM11),AVERAGE(OFFSET($A11,0,Fixtures!$D$6,1,39-Fixtures!$D$6)))</f>
        <v>1.0393733061605996</v>
      </c>
    </row>
    <row r="12" spans="1:46" s="1" customFormat="1" x14ac:dyDescent="0.25">
      <c r="AT12" s="21"/>
    </row>
    <row r="13" spans="1:46" x14ac:dyDescent="0.25">
      <c r="A13" s="31" t="s">
        <v>105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N13" s="2">
        <v>13</v>
      </c>
      <c r="O13" s="2">
        <v>14</v>
      </c>
      <c r="P13" s="2">
        <v>15</v>
      </c>
      <c r="Q13" s="2">
        <v>16</v>
      </c>
      <c r="R13" s="2">
        <v>17</v>
      </c>
      <c r="S13" s="2">
        <v>18</v>
      </c>
      <c r="T13" s="2">
        <v>19</v>
      </c>
      <c r="U13" s="2">
        <v>20</v>
      </c>
      <c r="V13" s="2">
        <v>21</v>
      </c>
      <c r="W13" s="2">
        <v>22</v>
      </c>
      <c r="X13" s="2">
        <v>23</v>
      </c>
      <c r="Y13" s="2">
        <v>24</v>
      </c>
      <c r="Z13" s="2">
        <v>25</v>
      </c>
      <c r="AA13" s="2">
        <v>26</v>
      </c>
      <c r="AB13" s="2">
        <v>27</v>
      </c>
      <c r="AC13" s="2">
        <v>28</v>
      </c>
      <c r="AD13" s="2">
        <v>29</v>
      </c>
      <c r="AE13" s="2">
        <v>30</v>
      </c>
      <c r="AF13" s="2">
        <v>31</v>
      </c>
      <c r="AG13" s="2">
        <v>32</v>
      </c>
      <c r="AH13" s="2">
        <v>33</v>
      </c>
      <c r="AI13" s="2">
        <v>34</v>
      </c>
      <c r="AJ13" s="2">
        <v>35</v>
      </c>
      <c r="AK13" s="2">
        <v>36</v>
      </c>
      <c r="AL13" s="2">
        <v>37</v>
      </c>
      <c r="AM13" s="2">
        <v>38</v>
      </c>
      <c r="AN13" s="31" t="s">
        <v>56</v>
      </c>
      <c r="AO13" s="31" t="s">
        <v>57</v>
      </c>
      <c r="AP13" s="31" t="s">
        <v>58</v>
      </c>
      <c r="AQ13" s="31" t="s">
        <v>78</v>
      </c>
      <c r="AR13" s="31" t="s">
        <v>59</v>
      </c>
    </row>
    <row r="14" spans="1:46" x14ac:dyDescent="0.25">
      <c r="A14" s="30" t="s">
        <v>118</v>
      </c>
      <c r="B14" s="9">
        <f t="shared" ref="B14:AM14" ca="1" si="0">MIN(VLOOKUP($A13,$A$2:$AM$11,B$13+1,FALSE),VLOOKUP($A14,$A$2:$AM$11,B$13+1,FALSE))</f>
        <v>1.1281833670326218</v>
      </c>
      <c r="C14" s="9">
        <f t="shared" ca="1" si="0"/>
        <v>0.80603951877340729</v>
      </c>
      <c r="D14" s="9">
        <f t="shared" ca="1" si="0"/>
        <v>1.1141345798143516</v>
      </c>
      <c r="E14" s="9">
        <f t="shared" ca="1" si="0"/>
        <v>1.0599103763926339</v>
      </c>
      <c r="F14" s="9">
        <f t="shared" ca="1" si="0"/>
        <v>0.81631550428156097</v>
      </c>
      <c r="G14" s="9">
        <f t="shared" ca="1" si="0"/>
        <v>0.63482076678749366</v>
      </c>
      <c r="H14" s="9">
        <f t="shared" ca="1" si="0"/>
        <v>1.1800264258532762</v>
      </c>
      <c r="I14" s="9">
        <f t="shared" ca="1" si="0"/>
        <v>0.72213107915514674</v>
      </c>
      <c r="J14" s="9">
        <f t="shared" ca="1" si="0"/>
        <v>1.2011851558103612</v>
      </c>
      <c r="K14" s="9">
        <f t="shared" ca="1" si="0"/>
        <v>1.2685768912899908</v>
      </c>
      <c r="L14" s="9">
        <f t="shared" ca="1" si="0"/>
        <v>0.82891734857236565</v>
      </c>
      <c r="M14" s="9">
        <f t="shared" ca="1" si="0"/>
        <v>1.293412002296433</v>
      </c>
      <c r="N14" s="9">
        <f t="shared" ca="1" si="0"/>
        <v>0.93893510902080612</v>
      </c>
      <c r="O14" s="9">
        <f t="shared" ca="1" si="0"/>
        <v>0.56620777815468548</v>
      </c>
      <c r="P14" s="9">
        <f t="shared" ca="1" si="0"/>
        <v>0.91386601238555953</v>
      </c>
      <c r="Q14" s="9">
        <f t="shared" ca="1" si="0"/>
        <v>0.87717708079079126</v>
      </c>
      <c r="R14" s="9">
        <f t="shared" ca="1" si="0"/>
        <v>0.74811404560837336</v>
      </c>
      <c r="S14" s="9">
        <f t="shared" ca="1" si="0"/>
        <v>1.4001679359338706</v>
      </c>
      <c r="T14" s="9">
        <f t="shared" ca="1" si="0"/>
        <v>1.1865707120343041</v>
      </c>
      <c r="U14" s="9">
        <f t="shared" ca="1" si="0"/>
        <v>0.73837937195690995</v>
      </c>
      <c r="V14" s="9">
        <f t="shared" ca="1" si="0"/>
        <v>0.98355720480674824</v>
      </c>
      <c r="W14" s="9">
        <f t="shared" ca="1" si="0"/>
        <v>1.357859643111712</v>
      </c>
      <c r="X14" s="9">
        <f t="shared" ca="1" si="0"/>
        <v>0.91827351803839186</v>
      </c>
      <c r="Y14" s="9">
        <f t="shared" ca="1" si="0"/>
        <v>0.98114235561261143</v>
      </c>
      <c r="Z14" s="9">
        <f t="shared" ca="1" si="0"/>
        <v>0.64195121002419664</v>
      </c>
      <c r="AA14" s="9">
        <f t="shared" ca="1" si="0"/>
        <v>0.80724831774833417</v>
      </c>
      <c r="AB14" s="9">
        <f t="shared" ca="1" si="0"/>
        <v>1.0171403036927094</v>
      </c>
      <c r="AC14" s="9">
        <f t="shared" ca="1" si="0"/>
        <v>1.0540646591850498</v>
      </c>
      <c r="AD14" s="9">
        <f t="shared" ca="1" si="0"/>
        <v>0.75364580725816355</v>
      </c>
      <c r="AE14" s="9">
        <f t="shared" ca="1" si="0"/>
        <v>1.0511387808624602</v>
      </c>
      <c r="AF14" s="9">
        <f t="shared" ca="1" si="0"/>
        <v>0.83351442557897071</v>
      </c>
      <c r="AG14" s="9">
        <f t="shared" ca="1" si="0"/>
        <v>1.4346161511972093</v>
      </c>
      <c r="AH14" s="9">
        <f t="shared" ca="1" si="0"/>
        <v>0.71999893564350925</v>
      </c>
      <c r="AI14" s="9">
        <f t="shared" ca="1" si="0"/>
        <v>1.0776764862245354</v>
      </c>
      <c r="AJ14" s="9">
        <f t="shared" ca="1" si="0"/>
        <v>0.95131387691893232</v>
      </c>
      <c r="AK14" s="9">
        <f t="shared" ca="1" si="0"/>
        <v>0.95383746536666947</v>
      </c>
      <c r="AL14" s="9">
        <f t="shared" ca="1" si="0"/>
        <v>1.2589760285160398</v>
      </c>
      <c r="AM14" s="9">
        <f t="shared" ca="1" si="0"/>
        <v>1.1154325124225135</v>
      </c>
      <c r="AN14" s="9" t="e">
        <f ca="1">AVERAGE(OFFSET($A14,0,Fixtures!$D$6,1,3))</f>
        <v>#N/A</v>
      </c>
      <c r="AO14" s="9" t="e">
        <f ca="1">AVERAGE(OFFSET($A14,0,Fixtures!$D$6,1,6))</f>
        <v>#N/A</v>
      </c>
      <c r="AP14" s="9" t="e">
        <f ca="1">AVERAGE(OFFSET($A14,0,Fixtures!$D$6,1,9))</f>
        <v>#N/A</v>
      </c>
      <c r="AQ14" s="9" t="e">
        <f ca="1">AVERAGE(OFFSET($A14,0,Fixtures!$D$6,1,12))</f>
        <v>#N/A</v>
      </c>
      <c r="AR14" s="9">
        <f ca="1">IF(OR(Fixtures!$D$6&lt;=0,Fixtures!$D$6&gt;39),AVERAGE(A14:AM14),AVERAGE(OFFSET($A14,0,Fixtures!$D$6,1,39-Fixtures!$D$6)))</f>
        <v>1.1154325124225135</v>
      </c>
    </row>
    <row r="15" spans="1:46" x14ac:dyDescent="0.25">
      <c r="A15" s="30" t="s">
        <v>61</v>
      </c>
      <c r="B15" s="9">
        <f t="shared" ref="B15:AM15" ca="1" si="1">MIN(VLOOKUP($A13,$A$2:$AM$11,B$13+1,FALSE),VLOOKUP($A15,$A$2:$AM$11,B$13+1,FALSE))</f>
        <v>1.6165448327751273</v>
      </c>
      <c r="C15" s="9">
        <f t="shared" ca="1" si="1"/>
        <v>0.80603951877340729</v>
      </c>
      <c r="D15" s="9">
        <f t="shared" ca="1" si="1"/>
        <v>1.2027111274614579</v>
      </c>
      <c r="E15" s="9">
        <f t="shared" ca="1" si="1"/>
        <v>1.3905077400081629</v>
      </c>
      <c r="F15" s="9">
        <f t="shared" ca="1" si="1"/>
        <v>1.171270617091813</v>
      </c>
      <c r="G15" s="9">
        <f t="shared" ca="1" si="1"/>
        <v>1.4270846143506581</v>
      </c>
      <c r="H15" s="9">
        <f t="shared" ca="1" si="1"/>
        <v>1.1800264258532762</v>
      </c>
      <c r="I15" s="9">
        <f t="shared" ca="1" si="1"/>
        <v>1.5568098683160227</v>
      </c>
      <c r="J15" s="9">
        <f t="shared" ca="1" si="1"/>
        <v>0.93143407471588824</v>
      </c>
      <c r="K15" s="9">
        <f t="shared" ca="1" si="1"/>
        <v>1.7266762052968767</v>
      </c>
      <c r="L15" s="9">
        <f t="shared" ca="1" si="1"/>
        <v>1.0728717040725788</v>
      </c>
      <c r="M15" s="9">
        <f t="shared" ca="1" si="1"/>
        <v>1.3542671244348663</v>
      </c>
      <c r="N15" s="9">
        <f t="shared" ca="1" si="1"/>
        <v>1.0280081093737956</v>
      </c>
      <c r="O15" s="9">
        <f t="shared" ca="1" si="1"/>
        <v>1.0854702085956507</v>
      </c>
      <c r="P15" s="9">
        <f t="shared" ca="1" si="1"/>
        <v>0.91386601238555953</v>
      </c>
      <c r="Q15" s="9">
        <f t="shared" ca="1" si="1"/>
        <v>0.82153473614072625</v>
      </c>
      <c r="R15" s="9">
        <f t="shared" ca="1" si="1"/>
        <v>1.0713457601895635</v>
      </c>
      <c r="S15" s="9">
        <f t="shared" ca="1" si="1"/>
        <v>1.4001679359338706</v>
      </c>
      <c r="T15" s="9">
        <f t="shared" ca="1" si="1"/>
        <v>1.1865707120343041</v>
      </c>
      <c r="U15" s="9">
        <f t="shared" ca="1" si="1"/>
        <v>1.3072316791448588</v>
      </c>
      <c r="V15" s="9">
        <f t="shared" ca="1" si="1"/>
        <v>1.5005406202905629</v>
      </c>
      <c r="W15" s="9">
        <f t="shared" ca="1" si="1"/>
        <v>1.357859643111712</v>
      </c>
      <c r="X15" s="9">
        <f t="shared" ca="1" si="1"/>
        <v>1.2242766105767511</v>
      </c>
      <c r="Y15" s="9">
        <f t="shared" ca="1" si="1"/>
        <v>1.1844265802973881</v>
      </c>
      <c r="Z15" s="9">
        <f t="shared" ca="1" si="1"/>
        <v>0.92108821401061414</v>
      </c>
      <c r="AA15" s="9">
        <f t="shared" ca="1" si="1"/>
        <v>1.8147037943463102</v>
      </c>
      <c r="AB15" s="9">
        <f t="shared" ca="1" si="1"/>
        <v>1.0649968237367813</v>
      </c>
      <c r="AC15" s="9">
        <f t="shared" ca="1" si="1"/>
        <v>1.3642809491805685</v>
      </c>
      <c r="AD15" s="9">
        <f t="shared" ca="1" si="1"/>
        <v>1.0249728421161166</v>
      </c>
      <c r="AE15" s="9">
        <f t="shared" ca="1" si="1"/>
        <v>1.0511387808624602</v>
      </c>
      <c r="AF15" s="9">
        <f t="shared" ca="1" si="1"/>
        <v>1.09349647478748</v>
      </c>
      <c r="AG15" s="9">
        <f t="shared" ca="1" si="1"/>
        <v>1.7922474245754525</v>
      </c>
      <c r="AH15" s="9">
        <f t="shared" ca="1" si="1"/>
        <v>0.90371528811630908</v>
      </c>
      <c r="AI15" s="9">
        <f t="shared" ca="1" si="1"/>
        <v>1.3839629914392788</v>
      </c>
      <c r="AJ15" s="9">
        <f t="shared" ca="1" si="1"/>
        <v>1.3623405343469828</v>
      </c>
      <c r="AK15" s="9">
        <f t="shared" ca="1" si="1"/>
        <v>1.1620867491131901</v>
      </c>
      <c r="AL15" s="9">
        <f t="shared" ca="1" si="1"/>
        <v>1.7804761122853072</v>
      </c>
      <c r="AM15" s="9">
        <f t="shared" ca="1" si="1"/>
        <v>1.0446768102396111</v>
      </c>
      <c r="AN15" s="9" t="e">
        <f ca="1">AVERAGE(OFFSET($A15,0,Fixtures!$D$6,1,3))</f>
        <v>#N/A</v>
      </c>
      <c r="AO15" s="9" t="e">
        <f ca="1">AVERAGE(OFFSET($A15,0,Fixtures!$D$6,1,6))</f>
        <v>#N/A</v>
      </c>
      <c r="AP15" s="9" t="e">
        <f ca="1">AVERAGE(OFFSET($A15,0,Fixtures!$D$6,1,9))</f>
        <v>#N/A</v>
      </c>
      <c r="AQ15" s="9" t="e">
        <f ca="1">AVERAGE(OFFSET($A15,0,Fixtures!$D$6,1,12))</f>
        <v>#N/A</v>
      </c>
      <c r="AR15" s="9">
        <f ca="1">IF(OR(Fixtures!$D$6&lt;=0,Fixtures!$D$6&gt;39),AVERAGE(A15:AM15),AVERAGE(OFFSET($A15,0,Fixtures!$D$6,1,39-Fixtures!$D$6)))</f>
        <v>1.0446768102396111</v>
      </c>
    </row>
    <row r="16" spans="1:46" x14ac:dyDescent="0.25">
      <c r="A16" s="30" t="s">
        <v>53</v>
      </c>
      <c r="B16" s="9">
        <f t="shared" ref="B16:AM16" ca="1" si="2">MIN(VLOOKUP($A13,$A$2:$AM$11,B$13+1,FALSE),VLOOKUP($A16,$A$2:$AM$11,B$13+1,FALSE))</f>
        <v>1.2516127894867295</v>
      </c>
      <c r="C16" s="9">
        <f t="shared" ca="1" si="2"/>
        <v>0.80603951877340729</v>
      </c>
      <c r="D16" s="9">
        <f t="shared" ca="1" si="2"/>
        <v>1.2585540851245052</v>
      </c>
      <c r="E16" s="9">
        <f t="shared" ca="1" si="2"/>
        <v>1.8059149775634138</v>
      </c>
      <c r="F16" s="9">
        <f t="shared" ca="1" si="2"/>
        <v>1.2740551148816324</v>
      </c>
      <c r="G16" s="9">
        <f t="shared" ca="1" si="2"/>
        <v>1.4177326520823355</v>
      </c>
      <c r="H16" s="9">
        <f t="shared" ca="1" si="2"/>
        <v>1.1800264258532762</v>
      </c>
      <c r="I16" s="9">
        <f t="shared" ca="1" si="2"/>
        <v>1.5879023924175588</v>
      </c>
      <c r="J16" s="9">
        <f t="shared" ca="1" si="2"/>
        <v>1.2011851558103612</v>
      </c>
      <c r="K16" s="9">
        <f t="shared" ca="1" si="2"/>
        <v>1.1379575210145563</v>
      </c>
      <c r="L16" s="9">
        <f t="shared" ca="1" si="2"/>
        <v>1.0728717040725788</v>
      </c>
      <c r="M16" s="9">
        <f t="shared" ca="1" si="2"/>
        <v>1.3542671244348663</v>
      </c>
      <c r="N16" s="9">
        <f t="shared" ca="1" si="2"/>
        <v>1.0280081093737956</v>
      </c>
      <c r="O16" s="9">
        <f t="shared" ca="1" si="2"/>
        <v>1.1491789245444604</v>
      </c>
      <c r="P16" s="9">
        <f t="shared" ca="1" si="2"/>
        <v>0.91386601238555953</v>
      </c>
      <c r="Q16" s="9">
        <f t="shared" ca="1" si="2"/>
        <v>1.5358175516495063</v>
      </c>
      <c r="R16" s="9">
        <f t="shared" ca="1" si="2"/>
        <v>0.8549379475116643</v>
      </c>
      <c r="S16" s="9">
        <f t="shared" ca="1" si="2"/>
        <v>1.4001679359338706</v>
      </c>
      <c r="T16" s="9">
        <f t="shared" ca="1" si="2"/>
        <v>1.1865707120343041</v>
      </c>
      <c r="U16" s="9">
        <f t="shared" ca="1" si="2"/>
        <v>1.3072316791448588</v>
      </c>
      <c r="V16" s="9">
        <f t="shared" ca="1" si="2"/>
        <v>1.1296049106593817</v>
      </c>
      <c r="W16" s="9">
        <f t="shared" ca="1" si="2"/>
        <v>1.357859643111712</v>
      </c>
      <c r="X16" s="9">
        <f t="shared" ca="1" si="2"/>
        <v>1.2487277980955456</v>
      </c>
      <c r="Y16" s="9">
        <f t="shared" ca="1" si="2"/>
        <v>1.0903722740428685</v>
      </c>
      <c r="Z16" s="9">
        <f t="shared" ca="1" si="2"/>
        <v>1.4479760125964356</v>
      </c>
      <c r="AA16" s="9">
        <f t="shared" ca="1" si="2"/>
        <v>1.1149061689034809</v>
      </c>
      <c r="AB16" s="9">
        <f t="shared" ca="1" si="2"/>
        <v>1.0649968237367813</v>
      </c>
      <c r="AC16" s="9">
        <f t="shared" ca="1" si="2"/>
        <v>0.95853922241034417</v>
      </c>
      <c r="AD16" s="9">
        <f t="shared" ca="1" si="2"/>
        <v>1.0249728421161166</v>
      </c>
      <c r="AE16" s="9">
        <f t="shared" ca="1" si="2"/>
        <v>1.0511387808624602</v>
      </c>
      <c r="AF16" s="9">
        <f t="shared" ca="1" si="2"/>
        <v>1.7034855567882432</v>
      </c>
      <c r="AG16" s="9">
        <f t="shared" ca="1" si="2"/>
        <v>1.5915709939647908</v>
      </c>
      <c r="AH16" s="9">
        <f t="shared" ca="1" si="2"/>
        <v>0.90371528811630908</v>
      </c>
      <c r="AI16" s="9">
        <f t="shared" ca="1" si="2"/>
        <v>1.508862440065351</v>
      </c>
      <c r="AJ16" s="9">
        <f t="shared" ca="1" si="2"/>
        <v>1.0871528721413608</v>
      </c>
      <c r="AK16" s="9">
        <f t="shared" ca="1" si="2"/>
        <v>1.1620867491131901</v>
      </c>
      <c r="AL16" s="9">
        <f t="shared" ca="1" si="2"/>
        <v>1.3244819339989256</v>
      </c>
      <c r="AM16" s="9">
        <f t="shared" ca="1" si="2"/>
        <v>1.606054196596896</v>
      </c>
      <c r="AN16" s="9" t="e">
        <f ca="1">AVERAGE(OFFSET($A16,0,Fixtures!$D$6,1,3))</f>
        <v>#N/A</v>
      </c>
      <c r="AO16" s="9" t="e">
        <f ca="1">AVERAGE(OFFSET($A16,0,Fixtures!$D$6,1,6))</f>
        <v>#N/A</v>
      </c>
      <c r="AP16" s="9" t="e">
        <f ca="1">AVERAGE(OFFSET($A16,0,Fixtures!$D$6,1,9))</f>
        <v>#N/A</v>
      </c>
      <c r="AQ16" s="9" t="e">
        <f ca="1">AVERAGE(OFFSET($A16,0,Fixtures!$D$6,1,12))</f>
        <v>#N/A</v>
      </c>
      <c r="AR16" s="9">
        <f ca="1">IF(OR(Fixtures!$D$6&lt;=0,Fixtures!$D$6&gt;39),AVERAGE(A16:AM16),AVERAGE(OFFSET($A16,0,Fixtures!$D$6,1,39-Fixtures!$D$6)))</f>
        <v>1.606054196596896</v>
      </c>
    </row>
    <row r="17" spans="1:46" x14ac:dyDescent="0.25">
      <c r="A17" s="30" t="s">
        <v>116</v>
      </c>
      <c r="B17" s="9">
        <f t="shared" ref="B17:AM17" ca="1" si="3">MIN(VLOOKUP($A13,$A$2:$AM$11,B$13+1,FALSE),VLOOKUP($A17,$A$2:$AM$11,B$13+1,FALSE))</f>
        <v>1.2376875945298538</v>
      </c>
      <c r="C17" s="9">
        <f t="shared" ca="1" si="3"/>
        <v>0.80603951877340729</v>
      </c>
      <c r="D17" s="9">
        <f t="shared" ca="1" si="3"/>
        <v>1.3366450137811914</v>
      </c>
      <c r="E17" s="9">
        <f t="shared" ca="1" si="3"/>
        <v>1.342293830688313</v>
      </c>
      <c r="F17" s="9">
        <f t="shared" ca="1" si="3"/>
        <v>1.0159108921510998</v>
      </c>
      <c r="G17" s="9">
        <f t="shared" ca="1" si="3"/>
        <v>0.90578637579551102</v>
      </c>
      <c r="H17" s="9">
        <f t="shared" ca="1" si="3"/>
        <v>0.89572539571425946</v>
      </c>
      <c r="I17" s="9">
        <f t="shared" ca="1" si="3"/>
        <v>1.5879023924175588</v>
      </c>
      <c r="J17" s="9">
        <f t="shared" ca="1" si="3"/>
        <v>1.1760800492766355</v>
      </c>
      <c r="K17" s="9">
        <f t="shared" ca="1" si="3"/>
        <v>1.7266762052968767</v>
      </c>
      <c r="L17" s="9">
        <f t="shared" ca="1" si="3"/>
        <v>1.0728717040725788</v>
      </c>
      <c r="M17" s="9">
        <f t="shared" ca="1" si="3"/>
        <v>1.3542671244348663</v>
      </c>
      <c r="N17" s="9">
        <f t="shared" ca="1" si="3"/>
        <v>1.0280081093737956</v>
      </c>
      <c r="O17" s="9">
        <f t="shared" ca="1" si="3"/>
        <v>1.1491789245444604</v>
      </c>
      <c r="P17" s="9">
        <f t="shared" ca="1" si="3"/>
        <v>0.91386601238555953</v>
      </c>
      <c r="Q17" s="9">
        <f t="shared" ca="1" si="3"/>
        <v>1.7647346362378773</v>
      </c>
      <c r="R17" s="9">
        <f t="shared" ca="1" si="3"/>
        <v>1.2956742333449889</v>
      </c>
      <c r="S17" s="9">
        <f t="shared" ca="1" si="3"/>
        <v>1.4001679359338706</v>
      </c>
      <c r="T17" s="9">
        <f t="shared" ca="1" si="3"/>
        <v>1.1865707120343041</v>
      </c>
      <c r="U17" s="9">
        <f t="shared" ca="1" si="3"/>
        <v>1.3072316791448588</v>
      </c>
      <c r="V17" s="9">
        <f t="shared" ca="1" si="3"/>
        <v>1.1390188486017907</v>
      </c>
      <c r="W17" s="9">
        <f t="shared" ca="1" si="3"/>
        <v>1.357859643111712</v>
      </c>
      <c r="X17" s="9">
        <f t="shared" ca="1" si="3"/>
        <v>1.2487277980955456</v>
      </c>
      <c r="Y17" s="9">
        <f t="shared" ca="1" si="3"/>
        <v>1.4955223442363377</v>
      </c>
      <c r="Z17" s="9">
        <f t="shared" ca="1" si="3"/>
        <v>0.79891319357841906</v>
      </c>
      <c r="AA17" s="9">
        <f t="shared" ca="1" si="3"/>
        <v>1.1518125530147534</v>
      </c>
      <c r="AB17" s="9">
        <f t="shared" ca="1" si="3"/>
        <v>1.0649968237367813</v>
      </c>
      <c r="AC17" s="9">
        <f t="shared" ca="1" si="3"/>
        <v>1.3642809491805685</v>
      </c>
      <c r="AD17" s="9">
        <f t="shared" ca="1" si="3"/>
        <v>1.0249728421161166</v>
      </c>
      <c r="AE17" s="9">
        <f t="shared" ca="1" si="3"/>
        <v>1.0511387808624602</v>
      </c>
      <c r="AF17" s="9">
        <f t="shared" ca="1" si="3"/>
        <v>1.0555810153045506</v>
      </c>
      <c r="AG17" s="9">
        <f t="shared" ca="1" si="3"/>
        <v>1.5738634916407244</v>
      </c>
      <c r="AH17" s="9">
        <f t="shared" ca="1" si="3"/>
        <v>0.90371528811630908</v>
      </c>
      <c r="AI17" s="9">
        <f t="shared" ca="1" si="3"/>
        <v>1.508862440065351</v>
      </c>
      <c r="AJ17" s="9">
        <f t="shared" ca="1" si="3"/>
        <v>1.0189193241221359</v>
      </c>
      <c r="AK17" s="9">
        <f t="shared" ca="1" si="3"/>
        <v>1.1620867491131901</v>
      </c>
      <c r="AL17" s="9">
        <f t="shared" ca="1" si="3"/>
        <v>1.7804761122853072</v>
      </c>
      <c r="AM17" s="9">
        <f t="shared" ca="1" si="3"/>
        <v>1.0633862725550807</v>
      </c>
      <c r="AN17" s="9" t="e">
        <f ca="1">AVERAGE(OFFSET($A17,0,Fixtures!$D$6,1,3))</f>
        <v>#N/A</v>
      </c>
      <c r="AO17" s="9" t="e">
        <f ca="1">AVERAGE(OFFSET($A17,0,Fixtures!$D$6,1,6))</f>
        <v>#N/A</v>
      </c>
      <c r="AP17" s="9" t="e">
        <f ca="1">AVERAGE(OFFSET($A17,0,Fixtures!$D$6,1,9))</f>
        <v>#N/A</v>
      </c>
      <c r="AQ17" s="9" t="e">
        <f ca="1">AVERAGE(OFFSET($A17,0,Fixtures!$D$6,1,12))</f>
        <v>#N/A</v>
      </c>
      <c r="AR17" s="9">
        <f ca="1">IF(OR(Fixtures!$D$6&lt;=0,Fixtures!$D$6&gt;39),AVERAGE(A17:AM17),AVERAGE(OFFSET($A17,0,Fixtures!$D$6,1,39-Fixtures!$D$6)))</f>
        <v>1.0633862725550807</v>
      </c>
      <c r="AT17" s="1"/>
    </row>
    <row r="18" spans="1:46" x14ac:dyDescent="0.25">
      <c r="A18" s="30" t="s">
        <v>115</v>
      </c>
      <c r="B18" s="9">
        <f t="shared" ref="B18:AM18" ca="1" si="4">MIN(VLOOKUP($A13,$A$2:$AM$11,B$13+1,FALSE),VLOOKUP($A18,$A$2:$AM$11,B$13+1,FALSE))</f>
        <v>2.2790507087516736</v>
      </c>
      <c r="C18" s="9">
        <f t="shared" ca="1" si="4"/>
        <v>0.80603951877340729</v>
      </c>
      <c r="D18" s="9">
        <f t="shared" ca="1" si="4"/>
        <v>1.1768882101252416</v>
      </c>
      <c r="E18" s="9">
        <f t="shared" ca="1" si="4"/>
        <v>1.8059149775634138</v>
      </c>
      <c r="F18" s="9">
        <f t="shared" ca="1" si="4"/>
        <v>1.222844307844261</v>
      </c>
      <c r="G18" s="9">
        <f t="shared" ca="1" si="4"/>
        <v>1.5341538386859275</v>
      </c>
      <c r="H18" s="9">
        <f t="shared" ca="1" si="4"/>
        <v>1.1800264258532762</v>
      </c>
      <c r="I18" s="9">
        <f t="shared" ca="1" si="4"/>
        <v>1.33432432351134</v>
      </c>
      <c r="J18" s="9">
        <f t="shared" ca="1" si="4"/>
        <v>1.2011851558103612</v>
      </c>
      <c r="K18" s="9">
        <f t="shared" ca="1" si="4"/>
        <v>1.7266762052968767</v>
      </c>
      <c r="L18" s="9">
        <f t="shared" ca="1" si="4"/>
        <v>1.0728717040725788</v>
      </c>
      <c r="M18" s="9">
        <f t="shared" ca="1" si="4"/>
        <v>1.3542671244348663</v>
      </c>
      <c r="N18" s="9">
        <f t="shared" ca="1" si="4"/>
        <v>1.0280081093737956</v>
      </c>
      <c r="O18" s="9">
        <f t="shared" ca="1" si="4"/>
        <v>1.1491789245444604</v>
      </c>
      <c r="P18" s="9">
        <f t="shared" ca="1" si="4"/>
        <v>0.91386601238555953</v>
      </c>
      <c r="Q18" s="9">
        <f t="shared" ca="1" si="4"/>
        <v>1.3195033780881031</v>
      </c>
      <c r="R18" s="9">
        <f t="shared" ca="1" si="4"/>
        <v>2.0168527011301203</v>
      </c>
      <c r="S18" s="9">
        <f t="shared" ca="1" si="4"/>
        <v>1.3549229122556778</v>
      </c>
      <c r="T18" s="9">
        <f t="shared" ca="1" si="4"/>
        <v>1.1865707120343041</v>
      </c>
      <c r="U18" s="9">
        <f t="shared" ca="1" si="4"/>
        <v>1.3072316791448588</v>
      </c>
      <c r="V18" s="9">
        <f t="shared" ca="1" si="4"/>
        <v>1.5005406202905629</v>
      </c>
      <c r="W18" s="9">
        <f t="shared" ca="1" si="4"/>
        <v>1.357859643111712</v>
      </c>
      <c r="X18" s="9">
        <f t="shared" ca="1" si="4"/>
        <v>1.0493137880514594</v>
      </c>
      <c r="Y18" s="9">
        <f t="shared" ca="1" si="4"/>
        <v>1.5274464022957472</v>
      </c>
      <c r="Z18" s="9">
        <f t="shared" ca="1" si="4"/>
        <v>1.4479760125964356</v>
      </c>
      <c r="AA18" s="9">
        <f t="shared" ca="1" si="4"/>
        <v>1.603745246849517</v>
      </c>
      <c r="AB18" s="9">
        <f t="shared" ca="1" si="4"/>
        <v>1.0649968237367813</v>
      </c>
      <c r="AC18" s="9">
        <f t="shared" ca="1" si="4"/>
        <v>1.3642809491805685</v>
      </c>
      <c r="AD18" s="9">
        <f t="shared" ca="1" si="4"/>
        <v>1.0249728421161166</v>
      </c>
      <c r="AE18" s="9">
        <f t="shared" ca="1" si="4"/>
        <v>0.92550589397175409</v>
      </c>
      <c r="AF18" s="9">
        <f t="shared" ca="1" si="4"/>
        <v>2.2964305893959391</v>
      </c>
      <c r="AG18" s="9">
        <f t="shared" ca="1" si="4"/>
        <v>1.7922474245754525</v>
      </c>
      <c r="AH18" s="9">
        <f t="shared" ca="1" si="4"/>
        <v>0.90371528811630908</v>
      </c>
      <c r="AI18" s="9">
        <f t="shared" ca="1" si="4"/>
        <v>1.508862440065351</v>
      </c>
      <c r="AJ18" s="9">
        <f t="shared" ca="1" si="4"/>
        <v>1.586054687360781</v>
      </c>
      <c r="AK18" s="9">
        <f t="shared" ca="1" si="4"/>
        <v>1.1620867491131901</v>
      </c>
      <c r="AL18" s="9">
        <f t="shared" ca="1" si="4"/>
        <v>1.7229418110123136</v>
      </c>
      <c r="AM18" s="9">
        <f t="shared" ca="1" si="4"/>
        <v>1.0376585839076606</v>
      </c>
      <c r="AN18" s="9" t="e">
        <f ca="1">AVERAGE(OFFSET($A18,0,Fixtures!$D$6,1,3))</f>
        <v>#N/A</v>
      </c>
      <c r="AO18" s="9" t="e">
        <f ca="1">AVERAGE(OFFSET($A18,0,Fixtures!$D$6,1,6))</f>
        <v>#N/A</v>
      </c>
      <c r="AP18" s="9" t="e">
        <f ca="1">AVERAGE(OFFSET($A18,0,Fixtures!$D$6,1,9))</f>
        <v>#N/A</v>
      </c>
      <c r="AQ18" s="9" t="e">
        <f ca="1">AVERAGE(OFFSET($A18,0,Fixtures!$D$6,1,12))</f>
        <v>#N/A</v>
      </c>
      <c r="AR18" s="9">
        <f ca="1">IF(OR(Fixtures!$D$6&lt;=0,Fixtures!$D$6&gt;39),AVERAGE(A18:AM18),AVERAGE(OFFSET($A18,0,Fixtures!$D$6,1,39-Fixtures!$D$6)))</f>
        <v>1.0376585839076606</v>
      </c>
      <c r="AT18" s="1"/>
    </row>
    <row r="19" spans="1:46" x14ac:dyDescent="0.25">
      <c r="A19" s="30" t="s">
        <v>2</v>
      </c>
      <c r="B19" s="9">
        <f t="shared" ref="B19:AM19" ca="1" si="5">MIN(VLOOKUP($A13,$A$2:$AM$11,B$13+1,FALSE),VLOOKUP($A19,$A$2:$AM$11,B$13+1,FALSE))</f>
        <v>1.7449080501282379</v>
      </c>
      <c r="C19" s="9">
        <f t="shared" ca="1" si="5"/>
        <v>0.80603951877340729</v>
      </c>
      <c r="D19" s="9">
        <f t="shared" ca="1" si="5"/>
        <v>1.3366450137811914</v>
      </c>
      <c r="E19" s="9">
        <f t="shared" ca="1" si="5"/>
        <v>1.0388627700669752</v>
      </c>
      <c r="F19" s="9">
        <f t="shared" ca="1" si="5"/>
        <v>1.6028017201080376</v>
      </c>
      <c r="G19" s="9">
        <f t="shared" ca="1" si="5"/>
        <v>1.3685667296516217</v>
      </c>
      <c r="H19" s="9">
        <f t="shared" ca="1" si="5"/>
        <v>1.1800264258532762</v>
      </c>
      <c r="I19" s="9">
        <f t="shared" ca="1" si="5"/>
        <v>1.5163847164032958</v>
      </c>
      <c r="J19" s="9">
        <f t="shared" ca="1" si="5"/>
        <v>1.2011851558103612</v>
      </c>
      <c r="K19" s="9">
        <f t="shared" ca="1" si="5"/>
        <v>1.1743571361292491</v>
      </c>
      <c r="L19" s="9">
        <f t="shared" ca="1" si="5"/>
        <v>1.0728717040725788</v>
      </c>
      <c r="M19" s="9">
        <f t="shared" ca="1" si="5"/>
        <v>0.91325755021161192</v>
      </c>
      <c r="N19" s="9">
        <f t="shared" ca="1" si="5"/>
        <v>1.0280081093737956</v>
      </c>
      <c r="O19" s="9">
        <f t="shared" ca="1" si="5"/>
        <v>1.0622376765848438</v>
      </c>
      <c r="P19" s="9">
        <f t="shared" ca="1" si="5"/>
        <v>0.91386601238555953</v>
      </c>
      <c r="Q19" s="9">
        <f t="shared" ca="1" si="5"/>
        <v>1.8249834986610951</v>
      </c>
      <c r="R19" s="9">
        <f t="shared" ca="1" si="5"/>
        <v>1.4632650829503375</v>
      </c>
      <c r="S19" s="9">
        <f t="shared" ca="1" si="5"/>
        <v>1.0357954536494745</v>
      </c>
      <c r="T19" s="9">
        <f t="shared" ca="1" si="5"/>
        <v>1.1865707120343041</v>
      </c>
      <c r="U19" s="9">
        <f t="shared" ca="1" si="5"/>
        <v>1.3072316791448588</v>
      </c>
      <c r="V19" s="9">
        <f t="shared" ca="1" si="5"/>
        <v>1.5005406202905629</v>
      </c>
      <c r="W19" s="9">
        <f t="shared" ca="1" si="5"/>
        <v>0.9235154552187651</v>
      </c>
      <c r="X19" s="9">
        <f t="shared" ca="1" si="5"/>
        <v>1.1924862365734707</v>
      </c>
      <c r="Y19" s="9">
        <f t="shared" ca="1" si="5"/>
        <v>1.5274464022957472</v>
      </c>
      <c r="Z19" s="9">
        <f t="shared" ca="1" si="5"/>
        <v>1.4479760125964356</v>
      </c>
      <c r="AA19" s="9">
        <f t="shared" ca="1" si="5"/>
        <v>1.0762420454967716</v>
      </c>
      <c r="AB19" s="9">
        <f t="shared" ca="1" si="5"/>
        <v>1.0649968237367813</v>
      </c>
      <c r="AC19" s="9">
        <f t="shared" ca="1" si="5"/>
        <v>1.3642809491805685</v>
      </c>
      <c r="AD19" s="9">
        <f t="shared" ca="1" si="5"/>
        <v>1.0249728421161166</v>
      </c>
      <c r="AE19" s="9">
        <f t="shared" ca="1" si="5"/>
        <v>1.0511387808624602</v>
      </c>
      <c r="AF19" s="9">
        <f t="shared" ca="1" si="5"/>
        <v>1.3210346406148186</v>
      </c>
      <c r="AG19" s="9">
        <f t="shared" ca="1" si="5"/>
        <v>1.3721971814643208</v>
      </c>
      <c r="AH19" s="9">
        <f t="shared" ca="1" si="5"/>
        <v>0.90371528811630908</v>
      </c>
      <c r="AI19" s="9">
        <f t="shared" ca="1" si="5"/>
        <v>1.2619130214637979</v>
      </c>
      <c r="AJ19" s="9">
        <f t="shared" ca="1" si="5"/>
        <v>1.586054687360781</v>
      </c>
      <c r="AK19" s="9">
        <f t="shared" ca="1" si="5"/>
        <v>1.1620867491131901</v>
      </c>
      <c r="AL19" s="9">
        <f t="shared" ca="1" si="5"/>
        <v>0.81455042973004221</v>
      </c>
      <c r="AM19" s="9">
        <f t="shared" ca="1" si="5"/>
        <v>1.3507585484503517</v>
      </c>
      <c r="AN19" s="9" t="e">
        <f ca="1">AVERAGE(OFFSET($A19,0,Fixtures!$D$6,1,3))</f>
        <v>#N/A</v>
      </c>
      <c r="AO19" s="9" t="e">
        <f ca="1">AVERAGE(OFFSET($A19,0,Fixtures!$D$6,1,6))</f>
        <v>#N/A</v>
      </c>
      <c r="AP19" s="9" t="e">
        <f ca="1">AVERAGE(OFFSET($A19,0,Fixtures!$D$6,1,9))</f>
        <v>#N/A</v>
      </c>
      <c r="AQ19" s="9" t="e">
        <f ca="1">AVERAGE(OFFSET($A19,0,Fixtures!$D$6,1,12))</f>
        <v>#N/A</v>
      </c>
      <c r="AR19" s="9">
        <f ca="1">IF(OR(Fixtures!$D$6&lt;=0,Fixtures!$D$6&gt;39),AVERAGE(A19:AM19),AVERAGE(OFFSET($A19,0,Fixtures!$D$6,1,39-Fixtures!$D$6)))</f>
        <v>1.3507585484503517</v>
      </c>
    </row>
    <row r="20" spans="1:46" x14ac:dyDescent="0.25">
      <c r="A20" s="30" t="s">
        <v>10</v>
      </c>
      <c r="B20" s="9">
        <f t="shared" ref="B20:AM20" ca="1" si="6">MIN(VLOOKUP($A13,$A$2:$AM$11,B$13+1,FALSE),VLOOKUP($A20,$A$2:$AM$11,B$13+1,FALSE))</f>
        <v>1.2044469141373573</v>
      </c>
      <c r="C20" s="9">
        <f t="shared" ca="1" si="6"/>
        <v>0.80603951877340729</v>
      </c>
      <c r="D20" s="9">
        <f t="shared" ca="1" si="6"/>
        <v>1.3366450137811914</v>
      </c>
      <c r="E20" s="9">
        <f t="shared" ca="1" si="6"/>
        <v>0.93665734581439652</v>
      </c>
      <c r="F20" s="9">
        <f t="shared" ca="1" si="6"/>
        <v>1.8412696330391072</v>
      </c>
      <c r="G20" s="9">
        <f t="shared" ca="1" si="6"/>
        <v>1.2298233618153753</v>
      </c>
      <c r="H20" s="9">
        <f t="shared" ca="1" si="6"/>
        <v>1.1800264258532762</v>
      </c>
      <c r="I20" s="9">
        <f t="shared" ca="1" si="6"/>
        <v>1.1119798192532702</v>
      </c>
      <c r="J20" s="9">
        <f t="shared" ca="1" si="6"/>
        <v>1.2011851558103612</v>
      </c>
      <c r="K20" s="9">
        <f t="shared" ca="1" si="6"/>
        <v>1.6438692509854218</v>
      </c>
      <c r="L20" s="9">
        <f t="shared" ca="1" si="6"/>
        <v>1.0728717040725788</v>
      </c>
      <c r="M20" s="9">
        <f t="shared" ca="1" si="6"/>
        <v>0.83542111791589602</v>
      </c>
      <c r="N20" s="9">
        <f t="shared" ca="1" si="6"/>
        <v>1.0280081093737956</v>
      </c>
      <c r="O20" s="9">
        <f t="shared" ca="1" si="6"/>
        <v>1.1491789245444604</v>
      </c>
      <c r="P20" s="9">
        <f t="shared" ca="1" si="6"/>
        <v>0.91386601238555953</v>
      </c>
      <c r="Q20" s="9">
        <f t="shared" ca="1" si="6"/>
        <v>1.4073560844107484</v>
      </c>
      <c r="R20" s="9">
        <f t="shared" ca="1" si="6"/>
        <v>1.8717438466453296</v>
      </c>
      <c r="S20" s="9">
        <f t="shared" ca="1" si="6"/>
        <v>1.4001679359338706</v>
      </c>
      <c r="T20" s="9">
        <f t="shared" ca="1" si="6"/>
        <v>1.1865707120343041</v>
      </c>
      <c r="U20" s="9">
        <f t="shared" ca="1" si="6"/>
        <v>1.2942461861487249</v>
      </c>
      <c r="V20" s="9">
        <f t="shared" ca="1" si="6"/>
        <v>1.4476435598109958</v>
      </c>
      <c r="W20" s="9">
        <f t="shared" ca="1" si="6"/>
        <v>1.357859643111712</v>
      </c>
      <c r="X20" s="9">
        <f t="shared" ca="1" si="6"/>
        <v>1.2487277980955456</v>
      </c>
      <c r="Y20" s="9">
        <f t="shared" ca="1" si="6"/>
        <v>1.1038178852781257</v>
      </c>
      <c r="Z20" s="9">
        <f t="shared" ca="1" si="6"/>
        <v>1.4479760125964356</v>
      </c>
      <c r="AA20" s="9">
        <f t="shared" ca="1" si="6"/>
        <v>1.5638632065818878</v>
      </c>
      <c r="AB20" s="9">
        <f t="shared" ca="1" si="6"/>
        <v>1.0623349570963119</v>
      </c>
      <c r="AC20" s="9">
        <f t="shared" ca="1" si="6"/>
        <v>1.2449705285147106</v>
      </c>
      <c r="AD20" s="9">
        <f t="shared" ca="1" si="6"/>
        <v>1.0249728421161166</v>
      </c>
      <c r="AE20" s="9">
        <f t="shared" ca="1" si="6"/>
        <v>1.0511387808624602</v>
      </c>
      <c r="AF20" s="9">
        <f t="shared" ca="1" si="6"/>
        <v>1.1910685760039115</v>
      </c>
      <c r="AG20" s="9">
        <f t="shared" ca="1" si="6"/>
        <v>0.94717808235294465</v>
      </c>
      <c r="AH20" s="9">
        <f t="shared" ca="1" si="6"/>
        <v>0.90371528811630908</v>
      </c>
      <c r="AI20" s="9">
        <f t="shared" ca="1" si="6"/>
        <v>1.5007573586460548</v>
      </c>
      <c r="AJ20" s="9">
        <f t="shared" ca="1" si="6"/>
        <v>1.586054687360781</v>
      </c>
      <c r="AK20" s="9">
        <f t="shared" ca="1" si="6"/>
        <v>1.0894546916622474</v>
      </c>
      <c r="AL20" s="9">
        <f t="shared" ca="1" si="6"/>
        <v>1.5900765224518238</v>
      </c>
      <c r="AM20" s="9">
        <f t="shared" ca="1" si="6"/>
        <v>1.606054196596896</v>
      </c>
      <c r="AN20" s="9" t="e">
        <f ca="1">AVERAGE(OFFSET($A20,0,Fixtures!$D$6,1,3))</f>
        <v>#N/A</v>
      </c>
      <c r="AO20" s="9" t="e">
        <f ca="1">AVERAGE(OFFSET($A20,0,Fixtures!$D$6,1,6))</f>
        <v>#N/A</v>
      </c>
      <c r="AP20" s="9" t="e">
        <f ca="1">AVERAGE(OFFSET($A20,0,Fixtures!$D$6,1,9))</f>
        <v>#N/A</v>
      </c>
      <c r="AQ20" s="9" t="e">
        <f ca="1">AVERAGE(OFFSET($A20,0,Fixtures!$D$6,1,12))</f>
        <v>#N/A</v>
      </c>
      <c r="AR20" s="9">
        <f ca="1">IF(OR(Fixtures!$D$6&lt;=0,Fixtures!$D$6&gt;39),AVERAGE(A20:AM20),AVERAGE(OFFSET($A20,0,Fixtures!$D$6,1,39-Fixtures!$D$6)))</f>
        <v>1.606054196596896</v>
      </c>
    </row>
    <row r="21" spans="1:46" x14ac:dyDescent="0.25">
      <c r="A21" s="30" t="s">
        <v>117</v>
      </c>
      <c r="B21" s="9">
        <f t="shared" ref="B21:AM21" ca="1" si="7">MIN(VLOOKUP($A13,$A$2:$AM$11,B$13+1,FALSE),VLOOKUP($A21,$A$2:$AM$11,B$13+1,FALSE))</f>
        <v>1.8588891015956936</v>
      </c>
      <c r="C21" s="9">
        <f t="shared" ca="1" si="7"/>
        <v>0.80603951877340729</v>
      </c>
      <c r="D21" s="9">
        <f t="shared" ca="1" si="7"/>
        <v>1.3366450137811914</v>
      </c>
      <c r="E21" s="9">
        <f t="shared" ca="1" si="7"/>
        <v>1.8059149775634138</v>
      </c>
      <c r="F21" s="9">
        <f t="shared" ca="1" si="7"/>
        <v>1.3197408342699823</v>
      </c>
      <c r="G21" s="9">
        <f t="shared" ca="1" si="7"/>
        <v>1.5341538386859275</v>
      </c>
      <c r="H21" s="9">
        <f t="shared" ca="1" si="7"/>
        <v>1.1800264258532762</v>
      </c>
      <c r="I21" s="9">
        <f t="shared" ca="1" si="7"/>
        <v>1.5879023924175588</v>
      </c>
      <c r="J21" s="9">
        <f t="shared" ca="1" si="7"/>
        <v>1.2011851558103612</v>
      </c>
      <c r="K21" s="9">
        <f t="shared" ca="1" si="7"/>
        <v>1.0347810073293837</v>
      </c>
      <c r="L21" s="9">
        <f t="shared" ca="1" si="7"/>
        <v>1.0728717040725788</v>
      </c>
      <c r="M21" s="9">
        <f t="shared" ca="1" si="7"/>
        <v>1.3542671244348663</v>
      </c>
      <c r="N21" s="9">
        <f t="shared" ca="1" si="7"/>
        <v>1.0280081093737956</v>
      </c>
      <c r="O21" s="9">
        <f t="shared" ca="1" si="7"/>
        <v>1.1491789245444604</v>
      </c>
      <c r="P21" s="9">
        <f t="shared" ca="1" si="7"/>
        <v>0.91386601238555953</v>
      </c>
      <c r="Q21" s="9">
        <f t="shared" ca="1" si="7"/>
        <v>1.9695228554171482</v>
      </c>
      <c r="R21" s="9">
        <f t="shared" ca="1" si="7"/>
        <v>1.6030973403882967</v>
      </c>
      <c r="S21" s="9">
        <f t="shared" ca="1" si="7"/>
        <v>1.4001679359338706</v>
      </c>
      <c r="T21" s="9">
        <f t="shared" ca="1" si="7"/>
        <v>1.1865707120343041</v>
      </c>
      <c r="U21" s="9">
        <f t="shared" ca="1" si="7"/>
        <v>1.3072316791448588</v>
      </c>
      <c r="V21" s="9">
        <f t="shared" ca="1" si="7"/>
        <v>1.3494356308472877</v>
      </c>
      <c r="W21" s="9">
        <f t="shared" ca="1" si="7"/>
        <v>1.3158442053364598</v>
      </c>
      <c r="X21" s="9">
        <f t="shared" ca="1" si="7"/>
        <v>1.2487277980955456</v>
      </c>
      <c r="Y21" s="9">
        <f t="shared" ca="1" si="7"/>
        <v>1.5274464022957472</v>
      </c>
      <c r="Z21" s="9">
        <f t="shared" ca="1" si="7"/>
        <v>1.4479760125964356</v>
      </c>
      <c r="AA21" s="9">
        <f t="shared" ca="1" si="7"/>
        <v>1.5420628350952714</v>
      </c>
      <c r="AB21" s="9">
        <f t="shared" ca="1" si="7"/>
        <v>1.0649968237367813</v>
      </c>
      <c r="AC21" s="9">
        <f t="shared" ca="1" si="7"/>
        <v>1.3642809491805685</v>
      </c>
      <c r="AD21" s="9">
        <f t="shared" ca="1" si="7"/>
        <v>1.0249728421161166</v>
      </c>
      <c r="AE21" s="9">
        <f t="shared" ca="1" si="7"/>
        <v>1.0511387808624602</v>
      </c>
      <c r="AF21" s="9">
        <f t="shared" ca="1" si="7"/>
        <v>1.5148995864097463</v>
      </c>
      <c r="AG21" s="9">
        <f t="shared" ca="1" si="7"/>
        <v>1.7922474245754525</v>
      </c>
      <c r="AH21" s="9">
        <f t="shared" ca="1" si="7"/>
        <v>0.90371528811630908</v>
      </c>
      <c r="AI21" s="9">
        <f t="shared" ca="1" si="7"/>
        <v>1.3672263709178558</v>
      </c>
      <c r="AJ21" s="9">
        <f t="shared" ca="1" si="7"/>
        <v>1.586054687360781</v>
      </c>
      <c r="AK21" s="9">
        <f t="shared" ca="1" si="7"/>
        <v>1.1620867491131901</v>
      </c>
      <c r="AL21" s="9">
        <f t="shared" ca="1" si="7"/>
        <v>1.7431991069733783</v>
      </c>
      <c r="AM21" s="9">
        <f t="shared" ca="1" si="7"/>
        <v>1.606054196596896</v>
      </c>
      <c r="AN21" s="9" t="e">
        <f ca="1">AVERAGE(OFFSET($A21,0,Fixtures!$D$6,1,3))</f>
        <v>#N/A</v>
      </c>
      <c r="AO21" s="9" t="e">
        <f ca="1">AVERAGE(OFFSET($A21,0,Fixtures!$D$6,1,6))</f>
        <v>#N/A</v>
      </c>
      <c r="AP21" s="9" t="e">
        <f ca="1">AVERAGE(OFFSET($A21,0,Fixtures!$D$6,1,9))</f>
        <v>#N/A</v>
      </c>
      <c r="AQ21" s="9" t="e">
        <f ca="1">AVERAGE(OFFSET($A21,0,Fixtures!$D$6,1,12))</f>
        <v>#N/A</v>
      </c>
      <c r="AR21" s="9">
        <f ca="1">IF(OR(Fixtures!$D$6&lt;=0,Fixtures!$D$6&gt;39),AVERAGE(A21:AM21),AVERAGE(OFFSET($A21,0,Fixtures!$D$6,1,39-Fixtures!$D$6)))</f>
        <v>1.606054196596896</v>
      </c>
    </row>
    <row r="22" spans="1:46" x14ac:dyDescent="0.25">
      <c r="A22" s="30" t="s">
        <v>63</v>
      </c>
      <c r="B22" s="9">
        <f t="shared" ref="B22:AM22" ca="1" si="8">MIN(VLOOKUP($A13,$A$2:$AM$11,B$13+1,FALSE),VLOOKUP($A22,$A$2:$AM$11,B$13+1,FALSE))</f>
        <v>0.94499087962520367</v>
      </c>
      <c r="C22" s="9">
        <f t="shared" ca="1" si="8"/>
        <v>0.80603951877340729</v>
      </c>
      <c r="D22" s="9">
        <f t="shared" ca="1" si="8"/>
        <v>0.93805464478256573</v>
      </c>
      <c r="E22" s="9">
        <f t="shared" ca="1" si="8"/>
        <v>1.6217997021898285</v>
      </c>
      <c r="F22" s="9">
        <f t="shared" ca="1" si="8"/>
        <v>1.5682524584377828</v>
      </c>
      <c r="G22" s="9">
        <f t="shared" ca="1" si="8"/>
        <v>1.5341538386859275</v>
      </c>
      <c r="H22" s="9">
        <f t="shared" ca="1" si="8"/>
        <v>1.1800264258532762</v>
      </c>
      <c r="I22" s="9">
        <f t="shared" ca="1" si="8"/>
        <v>0.92584840980034222</v>
      </c>
      <c r="J22" s="9">
        <f t="shared" ca="1" si="8"/>
        <v>0.90280131723720991</v>
      </c>
      <c r="K22" s="9">
        <f t="shared" ca="1" si="8"/>
        <v>1.2302471117580323</v>
      </c>
      <c r="L22" s="9">
        <f t="shared" ca="1" si="8"/>
        <v>1.0728717040725788</v>
      </c>
      <c r="M22" s="9">
        <f t="shared" ca="1" si="8"/>
        <v>1.3542671244348663</v>
      </c>
      <c r="N22" s="9">
        <f t="shared" ca="1" si="8"/>
        <v>0.80493785382318717</v>
      </c>
      <c r="O22" s="9">
        <f t="shared" ca="1" si="8"/>
        <v>1.1491789245444604</v>
      </c>
      <c r="P22" s="9">
        <f t="shared" ca="1" si="8"/>
        <v>0.91386601238555953</v>
      </c>
      <c r="Q22" s="9">
        <f t="shared" ca="1" si="8"/>
        <v>1.3216838465392142</v>
      </c>
      <c r="R22" s="9">
        <f t="shared" ca="1" si="8"/>
        <v>1.3290137479237023</v>
      </c>
      <c r="S22" s="9">
        <f t="shared" ca="1" si="8"/>
        <v>0.79599704401375715</v>
      </c>
      <c r="T22" s="9">
        <f t="shared" ca="1" si="8"/>
        <v>0.90547479614884829</v>
      </c>
      <c r="U22" s="9">
        <f t="shared" ca="1" si="8"/>
        <v>1.023571947211106</v>
      </c>
      <c r="V22" s="9">
        <f t="shared" ca="1" si="8"/>
        <v>1.5005406202905629</v>
      </c>
      <c r="W22" s="9">
        <f t="shared" ca="1" si="8"/>
        <v>1.357859643111712</v>
      </c>
      <c r="X22" s="9">
        <f t="shared" ca="1" si="8"/>
        <v>1.1773237587728211</v>
      </c>
      <c r="Y22" s="9">
        <f t="shared" ca="1" si="8"/>
        <v>0.70996372722570156</v>
      </c>
      <c r="Z22" s="9">
        <f t="shared" ca="1" si="8"/>
        <v>1.2332750732250131</v>
      </c>
      <c r="AA22" s="9">
        <f t="shared" ca="1" si="8"/>
        <v>1.9508547455268321</v>
      </c>
      <c r="AB22" s="9">
        <f t="shared" ca="1" si="8"/>
        <v>1.0649968237367813</v>
      </c>
      <c r="AC22" s="9">
        <f t="shared" ca="1" si="8"/>
        <v>1.3642809491805685</v>
      </c>
      <c r="AD22" s="9">
        <f t="shared" ca="1" si="8"/>
        <v>1.0249728421161166</v>
      </c>
      <c r="AE22" s="9">
        <f t="shared" ca="1" si="8"/>
        <v>1.0511387808624602</v>
      </c>
      <c r="AF22" s="9">
        <f t="shared" ca="1" si="8"/>
        <v>1.2753846714622039</v>
      </c>
      <c r="AG22" s="9">
        <f t="shared" ca="1" si="8"/>
        <v>1.2016656319000445</v>
      </c>
      <c r="AH22" s="9">
        <f t="shared" ca="1" si="8"/>
        <v>0.90371528811630908</v>
      </c>
      <c r="AI22" s="9">
        <f t="shared" ca="1" si="8"/>
        <v>1.1514163433146742</v>
      </c>
      <c r="AJ22" s="9">
        <f t="shared" ca="1" si="8"/>
        <v>1.0451375468720034</v>
      </c>
      <c r="AK22" s="9">
        <f t="shared" ca="1" si="8"/>
        <v>1.1620867491131901</v>
      </c>
      <c r="AL22" s="9">
        <f t="shared" ca="1" si="8"/>
        <v>1.0122026693683317</v>
      </c>
      <c r="AM22" s="9">
        <f t="shared" ca="1" si="8"/>
        <v>1.0393733061605996</v>
      </c>
      <c r="AN22" s="9" t="e">
        <f ca="1">AVERAGE(OFFSET($A22,0,Fixtures!$D$6,1,3))</f>
        <v>#N/A</v>
      </c>
      <c r="AO22" s="9" t="e">
        <f ca="1">AVERAGE(OFFSET($A22,0,Fixtures!$D$6,1,6))</f>
        <v>#N/A</v>
      </c>
      <c r="AP22" s="9" t="e">
        <f ca="1">AVERAGE(OFFSET($A22,0,Fixtures!$D$6,1,9))</f>
        <v>#N/A</v>
      </c>
      <c r="AQ22" s="9" t="e">
        <f ca="1">AVERAGE(OFFSET($A22,0,Fixtures!$D$6,1,12))</f>
        <v>#N/A</v>
      </c>
      <c r="AR22" s="9">
        <f ca="1">IF(OR(Fixtures!$D$6&lt;=0,Fixtures!$D$6&gt;39),AVERAGE(A22:AM22),AVERAGE(OFFSET($A22,0,Fixtures!$D$6,1,39-Fixtures!$D$6)))</f>
        <v>1.0393733061605996</v>
      </c>
    </row>
    <row r="24" spans="1:46" x14ac:dyDescent="0.25">
      <c r="A24" s="31" t="s">
        <v>118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  <c r="AG24" s="2">
        <v>32</v>
      </c>
      <c r="AH24" s="2">
        <v>33</v>
      </c>
      <c r="AI24" s="2">
        <v>34</v>
      </c>
      <c r="AJ24" s="2">
        <v>35</v>
      </c>
      <c r="AK24" s="2">
        <v>36</v>
      </c>
      <c r="AL24" s="2">
        <v>37</v>
      </c>
      <c r="AM24" s="2">
        <v>38</v>
      </c>
      <c r="AN24" s="31" t="s">
        <v>56</v>
      </c>
      <c r="AO24" s="31" t="s">
        <v>57</v>
      </c>
      <c r="AP24" s="31" t="s">
        <v>58</v>
      </c>
      <c r="AQ24" s="31" t="s">
        <v>78</v>
      </c>
      <c r="AR24" s="31" t="s">
        <v>59</v>
      </c>
    </row>
    <row r="25" spans="1:46" x14ac:dyDescent="0.25">
      <c r="A25" s="30" t="s">
        <v>105</v>
      </c>
      <c r="B25" s="9">
        <f t="shared" ref="B25:AM25" ca="1" si="9">MIN(VLOOKUP($A24,$A$2:$AM$11,B$13+1,FALSE),VLOOKUP($A25,$A$2:$AM$11,B$13+1,FALSE))</f>
        <v>1.1281833670326218</v>
      </c>
      <c r="C25" s="9">
        <f t="shared" ca="1" si="9"/>
        <v>0.80603951877340729</v>
      </c>
      <c r="D25" s="9">
        <f t="shared" ca="1" si="9"/>
        <v>1.1141345798143516</v>
      </c>
      <c r="E25" s="9">
        <f t="shared" ca="1" si="9"/>
        <v>1.0599103763926339</v>
      </c>
      <c r="F25" s="9">
        <f t="shared" ca="1" si="9"/>
        <v>0.81631550428156097</v>
      </c>
      <c r="G25" s="9">
        <f t="shared" ca="1" si="9"/>
        <v>0.63482076678749366</v>
      </c>
      <c r="H25" s="9">
        <f t="shared" ca="1" si="9"/>
        <v>1.1800264258532762</v>
      </c>
      <c r="I25" s="9">
        <f t="shared" ca="1" si="9"/>
        <v>0.72213107915514674</v>
      </c>
      <c r="J25" s="9">
        <f t="shared" ca="1" si="9"/>
        <v>1.2011851558103612</v>
      </c>
      <c r="K25" s="9">
        <f t="shared" ca="1" si="9"/>
        <v>1.2685768912899908</v>
      </c>
      <c r="L25" s="9">
        <f t="shared" ca="1" si="9"/>
        <v>0.82891734857236565</v>
      </c>
      <c r="M25" s="9">
        <f t="shared" ca="1" si="9"/>
        <v>1.293412002296433</v>
      </c>
      <c r="N25" s="9">
        <f t="shared" ca="1" si="9"/>
        <v>0.93893510902080612</v>
      </c>
      <c r="O25" s="9">
        <f t="shared" ca="1" si="9"/>
        <v>0.56620777815468548</v>
      </c>
      <c r="P25" s="9">
        <f t="shared" ca="1" si="9"/>
        <v>0.91386601238555953</v>
      </c>
      <c r="Q25" s="9">
        <f t="shared" ca="1" si="9"/>
        <v>0.87717708079079126</v>
      </c>
      <c r="R25" s="9">
        <f t="shared" ca="1" si="9"/>
        <v>0.74811404560837336</v>
      </c>
      <c r="S25" s="9">
        <f t="shared" ca="1" si="9"/>
        <v>1.4001679359338706</v>
      </c>
      <c r="T25" s="9">
        <f t="shared" ca="1" si="9"/>
        <v>1.1865707120343041</v>
      </c>
      <c r="U25" s="9">
        <f t="shared" ca="1" si="9"/>
        <v>0.73837937195690995</v>
      </c>
      <c r="V25" s="9">
        <f t="shared" ca="1" si="9"/>
        <v>0.98355720480674824</v>
      </c>
      <c r="W25" s="9">
        <f t="shared" ca="1" si="9"/>
        <v>1.357859643111712</v>
      </c>
      <c r="X25" s="9">
        <f t="shared" ca="1" si="9"/>
        <v>0.91827351803839186</v>
      </c>
      <c r="Y25" s="9">
        <f t="shared" ca="1" si="9"/>
        <v>0.98114235561261143</v>
      </c>
      <c r="Z25" s="9">
        <f t="shared" ca="1" si="9"/>
        <v>0.64195121002419664</v>
      </c>
      <c r="AA25" s="9">
        <f t="shared" ca="1" si="9"/>
        <v>0.80724831774833417</v>
      </c>
      <c r="AB25" s="9">
        <f t="shared" ca="1" si="9"/>
        <v>1.0171403036927094</v>
      </c>
      <c r="AC25" s="9">
        <f t="shared" ca="1" si="9"/>
        <v>1.0540646591850498</v>
      </c>
      <c r="AD25" s="9">
        <f t="shared" ca="1" si="9"/>
        <v>0.75364580725816355</v>
      </c>
      <c r="AE25" s="9">
        <f t="shared" ca="1" si="9"/>
        <v>1.0511387808624602</v>
      </c>
      <c r="AF25" s="9">
        <f t="shared" ca="1" si="9"/>
        <v>0.83351442557897071</v>
      </c>
      <c r="AG25" s="9">
        <f t="shared" ca="1" si="9"/>
        <v>1.4346161511972093</v>
      </c>
      <c r="AH25" s="9">
        <f t="shared" ca="1" si="9"/>
        <v>0.71999893564350925</v>
      </c>
      <c r="AI25" s="9">
        <f t="shared" ca="1" si="9"/>
        <v>1.0776764862245354</v>
      </c>
      <c r="AJ25" s="9">
        <f t="shared" ca="1" si="9"/>
        <v>0.95131387691893232</v>
      </c>
      <c r="AK25" s="9">
        <f t="shared" ca="1" si="9"/>
        <v>0.95383746536666947</v>
      </c>
      <c r="AL25" s="9">
        <f t="shared" ca="1" si="9"/>
        <v>1.2589760285160398</v>
      </c>
      <c r="AM25" s="9">
        <f t="shared" ca="1" si="9"/>
        <v>1.1154325124225135</v>
      </c>
      <c r="AN25" s="9" t="e">
        <f ca="1">AVERAGE(OFFSET($A25,0,Fixtures!$D$6,1,3))</f>
        <v>#N/A</v>
      </c>
      <c r="AO25" s="9" t="e">
        <f ca="1">AVERAGE(OFFSET($A25,0,Fixtures!$D$6,1,6))</f>
        <v>#N/A</v>
      </c>
      <c r="AP25" s="9" t="e">
        <f ca="1">AVERAGE(OFFSET($A25,0,Fixtures!$D$6,1,9))</f>
        <v>#N/A</v>
      </c>
      <c r="AQ25" s="9" t="e">
        <f ca="1">AVERAGE(OFFSET($A25,0,Fixtures!$D$6,1,12))</f>
        <v>#N/A</v>
      </c>
      <c r="AR25" s="9">
        <f ca="1">IF(OR(Fixtures!$D$6&lt;=0,Fixtures!$D$6&gt;39),AVERAGE(A25:AM25),AVERAGE(OFFSET($A25,0,Fixtures!$D$6,1,39-Fixtures!$D$6)))</f>
        <v>1.1154325124225135</v>
      </c>
    </row>
    <row r="26" spans="1:46" x14ac:dyDescent="0.25">
      <c r="A26" s="30" t="s">
        <v>61</v>
      </c>
      <c r="B26" s="9">
        <f t="shared" ref="B26:AM26" ca="1" si="10">MIN(VLOOKUP($A24,$A$2:$AM$11,B$13+1,FALSE),VLOOKUP($A26,$A$2:$AM$11,B$13+1,FALSE))</f>
        <v>1.1281833670326218</v>
      </c>
      <c r="C26" s="9">
        <f t="shared" ca="1" si="10"/>
        <v>0.95834815418206498</v>
      </c>
      <c r="D26" s="9">
        <f t="shared" ca="1" si="10"/>
        <v>1.1141345798143516</v>
      </c>
      <c r="E26" s="9">
        <f t="shared" ca="1" si="10"/>
        <v>1.0599103763926339</v>
      </c>
      <c r="F26" s="9">
        <f t="shared" ca="1" si="10"/>
        <v>0.81631550428156097</v>
      </c>
      <c r="G26" s="9">
        <f t="shared" ca="1" si="10"/>
        <v>0.63482076678749366</v>
      </c>
      <c r="H26" s="9">
        <f t="shared" ca="1" si="10"/>
        <v>1.250707192531533</v>
      </c>
      <c r="I26" s="9">
        <f t="shared" ca="1" si="10"/>
        <v>0.72213107915514674</v>
      </c>
      <c r="J26" s="9">
        <f t="shared" ca="1" si="10"/>
        <v>0.93143407471588824</v>
      </c>
      <c r="K26" s="9">
        <f t="shared" ca="1" si="10"/>
        <v>1.2685768912899908</v>
      </c>
      <c r="L26" s="9">
        <f t="shared" ca="1" si="10"/>
        <v>0.82891734857236565</v>
      </c>
      <c r="M26" s="9">
        <f t="shared" ca="1" si="10"/>
        <v>1.293412002296433</v>
      </c>
      <c r="N26" s="9">
        <f t="shared" ca="1" si="10"/>
        <v>0.93893510902080612</v>
      </c>
      <c r="O26" s="9">
        <f t="shared" ca="1" si="10"/>
        <v>0.56620777815468548</v>
      </c>
      <c r="P26" s="9">
        <f t="shared" ca="1" si="10"/>
        <v>1.2129150928994905</v>
      </c>
      <c r="Q26" s="9">
        <f t="shared" ca="1" si="10"/>
        <v>0.82153473614072625</v>
      </c>
      <c r="R26" s="9">
        <f t="shared" ca="1" si="10"/>
        <v>0.74811404560837336</v>
      </c>
      <c r="S26" s="9">
        <f t="shared" ca="1" si="10"/>
        <v>1.6009342073796089</v>
      </c>
      <c r="T26" s="9">
        <f t="shared" ca="1" si="10"/>
        <v>1.3703907875983341</v>
      </c>
      <c r="U26" s="9">
        <f t="shared" ca="1" si="10"/>
        <v>0.73837937195690995</v>
      </c>
      <c r="V26" s="9">
        <f t="shared" ca="1" si="10"/>
        <v>0.98355720480674824</v>
      </c>
      <c r="W26" s="9">
        <f t="shared" ca="1" si="10"/>
        <v>1.6131428192094091</v>
      </c>
      <c r="X26" s="9">
        <f t="shared" ca="1" si="10"/>
        <v>0.91827351803839186</v>
      </c>
      <c r="Y26" s="9">
        <f t="shared" ca="1" si="10"/>
        <v>0.98114235561261143</v>
      </c>
      <c r="Z26" s="9">
        <f t="shared" ca="1" si="10"/>
        <v>0.64195121002419664</v>
      </c>
      <c r="AA26" s="9">
        <f t="shared" ca="1" si="10"/>
        <v>0.80724831774833417</v>
      </c>
      <c r="AB26" s="9">
        <f t="shared" ca="1" si="10"/>
        <v>1.0171403036927094</v>
      </c>
      <c r="AC26" s="9">
        <f t="shared" ca="1" si="10"/>
        <v>1.0540646591850498</v>
      </c>
      <c r="AD26" s="9">
        <f t="shared" ca="1" si="10"/>
        <v>0.75364580725816355</v>
      </c>
      <c r="AE26" s="9">
        <f t="shared" ca="1" si="10"/>
        <v>1.4167514869617539</v>
      </c>
      <c r="AF26" s="9">
        <f t="shared" ca="1" si="10"/>
        <v>0.83351442557897071</v>
      </c>
      <c r="AG26" s="9">
        <f t="shared" ca="1" si="10"/>
        <v>1.4346161511972093</v>
      </c>
      <c r="AH26" s="9">
        <f t="shared" ca="1" si="10"/>
        <v>0.71999893564350925</v>
      </c>
      <c r="AI26" s="9">
        <f t="shared" ca="1" si="10"/>
        <v>1.0776764862245354</v>
      </c>
      <c r="AJ26" s="9">
        <f t="shared" ca="1" si="10"/>
        <v>0.95131387691893232</v>
      </c>
      <c r="AK26" s="9">
        <f t="shared" ca="1" si="10"/>
        <v>0.95383746536666947</v>
      </c>
      <c r="AL26" s="9">
        <f t="shared" ca="1" si="10"/>
        <v>1.2589760285160398</v>
      </c>
      <c r="AM26" s="9">
        <f t="shared" ca="1" si="10"/>
        <v>1.0446768102396111</v>
      </c>
      <c r="AN26" s="9" t="e">
        <f ca="1">AVERAGE(OFFSET($A26,0,Fixtures!$D$6,1,3))</f>
        <v>#N/A</v>
      </c>
      <c r="AO26" s="9" t="e">
        <f ca="1">AVERAGE(OFFSET($A26,0,Fixtures!$D$6,1,6))</f>
        <v>#N/A</v>
      </c>
      <c r="AP26" s="9" t="e">
        <f ca="1">AVERAGE(OFFSET($A26,0,Fixtures!$D$6,1,9))</f>
        <v>#N/A</v>
      </c>
      <c r="AQ26" s="9" t="e">
        <f ca="1">AVERAGE(OFFSET($A26,0,Fixtures!$D$6,1,12))</f>
        <v>#N/A</v>
      </c>
      <c r="AR26" s="9">
        <f ca="1">IF(OR(Fixtures!$D$6&lt;=0,Fixtures!$D$6&gt;39),AVERAGE(A26:AM26),AVERAGE(OFFSET($A26,0,Fixtures!$D$6,1,39-Fixtures!$D$6)))</f>
        <v>1.0446768102396111</v>
      </c>
    </row>
    <row r="27" spans="1:46" x14ac:dyDescent="0.25">
      <c r="A27" s="30" t="s">
        <v>53</v>
      </c>
      <c r="B27" s="9">
        <f t="shared" ref="B27:AM27" ca="1" si="11">MIN(VLOOKUP($A24,$A$2:$AM$11,B$13+1,FALSE),VLOOKUP($A27,$A$2:$AM$11,B$13+1,FALSE))</f>
        <v>1.1281833670326218</v>
      </c>
      <c r="C27" s="9">
        <f t="shared" ca="1" si="11"/>
        <v>0.95834815418206498</v>
      </c>
      <c r="D27" s="9">
        <f t="shared" ca="1" si="11"/>
        <v>1.1141345798143516</v>
      </c>
      <c r="E27" s="9">
        <f t="shared" ca="1" si="11"/>
        <v>1.0599103763926339</v>
      </c>
      <c r="F27" s="9">
        <f t="shared" ca="1" si="11"/>
        <v>0.81631550428156097</v>
      </c>
      <c r="G27" s="9">
        <f t="shared" ca="1" si="11"/>
        <v>0.63482076678749366</v>
      </c>
      <c r="H27" s="9">
        <f t="shared" ca="1" si="11"/>
        <v>1.250707192531533</v>
      </c>
      <c r="I27" s="9">
        <f t="shared" ca="1" si="11"/>
        <v>0.72213107915514674</v>
      </c>
      <c r="J27" s="9">
        <f t="shared" ca="1" si="11"/>
        <v>1.2476364313788255</v>
      </c>
      <c r="K27" s="9">
        <f t="shared" ca="1" si="11"/>
        <v>1.1379575210145563</v>
      </c>
      <c r="L27" s="9">
        <f t="shared" ca="1" si="11"/>
        <v>0.82891734857236565</v>
      </c>
      <c r="M27" s="9">
        <f t="shared" ca="1" si="11"/>
        <v>1.293412002296433</v>
      </c>
      <c r="N27" s="9">
        <f t="shared" ca="1" si="11"/>
        <v>0.93893510902080612</v>
      </c>
      <c r="O27" s="9">
        <f t="shared" ca="1" si="11"/>
        <v>0.56620777815468548</v>
      </c>
      <c r="P27" s="9">
        <f t="shared" ca="1" si="11"/>
        <v>1.2129150928994905</v>
      </c>
      <c r="Q27" s="9">
        <f t="shared" ca="1" si="11"/>
        <v>0.87717708079079126</v>
      </c>
      <c r="R27" s="9">
        <f t="shared" ca="1" si="11"/>
        <v>0.74811404560837336</v>
      </c>
      <c r="S27" s="9">
        <f t="shared" ca="1" si="11"/>
        <v>1.6009342073796089</v>
      </c>
      <c r="T27" s="9">
        <f t="shared" ca="1" si="11"/>
        <v>1.3703907875983341</v>
      </c>
      <c r="U27" s="9">
        <f t="shared" ca="1" si="11"/>
        <v>0.73837937195690995</v>
      </c>
      <c r="V27" s="9">
        <f t="shared" ca="1" si="11"/>
        <v>0.98355720480674824</v>
      </c>
      <c r="W27" s="9">
        <f t="shared" ca="1" si="11"/>
        <v>1.4470451229198233</v>
      </c>
      <c r="X27" s="9">
        <f t="shared" ca="1" si="11"/>
        <v>0.91827351803839186</v>
      </c>
      <c r="Y27" s="9">
        <f t="shared" ca="1" si="11"/>
        <v>0.98114235561261143</v>
      </c>
      <c r="Z27" s="9">
        <f t="shared" ca="1" si="11"/>
        <v>0.64195121002419664</v>
      </c>
      <c r="AA27" s="9">
        <f t="shared" ca="1" si="11"/>
        <v>0.80724831774833417</v>
      </c>
      <c r="AB27" s="9">
        <f t="shared" ca="1" si="11"/>
        <v>1.0171403036927094</v>
      </c>
      <c r="AC27" s="9">
        <f t="shared" ca="1" si="11"/>
        <v>0.95853922241034417</v>
      </c>
      <c r="AD27" s="9">
        <f t="shared" ca="1" si="11"/>
        <v>0.75364580725816355</v>
      </c>
      <c r="AE27" s="9">
        <f t="shared" ca="1" si="11"/>
        <v>1.4167514869617539</v>
      </c>
      <c r="AF27" s="9">
        <f t="shared" ca="1" si="11"/>
        <v>0.83351442557897071</v>
      </c>
      <c r="AG27" s="9">
        <f t="shared" ca="1" si="11"/>
        <v>1.4346161511972093</v>
      </c>
      <c r="AH27" s="9">
        <f t="shared" ca="1" si="11"/>
        <v>0.71999893564350925</v>
      </c>
      <c r="AI27" s="9">
        <f t="shared" ca="1" si="11"/>
        <v>1.0776764862245354</v>
      </c>
      <c r="AJ27" s="9">
        <f t="shared" ca="1" si="11"/>
        <v>0.95131387691893232</v>
      </c>
      <c r="AK27" s="9">
        <f t="shared" ca="1" si="11"/>
        <v>0.95383746536666947</v>
      </c>
      <c r="AL27" s="9">
        <f t="shared" ca="1" si="11"/>
        <v>1.2589760285160398</v>
      </c>
      <c r="AM27" s="9">
        <f t="shared" ca="1" si="11"/>
        <v>1.1154325124225135</v>
      </c>
      <c r="AN27" s="9" t="e">
        <f ca="1">AVERAGE(OFFSET($A27,0,Fixtures!$D$6,1,3))</f>
        <v>#N/A</v>
      </c>
      <c r="AO27" s="9" t="e">
        <f ca="1">AVERAGE(OFFSET($A27,0,Fixtures!$D$6,1,6))</f>
        <v>#N/A</v>
      </c>
      <c r="AP27" s="9" t="e">
        <f ca="1">AVERAGE(OFFSET($A27,0,Fixtures!$D$6,1,9))</f>
        <v>#N/A</v>
      </c>
      <c r="AQ27" s="9" t="e">
        <f ca="1">AVERAGE(OFFSET($A27,0,Fixtures!$D$6,1,12))</f>
        <v>#N/A</v>
      </c>
      <c r="AR27" s="9">
        <f ca="1">IF(OR(Fixtures!$D$6&lt;=0,Fixtures!$D$6&gt;39),AVERAGE(A27:AM27),AVERAGE(OFFSET($A27,0,Fixtures!$D$6,1,39-Fixtures!$D$6)))</f>
        <v>1.1154325124225135</v>
      </c>
    </row>
    <row r="28" spans="1:46" x14ac:dyDescent="0.25">
      <c r="A28" s="30" t="s">
        <v>116</v>
      </c>
      <c r="B28" s="9">
        <f t="shared" ref="B28:AM28" ca="1" si="12">MIN(VLOOKUP($A24,$A$2:$AM$11,B$13+1,FALSE),VLOOKUP($A28,$A$2:$AM$11,B$13+1,FALSE))</f>
        <v>1.1281833670326218</v>
      </c>
      <c r="C28" s="9">
        <f t="shared" ca="1" si="12"/>
        <v>0.95834815418206498</v>
      </c>
      <c r="D28" s="9">
        <f t="shared" ca="1" si="12"/>
        <v>1.1141345798143516</v>
      </c>
      <c r="E28" s="9">
        <f t="shared" ca="1" si="12"/>
        <v>1.0599103763926339</v>
      </c>
      <c r="F28" s="9">
        <f t="shared" ca="1" si="12"/>
        <v>0.81631550428156097</v>
      </c>
      <c r="G28" s="9">
        <f t="shared" ca="1" si="12"/>
        <v>0.63482076678749366</v>
      </c>
      <c r="H28" s="9">
        <f t="shared" ca="1" si="12"/>
        <v>0.89572539571425946</v>
      </c>
      <c r="I28" s="9">
        <f t="shared" ca="1" si="12"/>
        <v>0.72213107915514674</v>
      </c>
      <c r="J28" s="9">
        <f t="shared" ca="1" si="12"/>
        <v>1.1760800492766355</v>
      </c>
      <c r="K28" s="9">
        <f t="shared" ca="1" si="12"/>
        <v>1.2685768912899908</v>
      </c>
      <c r="L28" s="9">
        <f t="shared" ca="1" si="12"/>
        <v>0.82891734857236565</v>
      </c>
      <c r="M28" s="9">
        <f t="shared" ca="1" si="12"/>
        <v>1.293412002296433</v>
      </c>
      <c r="N28" s="9">
        <f t="shared" ca="1" si="12"/>
        <v>0.93893510902080612</v>
      </c>
      <c r="O28" s="9">
        <f t="shared" ca="1" si="12"/>
        <v>0.56620777815468548</v>
      </c>
      <c r="P28" s="9">
        <f t="shared" ca="1" si="12"/>
        <v>1.1695936221836658</v>
      </c>
      <c r="Q28" s="9">
        <f t="shared" ca="1" si="12"/>
        <v>0.87717708079079126</v>
      </c>
      <c r="R28" s="9">
        <f t="shared" ca="1" si="12"/>
        <v>0.74811404560837336</v>
      </c>
      <c r="S28" s="9">
        <f t="shared" ca="1" si="12"/>
        <v>1.5720321224419191</v>
      </c>
      <c r="T28" s="9">
        <f t="shared" ca="1" si="12"/>
        <v>1.3703907875983341</v>
      </c>
      <c r="U28" s="9">
        <f t="shared" ca="1" si="12"/>
        <v>0.73837937195690995</v>
      </c>
      <c r="V28" s="9">
        <f t="shared" ca="1" si="12"/>
        <v>0.98355720480674824</v>
      </c>
      <c r="W28" s="9">
        <f t="shared" ca="1" si="12"/>
        <v>1.4351742234781957</v>
      </c>
      <c r="X28" s="9">
        <f t="shared" ca="1" si="12"/>
        <v>0.91827351803839186</v>
      </c>
      <c r="Y28" s="9">
        <f t="shared" ca="1" si="12"/>
        <v>0.98114235561261143</v>
      </c>
      <c r="Z28" s="9">
        <f t="shared" ca="1" si="12"/>
        <v>0.64195121002419664</v>
      </c>
      <c r="AA28" s="9">
        <f t="shared" ca="1" si="12"/>
        <v>0.80724831774833417</v>
      </c>
      <c r="AB28" s="9">
        <f t="shared" ca="1" si="12"/>
        <v>1.0171403036927094</v>
      </c>
      <c r="AC28" s="9">
        <f t="shared" ca="1" si="12"/>
        <v>1.0540646591850498</v>
      </c>
      <c r="AD28" s="9">
        <f t="shared" ca="1" si="12"/>
        <v>0.75364580725816355</v>
      </c>
      <c r="AE28" s="9">
        <f t="shared" ca="1" si="12"/>
        <v>1.4167514869617539</v>
      </c>
      <c r="AF28" s="9">
        <f t="shared" ca="1" si="12"/>
        <v>0.83351442557897071</v>
      </c>
      <c r="AG28" s="9">
        <f t="shared" ca="1" si="12"/>
        <v>1.4346161511972093</v>
      </c>
      <c r="AH28" s="9">
        <f t="shared" ca="1" si="12"/>
        <v>0.71999893564350925</v>
      </c>
      <c r="AI28" s="9">
        <f t="shared" ca="1" si="12"/>
        <v>1.0776764862245354</v>
      </c>
      <c r="AJ28" s="9">
        <f t="shared" ca="1" si="12"/>
        <v>0.95131387691893232</v>
      </c>
      <c r="AK28" s="9">
        <f t="shared" ca="1" si="12"/>
        <v>0.95383746536666947</v>
      </c>
      <c r="AL28" s="9">
        <f t="shared" ca="1" si="12"/>
        <v>1.2589760285160398</v>
      </c>
      <c r="AM28" s="9">
        <f t="shared" ca="1" si="12"/>
        <v>1.0633862725550807</v>
      </c>
      <c r="AN28" s="9" t="e">
        <f ca="1">AVERAGE(OFFSET($A28,0,Fixtures!$D$6,1,3))</f>
        <v>#N/A</v>
      </c>
      <c r="AO28" s="9" t="e">
        <f ca="1">AVERAGE(OFFSET($A28,0,Fixtures!$D$6,1,6))</f>
        <v>#N/A</v>
      </c>
      <c r="AP28" s="9" t="e">
        <f ca="1">AVERAGE(OFFSET($A28,0,Fixtures!$D$6,1,9))</f>
        <v>#N/A</v>
      </c>
      <c r="AQ28" s="9" t="e">
        <f ca="1">AVERAGE(OFFSET($A28,0,Fixtures!$D$6,1,12))</f>
        <v>#N/A</v>
      </c>
      <c r="AR28" s="9">
        <f ca="1">IF(OR(Fixtures!$D$6&lt;=0,Fixtures!$D$6&gt;39),AVERAGE(A28:AM28),AVERAGE(OFFSET($A28,0,Fixtures!$D$6,1,39-Fixtures!$D$6)))</f>
        <v>1.0633862725550807</v>
      </c>
    </row>
    <row r="29" spans="1:46" x14ac:dyDescent="0.25">
      <c r="A29" s="30" t="s">
        <v>115</v>
      </c>
      <c r="B29" s="9">
        <f t="shared" ref="B29:AM29" ca="1" si="13">MIN(VLOOKUP($A24,$A$2:$AM$11,B$13+1,FALSE),VLOOKUP($A29,$A$2:$AM$11,B$13+1,FALSE))</f>
        <v>1.1281833670326218</v>
      </c>
      <c r="C29" s="9">
        <f t="shared" ca="1" si="13"/>
        <v>0.95834815418206498</v>
      </c>
      <c r="D29" s="9">
        <f t="shared" ca="1" si="13"/>
        <v>1.1141345798143516</v>
      </c>
      <c r="E29" s="9">
        <f t="shared" ca="1" si="13"/>
        <v>1.0599103763926339</v>
      </c>
      <c r="F29" s="9">
        <f t="shared" ca="1" si="13"/>
        <v>0.81631550428156097</v>
      </c>
      <c r="G29" s="9">
        <f t="shared" ca="1" si="13"/>
        <v>0.63482076678749366</v>
      </c>
      <c r="H29" s="9">
        <f t="shared" ca="1" si="13"/>
        <v>1.250707192531533</v>
      </c>
      <c r="I29" s="9">
        <f t="shared" ca="1" si="13"/>
        <v>0.72213107915514674</v>
      </c>
      <c r="J29" s="9">
        <f t="shared" ca="1" si="13"/>
        <v>1.2476364313788255</v>
      </c>
      <c r="K29" s="9">
        <f t="shared" ca="1" si="13"/>
        <v>1.2685768912899908</v>
      </c>
      <c r="L29" s="9">
        <f t="shared" ca="1" si="13"/>
        <v>0.82891734857236565</v>
      </c>
      <c r="M29" s="9">
        <f t="shared" ca="1" si="13"/>
        <v>1.293412002296433</v>
      </c>
      <c r="N29" s="9">
        <f t="shared" ca="1" si="13"/>
        <v>0.93893510902080612</v>
      </c>
      <c r="O29" s="9">
        <f t="shared" ca="1" si="13"/>
        <v>0.56620777815468548</v>
      </c>
      <c r="P29" s="9">
        <f t="shared" ca="1" si="13"/>
        <v>1.1803733466121427</v>
      </c>
      <c r="Q29" s="9">
        <f t="shared" ca="1" si="13"/>
        <v>0.87717708079079126</v>
      </c>
      <c r="R29" s="9">
        <f t="shared" ca="1" si="13"/>
        <v>0.74811404560837336</v>
      </c>
      <c r="S29" s="9">
        <f t="shared" ca="1" si="13"/>
        <v>1.3549229122556778</v>
      </c>
      <c r="T29" s="9">
        <f t="shared" ca="1" si="13"/>
        <v>1.3703907875983341</v>
      </c>
      <c r="U29" s="9">
        <f t="shared" ca="1" si="13"/>
        <v>0.73837937195690995</v>
      </c>
      <c r="V29" s="9">
        <f t="shared" ca="1" si="13"/>
        <v>0.98355720480674824</v>
      </c>
      <c r="W29" s="9">
        <f t="shared" ca="1" si="13"/>
        <v>1.3624371535444872</v>
      </c>
      <c r="X29" s="9">
        <f t="shared" ca="1" si="13"/>
        <v>0.91827351803839186</v>
      </c>
      <c r="Y29" s="9">
        <f t="shared" ca="1" si="13"/>
        <v>0.98114235561261143</v>
      </c>
      <c r="Z29" s="9">
        <f t="shared" ca="1" si="13"/>
        <v>0.64195121002419664</v>
      </c>
      <c r="AA29" s="9">
        <f t="shared" ca="1" si="13"/>
        <v>0.80724831774833417</v>
      </c>
      <c r="AB29" s="9">
        <f t="shared" ca="1" si="13"/>
        <v>1.0171403036927094</v>
      </c>
      <c r="AC29" s="9">
        <f t="shared" ca="1" si="13"/>
        <v>1.0540646591850498</v>
      </c>
      <c r="AD29" s="9">
        <f t="shared" ca="1" si="13"/>
        <v>0.75364580725816355</v>
      </c>
      <c r="AE29" s="9">
        <f t="shared" ca="1" si="13"/>
        <v>0.92550589397175409</v>
      </c>
      <c r="AF29" s="9">
        <f t="shared" ca="1" si="13"/>
        <v>0.83351442557897071</v>
      </c>
      <c r="AG29" s="9">
        <f t="shared" ca="1" si="13"/>
        <v>1.4346161511972093</v>
      </c>
      <c r="AH29" s="9">
        <f t="shared" ca="1" si="13"/>
        <v>0.71999893564350925</v>
      </c>
      <c r="AI29" s="9">
        <f t="shared" ca="1" si="13"/>
        <v>1.0776764862245354</v>
      </c>
      <c r="AJ29" s="9">
        <f t="shared" ca="1" si="13"/>
        <v>0.95131387691893232</v>
      </c>
      <c r="AK29" s="9">
        <f t="shared" ca="1" si="13"/>
        <v>0.95383746536666947</v>
      </c>
      <c r="AL29" s="9">
        <f t="shared" ca="1" si="13"/>
        <v>1.2589760285160398</v>
      </c>
      <c r="AM29" s="9">
        <f t="shared" ca="1" si="13"/>
        <v>1.0376585839076606</v>
      </c>
      <c r="AN29" s="9" t="e">
        <f ca="1">AVERAGE(OFFSET($A29,0,Fixtures!$D$6,1,3))</f>
        <v>#N/A</v>
      </c>
      <c r="AO29" s="9" t="e">
        <f ca="1">AVERAGE(OFFSET($A29,0,Fixtures!$D$6,1,6))</f>
        <v>#N/A</v>
      </c>
      <c r="AP29" s="9" t="e">
        <f ca="1">AVERAGE(OFFSET($A29,0,Fixtures!$D$6,1,9))</f>
        <v>#N/A</v>
      </c>
      <c r="AQ29" s="9" t="e">
        <f ca="1">AVERAGE(OFFSET($A29,0,Fixtures!$D$6,1,12))</f>
        <v>#N/A</v>
      </c>
      <c r="AR29" s="9">
        <f ca="1">IF(OR(Fixtures!$D$6&lt;=0,Fixtures!$D$6&gt;39),AVERAGE(A29:AM29),AVERAGE(OFFSET($A29,0,Fixtures!$D$6,1,39-Fixtures!$D$6)))</f>
        <v>1.0376585839076606</v>
      </c>
    </row>
    <row r="30" spans="1:46" x14ac:dyDescent="0.25">
      <c r="A30" s="30" t="s">
        <v>2</v>
      </c>
      <c r="B30" s="9">
        <f t="shared" ref="B30:AM30" ca="1" si="14">MIN(VLOOKUP($A24,$A$2:$AM$11,B$13+1,FALSE),VLOOKUP($A30,$A$2:$AM$11,B$13+1,FALSE))</f>
        <v>1.1281833670326218</v>
      </c>
      <c r="C30" s="9">
        <f t="shared" ca="1" si="14"/>
        <v>0.95834815418206498</v>
      </c>
      <c r="D30" s="9">
        <f t="shared" ca="1" si="14"/>
        <v>1.1141345798143516</v>
      </c>
      <c r="E30" s="9">
        <f t="shared" ca="1" si="14"/>
        <v>1.0388627700669752</v>
      </c>
      <c r="F30" s="9">
        <f t="shared" ca="1" si="14"/>
        <v>0.81631550428156097</v>
      </c>
      <c r="G30" s="9">
        <f t="shared" ca="1" si="14"/>
        <v>0.63482076678749366</v>
      </c>
      <c r="H30" s="9">
        <f t="shared" ca="1" si="14"/>
        <v>1.1990996233825253</v>
      </c>
      <c r="I30" s="9">
        <f t="shared" ca="1" si="14"/>
        <v>0.72213107915514674</v>
      </c>
      <c r="J30" s="9">
        <f t="shared" ca="1" si="14"/>
        <v>1.2476364313788255</v>
      </c>
      <c r="K30" s="9">
        <f t="shared" ca="1" si="14"/>
        <v>1.1743571361292491</v>
      </c>
      <c r="L30" s="9">
        <f t="shared" ca="1" si="14"/>
        <v>0.82891734857236565</v>
      </c>
      <c r="M30" s="9">
        <f t="shared" ca="1" si="14"/>
        <v>0.91325755021161192</v>
      </c>
      <c r="N30" s="9">
        <f t="shared" ca="1" si="14"/>
        <v>0.93893510902080612</v>
      </c>
      <c r="O30" s="9">
        <f t="shared" ca="1" si="14"/>
        <v>0.56620777815468548</v>
      </c>
      <c r="P30" s="9">
        <f t="shared" ca="1" si="14"/>
        <v>1.2129150928994905</v>
      </c>
      <c r="Q30" s="9">
        <f t="shared" ca="1" si="14"/>
        <v>0.87717708079079126</v>
      </c>
      <c r="R30" s="9">
        <f t="shared" ca="1" si="14"/>
        <v>0.74811404560837336</v>
      </c>
      <c r="S30" s="9">
        <f t="shared" ca="1" si="14"/>
        <v>1.0357954536494745</v>
      </c>
      <c r="T30" s="9">
        <f t="shared" ca="1" si="14"/>
        <v>1.3703907875983341</v>
      </c>
      <c r="U30" s="9">
        <f t="shared" ca="1" si="14"/>
        <v>0.73837937195690995</v>
      </c>
      <c r="V30" s="9">
        <f t="shared" ca="1" si="14"/>
        <v>0.98355720480674824</v>
      </c>
      <c r="W30" s="9">
        <f t="shared" ca="1" si="14"/>
        <v>0.9235154552187651</v>
      </c>
      <c r="X30" s="9">
        <f t="shared" ca="1" si="14"/>
        <v>0.91827351803839186</v>
      </c>
      <c r="Y30" s="9">
        <f t="shared" ca="1" si="14"/>
        <v>0.98114235561261143</v>
      </c>
      <c r="Z30" s="9">
        <f t="shared" ca="1" si="14"/>
        <v>0.64195121002419664</v>
      </c>
      <c r="AA30" s="9">
        <f t="shared" ca="1" si="14"/>
        <v>0.80724831774833417</v>
      </c>
      <c r="AB30" s="9">
        <f t="shared" ca="1" si="14"/>
        <v>1.0171403036927094</v>
      </c>
      <c r="AC30" s="9">
        <f t="shared" ca="1" si="14"/>
        <v>1.0540646591850498</v>
      </c>
      <c r="AD30" s="9">
        <f t="shared" ca="1" si="14"/>
        <v>0.75364580725816355</v>
      </c>
      <c r="AE30" s="9">
        <f t="shared" ca="1" si="14"/>
        <v>1.414952204384136</v>
      </c>
      <c r="AF30" s="9">
        <f t="shared" ca="1" si="14"/>
        <v>0.83351442557897071</v>
      </c>
      <c r="AG30" s="9">
        <f t="shared" ca="1" si="14"/>
        <v>1.3721971814643208</v>
      </c>
      <c r="AH30" s="9">
        <f t="shared" ca="1" si="14"/>
        <v>0.71999893564350925</v>
      </c>
      <c r="AI30" s="9">
        <f t="shared" ca="1" si="14"/>
        <v>1.0776764862245354</v>
      </c>
      <c r="AJ30" s="9">
        <f t="shared" ca="1" si="14"/>
        <v>0.95131387691893232</v>
      </c>
      <c r="AK30" s="9">
        <f t="shared" ca="1" si="14"/>
        <v>0.95383746536666947</v>
      </c>
      <c r="AL30" s="9">
        <f t="shared" ca="1" si="14"/>
        <v>0.81455042973004221</v>
      </c>
      <c r="AM30" s="9">
        <f t="shared" ca="1" si="14"/>
        <v>1.1154325124225135</v>
      </c>
      <c r="AN30" s="9" t="e">
        <f ca="1">AVERAGE(OFFSET($A30,0,Fixtures!$D$6,1,3))</f>
        <v>#N/A</v>
      </c>
      <c r="AO30" s="9" t="e">
        <f ca="1">AVERAGE(OFFSET($A30,0,Fixtures!$D$6,1,6))</f>
        <v>#N/A</v>
      </c>
      <c r="AP30" s="9" t="e">
        <f ca="1">AVERAGE(OFFSET($A30,0,Fixtures!$D$6,1,9))</f>
        <v>#N/A</v>
      </c>
      <c r="AQ30" s="9" t="e">
        <f ca="1">AVERAGE(OFFSET($A30,0,Fixtures!$D$6,1,12))</f>
        <v>#N/A</v>
      </c>
      <c r="AR30" s="9">
        <f ca="1">IF(OR(Fixtures!$D$6&lt;=0,Fixtures!$D$6&gt;39),AVERAGE(A30:AM30),AVERAGE(OFFSET($A30,0,Fixtures!$D$6,1,39-Fixtures!$D$6)))</f>
        <v>1.1154325124225135</v>
      </c>
    </row>
    <row r="31" spans="1:46" x14ac:dyDescent="0.25">
      <c r="A31" s="30" t="s">
        <v>10</v>
      </c>
      <c r="B31" s="9">
        <f t="shared" ref="B31:AM31" ca="1" si="15">MIN(VLOOKUP($A24,$A$2:$AM$11,B$13+1,FALSE),VLOOKUP($A31,$A$2:$AM$11,B$13+1,FALSE))</f>
        <v>1.1281833670326218</v>
      </c>
      <c r="C31" s="9">
        <f t="shared" ca="1" si="15"/>
        <v>0.95834815418206498</v>
      </c>
      <c r="D31" s="9">
        <f t="shared" ca="1" si="15"/>
        <v>1.1141345798143516</v>
      </c>
      <c r="E31" s="9">
        <f t="shared" ca="1" si="15"/>
        <v>0.93665734581439652</v>
      </c>
      <c r="F31" s="9">
        <f t="shared" ca="1" si="15"/>
        <v>0.81631550428156097</v>
      </c>
      <c r="G31" s="9">
        <f t="shared" ca="1" si="15"/>
        <v>0.63482076678749366</v>
      </c>
      <c r="H31" s="9">
        <f t="shared" ca="1" si="15"/>
        <v>1.250707192531533</v>
      </c>
      <c r="I31" s="9">
        <f t="shared" ca="1" si="15"/>
        <v>0.72213107915514674</v>
      </c>
      <c r="J31" s="9">
        <f t="shared" ca="1" si="15"/>
        <v>1.2476364313788255</v>
      </c>
      <c r="K31" s="9">
        <f t="shared" ca="1" si="15"/>
        <v>1.2685768912899908</v>
      </c>
      <c r="L31" s="9">
        <f t="shared" ca="1" si="15"/>
        <v>0.82891734857236565</v>
      </c>
      <c r="M31" s="9">
        <f t="shared" ca="1" si="15"/>
        <v>0.83542111791589602</v>
      </c>
      <c r="N31" s="9">
        <f t="shared" ca="1" si="15"/>
        <v>0.93893510902080612</v>
      </c>
      <c r="O31" s="9">
        <f t="shared" ca="1" si="15"/>
        <v>0.56620777815468548</v>
      </c>
      <c r="P31" s="9">
        <f t="shared" ca="1" si="15"/>
        <v>1.2129150928994905</v>
      </c>
      <c r="Q31" s="9">
        <f t="shared" ca="1" si="15"/>
        <v>0.87717708079079126</v>
      </c>
      <c r="R31" s="9">
        <f t="shared" ca="1" si="15"/>
        <v>0.74811404560837336</v>
      </c>
      <c r="S31" s="9">
        <f t="shared" ca="1" si="15"/>
        <v>1.6009342073796089</v>
      </c>
      <c r="T31" s="9">
        <f t="shared" ca="1" si="15"/>
        <v>1.3703907875983341</v>
      </c>
      <c r="U31" s="9">
        <f t="shared" ca="1" si="15"/>
        <v>0.73837937195690995</v>
      </c>
      <c r="V31" s="9">
        <f t="shared" ca="1" si="15"/>
        <v>0.98355720480674824</v>
      </c>
      <c r="W31" s="9">
        <f t="shared" ca="1" si="15"/>
        <v>1.6131428192094091</v>
      </c>
      <c r="X31" s="9">
        <f t="shared" ca="1" si="15"/>
        <v>0.91827351803839186</v>
      </c>
      <c r="Y31" s="9">
        <f t="shared" ca="1" si="15"/>
        <v>0.98114235561261143</v>
      </c>
      <c r="Z31" s="9">
        <f t="shared" ca="1" si="15"/>
        <v>0.64195121002419664</v>
      </c>
      <c r="AA31" s="9">
        <f t="shared" ca="1" si="15"/>
        <v>0.80724831774833417</v>
      </c>
      <c r="AB31" s="9">
        <f t="shared" ca="1" si="15"/>
        <v>1.0171403036927094</v>
      </c>
      <c r="AC31" s="9">
        <f t="shared" ca="1" si="15"/>
        <v>1.0540646591850498</v>
      </c>
      <c r="AD31" s="9">
        <f t="shared" ca="1" si="15"/>
        <v>0.75364580725816355</v>
      </c>
      <c r="AE31" s="9">
        <f t="shared" ca="1" si="15"/>
        <v>1.065480865338432</v>
      </c>
      <c r="AF31" s="9">
        <f t="shared" ca="1" si="15"/>
        <v>0.83351442557897071</v>
      </c>
      <c r="AG31" s="9">
        <f t="shared" ca="1" si="15"/>
        <v>0.94717808235294465</v>
      </c>
      <c r="AH31" s="9">
        <f t="shared" ca="1" si="15"/>
        <v>0.71999893564350925</v>
      </c>
      <c r="AI31" s="9">
        <f t="shared" ca="1" si="15"/>
        <v>1.0776764862245354</v>
      </c>
      <c r="AJ31" s="9">
        <f t="shared" ca="1" si="15"/>
        <v>0.95131387691893232</v>
      </c>
      <c r="AK31" s="9">
        <f t="shared" ca="1" si="15"/>
        <v>0.95383746536666947</v>
      </c>
      <c r="AL31" s="9">
        <f t="shared" ca="1" si="15"/>
        <v>1.2589760285160398</v>
      </c>
      <c r="AM31" s="9">
        <f t="shared" ca="1" si="15"/>
        <v>1.1154325124225135</v>
      </c>
      <c r="AN31" s="9" t="e">
        <f ca="1">AVERAGE(OFFSET($A31,0,Fixtures!$D$6,1,3))</f>
        <v>#N/A</v>
      </c>
      <c r="AO31" s="9" t="e">
        <f ca="1">AVERAGE(OFFSET($A31,0,Fixtures!$D$6,1,6))</f>
        <v>#N/A</v>
      </c>
      <c r="AP31" s="9" t="e">
        <f ca="1">AVERAGE(OFFSET($A31,0,Fixtures!$D$6,1,9))</f>
        <v>#N/A</v>
      </c>
      <c r="AQ31" s="9" t="e">
        <f ca="1">AVERAGE(OFFSET($A31,0,Fixtures!$D$6,1,12))</f>
        <v>#N/A</v>
      </c>
      <c r="AR31" s="9">
        <f ca="1">IF(OR(Fixtures!$D$6&lt;=0,Fixtures!$D$6&gt;39),AVERAGE(A31:AM31),AVERAGE(OFFSET($A31,0,Fixtures!$D$6,1,39-Fixtures!$D$6)))</f>
        <v>1.1154325124225135</v>
      </c>
    </row>
    <row r="32" spans="1:46" x14ac:dyDescent="0.25">
      <c r="A32" s="30" t="s">
        <v>117</v>
      </c>
      <c r="B32" s="9">
        <f t="shared" ref="B32:AM32" ca="1" si="16">MIN(VLOOKUP($A24,$A$2:$AM$11,B$13+1,FALSE),VLOOKUP($A32,$A$2:$AM$11,B$13+1,FALSE))</f>
        <v>1.1281833670326218</v>
      </c>
      <c r="C32" s="9">
        <f t="shared" ca="1" si="16"/>
        <v>0.95834815418206498</v>
      </c>
      <c r="D32" s="9">
        <f t="shared" ca="1" si="16"/>
        <v>1.1141345798143516</v>
      </c>
      <c r="E32" s="9">
        <f t="shared" ca="1" si="16"/>
        <v>1.0599103763926339</v>
      </c>
      <c r="F32" s="9">
        <f t="shared" ca="1" si="16"/>
        <v>0.81631550428156097</v>
      </c>
      <c r="G32" s="9">
        <f t="shared" ca="1" si="16"/>
        <v>0.63482076678749366</v>
      </c>
      <c r="H32" s="9">
        <f t="shared" ca="1" si="16"/>
        <v>1.250707192531533</v>
      </c>
      <c r="I32" s="9">
        <f t="shared" ca="1" si="16"/>
        <v>0.72213107915514674</v>
      </c>
      <c r="J32" s="9">
        <f t="shared" ca="1" si="16"/>
        <v>1.2476364313788255</v>
      </c>
      <c r="K32" s="9">
        <f t="shared" ca="1" si="16"/>
        <v>1.0347810073293837</v>
      </c>
      <c r="L32" s="9">
        <f t="shared" ca="1" si="16"/>
        <v>0.82891734857236565</v>
      </c>
      <c r="M32" s="9">
        <f t="shared" ca="1" si="16"/>
        <v>1.293412002296433</v>
      </c>
      <c r="N32" s="9">
        <f t="shared" ca="1" si="16"/>
        <v>0.93893510902080612</v>
      </c>
      <c r="O32" s="9">
        <f t="shared" ca="1" si="16"/>
        <v>0.56620777815468548</v>
      </c>
      <c r="P32" s="9">
        <f t="shared" ca="1" si="16"/>
        <v>1.2129150928994905</v>
      </c>
      <c r="Q32" s="9">
        <f t="shared" ca="1" si="16"/>
        <v>0.87717708079079126</v>
      </c>
      <c r="R32" s="9">
        <f t="shared" ca="1" si="16"/>
        <v>0.74811404560837336</v>
      </c>
      <c r="S32" s="9">
        <f t="shared" ca="1" si="16"/>
        <v>1.6009342073796089</v>
      </c>
      <c r="T32" s="9">
        <f t="shared" ca="1" si="16"/>
        <v>1.3703907875983341</v>
      </c>
      <c r="U32" s="9">
        <f t="shared" ca="1" si="16"/>
        <v>0.73837937195690995</v>
      </c>
      <c r="V32" s="9">
        <f t="shared" ca="1" si="16"/>
        <v>0.98355720480674824</v>
      </c>
      <c r="W32" s="9">
        <f t="shared" ca="1" si="16"/>
        <v>1.3158442053364598</v>
      </c>
      <c r="X32" s="9">
        <f t="shared" ca="1" si="16"/>
        <v>0.91827351803839186</v>
      </c>
      <c r="Y32" s="9">
        <f t="shared" ca="1" si="16"/>
        <v>0.98114235561261143</v>
      </c>
      <c r="Z32" s="9">
        <f t="shared" ca="1" si="16"/>
        <v>0.64195121002419664</v>
      </c>
      <c r="AA32" s="9">
        <f t="shared" ca="1" si="16"/>
        <v>0.80724831774833417</v>
      </c>
      <c r="AB32" s="9">
        <f t="shared" ca="1" si="16"/>
        <v>1.0171403036927094</v>
      </c>
      <c r="AC32" s="9">
        <f t="shared" ca="1" si="16"/>
        <v>1.0540646591850498</v>
      </c>
      <c r="AD32" s="9">
        <f t="shared" ca="1" si="16"/>
        <v>0.75364580725816355</v>
      </c>
      <c r="AE32" s="9">
        <f t="shared" ca="1" si="16"/>
        <v>1.4167514869617539</v>
      </c>
      <c r="AF32" s="9">
        <f t="shared" ca="1" si="16"/>
        <v>0.83351442557897071</v>
      </c>
      <c r="AG32" s="9">
        <f t="shared" ca="1" si="16"/>
        <v>1.4346161511972093</v>
      </c>
      <c r="AH32" s="9">
        <f t="shared" ca="1" si="16"/>
        <v>0.71999893564350925</v>
      </c>
      <c r="AI32" s="9">
        <f t="shared" ca="1" si="16"/>
        <v>1.0776764862245354</v>
      </c>
      <c r="AJ32" s="9">
        <f t="shared" ca="1" si="16"/>
        <v>0.95131387691893232</v>
      </c>
      <c r="AK32" s="9">
        <f t="shared" ca="1" si="16"/>
        <v>0.95383746536666947</v>
      </c>
      <c r="AL32" s="9">
        <f t="shared" ca="1" si="16"/>
        <v>1.2589760285160398</v>
      </c>
      <c r="AM32" s="9">
        <f t="shared" ca="1" si="16"/>
        <v>1.1154325124225135</v>
      </c>
      <c r="AN32" s="9" t="e">
        <f ca="1">AVERAGE(OFFSET($A32,0,Fixtures!$D$6,1,3))</f>
        <v>#N/A</v>
      </c>
      <c r="AO32" s="9" t="e">
        <f ca="1">AVERAGE(OFFSET($A32,0,Fixtures!$D$6,1,6))</f>
        <v>#N/A</v>
      </c>
      <c r="AP32" s="9" t="e">
        <f ca="1">AVERAGE(OFFSET($A32,0,Fixtures!$D$6,1,9))</f>
        <v>#N/A</v>
      </c>
      <c r="AQ32" s="9" t="e">
        <f ca="1">AVERAGE(OFFSET($A32,0,Fixtures!$D$6,1,12))</f>
        <v>#N/A</v>
      </c>
      <c r="AR32" s="9">
        <f ca="1">IF(OR(Fixtures!$D$6&lt;=0,Fixtures!$D$6&gt;39),AVERAGE(A32:AM32),AVERAGE(OFFSET($A32,0,Fixtures!$D$6,1,39-Fixtures!$D$6)))</f>
        <v>1.1154325124225135</v>
      </c>
    </row>
    <row r="33" spans="1:44" x14ac:dyDescent="0.25">
      <c r="A33" s="30" t="s">
        <v>63</v>
      </c>
      <c r="B33" s="9">
        <f t="shared" ref="B33:AM33" ca="1" si="17">MIN(VLOOKUP($A24,$A$2:$AM$11,B$13+1,FALSE),VLOOKUP($A33,$A$2:$AM$11,B$13+1,FALSE))</f>
        <v>0.94499087962520367</v>
      </c>
      <c r="C33" s="9">
        <f t="shared" ca="1" si="17"/>
        <v>0.95834815418206498</v>
      </c>
      <c r="D33" s="9">
        <f t="shared" ca="1" si="17"/>
        <v>0.93805464478256573</v>
      </c>
      <c r="E33" s="9">
        <f t="shared" ca="1" si="17"/>
        <v>1.0599103763926339</v>
      </c>
      <c r="F33" s="9">
        <f t="shared" ca="1" si="17"/>
        <v>0.81631550428156097</v>
      </c>
      <c r="G33" s="9">
        <f t="shared" ca="1" si="17"/>
        <v>0.63482076678749366</v>
      </c>
      <c r="H33" s="9">
        <f t="shared" ca="1" si="17"/>
        <v>1.250707192531533</v>
      </c>
      <c r="I33" s="9">
        <f t="shared" ca="1" si="17"/>
        <v>0.72213107915514674</v>
      </c>
      <c r="J33" s="9">
        <f t="shared" ca="1" si="17"/>
        <v>0.90280131723720991</v>
      </c>
      <c r="K33" s="9">
        <f t="shared" ca="1" si="17"/>
        <v>1.2302471117580323</v>
      </c>
      <c r="L33" s="9">
        <f t="shared" ca="1" si="17"/>
        <v>0.82891734857236565</v>
      </c>
      <c r="M33" s="9">
        <f t="shared" ca="1" si="17"/>
        <v>1.293412002296433</v>
      </c>
      <c r="N33" s="9">
        <f t="shared" ca="1" si="17"/>
        <v>0.80493785382318717</v>
      </c>
      <c r="O33" s="9">
        <f t="shared" ca="1" si="17"/>
        <v>0.56620777815468548</v>
      </c>
      <c r="P33" s="9">
        <f t="shared" ca="1" si="17"/>
        <v>1.058010023633899</v>
      </c>
      <c r="Q33" s="9">
        <f t="shared" ca="1" si="17"/>
        <v>0.87717708079079126</v>
      </c>
      <c r="R33" s="9">
        <f t="shared" ca="1" si="17"/>
        <v>0.74811404560837336</v>
      </c>
      <c r="S33" s="9">
        <f t="shared" ca="1" si="17"/>
        <v>0.79599704401375715</v>
      </c>
      <c r="T33" s="9">
        <f t="shared" ca="1" si="17"/>
        <v>0.90547479614884829</v>
      </c>
      <c r="U33" s="9">
        <f t="shared" ca="1" si="17"/>
        <v>0.73837937195690995</v>
      </c>
      <c r="V33" s="9">
        <f t="shared" ca="1" si="17"/>
        <v>0.98355720480674824</v>
      </c>
      <c r="W33" s="9">
        <f t="shared" ca="1" si="17"/>
        <v>1.5644020538380774</v>
      </c>
      <c r="X33" s="9">
        <f t="shared" ca="1" si="17"/>
        <v>0.91827351803839186</v>
      </c>
      <c r="Y33" s="9">
        <f t="shared" ca="1" si="17"/>
        <v>0.70996372722570156</v>
      </c>
      <c r="Z33" s="9">
        <f t="shared" ca="1" si="17"/>
        <v>0.64195121002419664</v>
      </c>
      <c r="AA33" s="9">
        <f t="shared" ca="1" si="17"/>
        <v>0.80724831774833417</v>
      </c>
      <c r="AB33" s="9">
        <f t="shared" ca="1" si="17"/>
        <v>1.0171403036927094</v>
      </c>
      <c r="AC33" s="9">
        <f t="shared" ca="1" si="17"/>
        <v>1.0540646591850498</v>
      </c>
      <c r="AD33" s="9">
        <f t="shared" ca="1" si="17"/>
        <v>0.75364580725816355</v>
      </c>
      <c r="AE33" s="9">
        <f t="shared" ca="1" si="17"/>
        <v>1.1928454038905514</v>
      </c>
      <c r="AF33" s="9">
        <f t="shared" ca="1" si="17"/>
        <v>0.83351442557897071</v>
      </c>
      <c r="AG33" s="9">
        <f t="shared" ca="1" si="17"/>
        <v>1.2016656319000445</v>
      </c>
      <c r="AH33" s="9">
        <f t="shared" ca="1" si="17"/>
        <v>0.71999893564350925</v>
      </c>
      <c r="AI33" s="9">
        <f t="shared" ca="1" si="17"/>
        <v>1.0776764862245354</v>
      </c>
      <c r="AJ33" s="9">
        <f t="shared" ca="1" si="17"/>
        <v>0.95131387691893232</v>
      </c>
      <c r="AK33" s="9">
        <f t="shared" ca="1" si="17"/>
        <v>0.95383746536666947</v>
      </c>
      <c r="AL33" s="9">
        <f t="shared" ca="1" si="17"/>
        <v>1.0122026693683317</v>
      </c>
      <c r="AM33" s="9">
        <f t="shared" ca="1" si="17"/>
        <v>1.0393733061605996</v>
      </c>
      <c r="AN33" s="9" t="e">
        <f ca="1">AVERAGE(OFFSET($A33,0,Fixtures!$D$6,1,3))</f>
        <v>#N/A</v>
      </c>
      <c r="AO33" s="9" t="e">
        <f ca="1">AVERAGE(OFFSET($A33,0,Fixtures!$D$6,1,6))</f>
        <v>#N/A</v>
      </c>
      <c r="AP33" s="9" t="e">
        <f ca="1">AVERAGE(OFFSET($A33,0,Fixtures!$D$6,1,9))</f>
        <v>#N/A</v>
      </c>
      <c r="AQ33" s="9" t="e">
        <f ca="1">AVERAGE(OFFSET($A33,0,Fixtures!$D$6,1,12))</f>
        <v>#N/A</v>
      </c>
      <c r="AR33" s="9">
        <f ca="1">IF(OR(Fixtures!$D$6&lt;=0,Fixtures!$D$6&gt;39),AVERAGE(A33:AM33),AVERAGE(OFFSET($A33,0,Fixtures!$D$6,1,39-Fixtures!$D$6)))</f>
        <v>1.0393733061605996</v>
      </c>
    </row>
    <row r="35" spans="1:44" x14ac:dyDescent="0.25">
      <c r="A35" s="31" t="s">
        <v>61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  <c r="V35" s="2">
        <v>21</v>
      </c>
      <c r="W35" s="2">
        <v>22</v>
      </c>
      <c r="X35" s="2">
        <v>23</v>
      </c>
      <c r="Y35" s="2">
        <v>24</v>
      </c>
      <c r="Z35" s="2">
        <v>25</v>
      </c>
      <c r="AA35" s="2">
        <v>26</v>
      </c>
      <c r="AB35" s="2">
        <v>27</v>
      </c>
      <c r="AC35" s="2">
        <v>28</v>
      </c>
      <c r="AD35" s="2">
        <v>29</v>
      </c>
      <c r="AE35" s="2">
        <v>30</v>
      </c>
      <c r="AF35" s="2">
        <v>31</v>
      </c>
      <c r="AG35" s="2">
        <v>32</v>
      </c>
      <c r="AH35" s="2">
        <v>33</v>
      </c>
      <c r="AI35" s="2">
        <v>34</v>
      </c>
      <c r="AJ35" s="2">
        <v>35</v>
      </c>
      <c r="AK35" s="2">
        <v>36</v>
      </c>
      <c r="AL35" s="2">
        <v>37</v>
      </c>
      <c r="AM35" s="2">
        <v>38</v>
      </c>
      <c r="AN35" s="31" t="s">
        <v>56</v>
      </c>
      <c r="AO35" s="31" t="s">
        <v>57</v>
      </c>
      <c r="AP35" s="31" t="s">
        <v>58</v>
      </c>
      <c r="AQ35" s="31" t="s">
        <v>78</v>
      </c>
      <c r="AR35" s="31" t="s">
        <v>59</v>
      </c>
    </row>
    <row r="36" spans="1:44" x14ac:dyDescent="0.25">
      <c r="A36" s="30" t="s">
        <v>105</v>
      </c>
      <c r="B36" s="9">
        <f t="shared" ref="B36:AM36" ca="1" si="18">MIN(VLOOKUP($A35,$A$2:$AM$11,B$13+1,FALSE),VLOOKUP($A36,$A$2:$AM$11,B$13+1,FALSE))</f>
        <v>1.6165448327751273</v>
      </c>
      <c r="C36" s="9">
        <f t="shared" ca="1" si="18"/>
        <v>0.80603951877340729</v>
      </c>
      <c r="D36" s="9">
        <f t="shared" ca="1" si="18"/>
        <v>1.2027111274614579</v>
      </c>
      <c r="E36" s="9">
        <f t="shared" ca="1" si="18"/>
        <v>1.3905077400081629</v>
      </c>
      <c r="F36" s="9">
        <f t="shared" ca="1" si="18"/>
        <v>1.171270617091813</v>
      </c>
      <c r="G36" s="9">
        <f t="shared" ca="1" si="18"/>
        <v>1.4270846143506581</v>
      </c>
      <c r="H36" s="9">
        <f t="shared" ca="1" si="18"/>
        <v>1.1800264258532762</v>
      </c>
      <c r="I36" s="9">
        <f t="shared" ca="1" si="18"/>
        <v>1.5568098683160227</v>
      </c>
      <c r="J36" s="9">
        <f t="shared" ca="1" si="18"/>
        <v>0.93143407471588824</v>
      </c>
      <c r="K36" s="9">
        <f t="shared" ca="1" si="18"/>
        <v>1.7266762052968767</v>
      </c>
      <c r="L36" s="9">
        <f t="shared" ca="1" si="18"/>
        <v>1.0728717040725788</v>
      </c>
      <c r="M36" s="9">
        <f t="shared" ca="1" si="18"/>
        <v>1.3542671244348663</v>
      </c>
      <c r="N36" s="9">
        <f t="shared" ca="1" si="18"/>
        <v>1.0280081093737956</v>
      </c>
      <c r="O36" s="9">
        <f t="shared" ca="1" si="18"/>
        <v>1.0854702085956507</v>
      </c>
      <c r="P36" s="9">
        <f t="shared" ca="1" si="18"/>
        <v>0.91386601238555953</v>
      </c>
      <c r="Q36" s="9">
        <f t="shared" ca="1" si="18"/>
        <v>0.82153473614072625</v>
      </c>
      <c r="R36" s="9">
        <f t="shared" ca="1" si="18"/>
        <v>1.0713457601895635</v>
      </c>
      <c r="S36" s="9">
        <f t="shared" ca="1" si="18"/>
        <v>1.4001679359338706</v>
      </c>
      <c r="T36" s="9">
        <f t="shared" ca="1" si="18"/>
        <v>1.1865707120343041</v>
      </c>
      <c r="U36" s="9">
        <f t="shared" ca="1" si="18"/>
        <v>1.3072316791448588</v>
      </c>
      <c r="V36" s="9">
        <f t="shared" ca="1" si="18"/>
        <v>1.5005406202905629</v>
      </c>
      <c r="W36" s="9">
        <f t="shared" ca="1" si="18"/>
        <v>1.357859643111712</v>
      </c>
      <c r="X36" s="9">
        <f t="shared" ca="1" si="18"/>
        <v>1.2242766105767511</v>
      </c>
      <c r="Y36" s="9">
        <f t="shared" ca="1" si="18"/>
        <v>1.1844265802973881</v>
      </c>
      <c r="Z36" s="9">
        <f t="shared" ca="1" si="18"/>
        <v>0.92108821401061414</v>
      </c>
      <c r="AA36" s="9">
        <f t="shared" ca="1" si="18"/>
        <v>1.8147037943463102</v>
      </c>
      <c r="AB36" s="9">
        <f t="shared" ca="1" si="18"/>
        <v>1.0649968237367813</v>
      </c>
      <c r="AC36" s="9">
        <f t="shared" ca="1" si="18"/>
        <v>1.3642809491805685</v>
      </c>
      <c r="AD36" s="9">
        <f t="shared" ca="1" si="18"/>
        <v>1.0249728421161166</v>
      </c>
      <c r="AE36" s="9">
        <f t="shared" ca="1" si="18"/>
        <v>1.0511387808624602</v>
      </c>
      <c r="AF36" s="9">
        <f t="shared" ca="1" si="18"/>
        <v>1.09349647478748</v>
      </c>
      <c r="AG36" s="9">
        <f t="shared" ca="1" si="18"/>
        <v>1.7922474245754525</v>
      </c>
      <c r="AH36" s="9">
        <f t="shared" ca="1" si="18"/>
        <v>0.90371528811630908</v>
      </c>
      <c r="AI36" s="9">
        <f t="shared" ca="1" si="18"/>
        <v>1.3839629914392788</v>
      </c>
      <c r="AJ36" s="9">
        <f t="shared" ca="1" si="18"/>
        <v>1.3623405343469828</v>
      </c>
      <c r="AK36" s="9">
        <f t="shared" ca="1" si="18"/>
        <v>1.1620867491131901</v>
      </c>
      <c r="AL36" s="9">
        <f t="shared" ca="1" si="18"/>
        <v>1.7804761122853072</v>
      </c>
      <c r="AM36" s="9">
        <f t="shared" ca="1" si="18"/>
        <v>1.0446768102396111</v>
      </c>
      <c r="AN36" s="9" t="e">
        <f ca="1">AVERAGE(OFFSET($A36,0,Fixtures!$D$6,1,3))</f>
        <v>#N/A</v>
      </c>
      <c r="AO36" s="9" t="e">
        <f ca="1">AVERAGE(OFFSET($A36,0,Fixtures!$D$6,1,6))</f>
        <v>#N/A</v>
      </c>
      <c r="AP36" s="9" t="e">
        <f ca="1">AVERAGE(OFFSET($A36,0,Fixtures!$D$6,1,9))</f>
        <v>#N/A</v>
      </c>
      <c r="AQ36" s="9" t="e">
        <f ca="1">AVERAGE(OFFSET($A36,0,Fixtures!$D$6,1,12))</f>
        <v>#N/A</v>
      </c>
      <c r="AR36" s="9">
        <f ca="1">IF(OR(Fixtures!$D$6&lt;=0,Fixtures!$D$6&gt;39),AVERAGE(A36:AM36),AVERAGE(OFFSET($A36,0,Fixtures!$D$6,1,39-Fixtures!$D$6)))</f>
        <v>1.0446768102396111</v>
      </c>
    </row>
    <row r="37" spans="1:44" x14ac:dyDescent="0.25">
      <c r="A37" s="30" t="s">
        <v>118</v>
      </c>
      <c r="B37" s="9">
        <f t="shared" ref="B37:AM37" ca="1" si="19">MIN(VLOOKUP($A35,$A$2:$AM$11,B$13+1,FALSE),VLOOKUP($A37,$A$2:$AM$11,B$13+1,FALSE))</f>
        <v>1.1281833670326218</v>
      </c>
      <c r="C37" s="9">
        <f t="shared" ca="1" si="19"/>
        <v>0.95834815418206498</v>
      </c>
      <c r="D37" s="9">
        <f t="shared" ca="1" si="19"/>
        <v>1.1141345798143516</v>
      </c>
      <c r="E37" s="9">
        <f t="shared" ca="1" si="19"/>
        <v>1.0599103763926339</v>
      </c>
      <c r="F37" s="9">
        <f t="shared" ca="1" si="19"/>
        <v>0.81631550428156097</v>
      </c>
      <c r="G37" s="9">
        <f t="shared" ca="1" si="19"/>
        <v>0.63482076678749366</v>
      </c>
      <c r="H37" s="9">
        <f t="shared" ca="1" si="19"/>
        <v>1.250707192531533</v>
      </c>
      <c r="I37" s="9">
        <f t="shared" ca="1" si="19"/>
        <v>0.72213107915514674</v>
      </c>
      <c r="J37" s="9">
        <f t="shared" ca="1" si="19"/>
        <v>0.93143407471588824</v>
      </c>
      <c r="K37" s="9">
        <f t="shared" ca="1" si="19"/>
        <v>1.2685768912899908</v>
      </c>
      <c r="L37" s="9">
        <f t="shared" ca="1" si="19"/>
        <v>0.82891734857236565</v>
      </c>
      <c r="M37" s="9">
        <f t="shared" ca="1" si="19"/>
        <v>1.293412002296433</v>
      </c>
      <c r="N37" s="9">
        <f t="shared" ca="1" si="19"/>
        <v>0.93893510902080612</v>
      </c>
      <c r="O37" s="9">
        <f t="shared" ca="1" si="19"/>
        <v>0.56620777815468548</v>
      </c>
      <c r="P37" s="9">
        <f t="shared" ca="1" si="19"/>
        <v>1.2129150928994905</v>
      </c>
      <c r="Q37" s="9">
        <f t="shared" ca="1" si="19"/>
        <v>0.82153473614072625</v>
      </c>
      <c r="R37" s="9">
        <f t="shared" ca="1" si="19"/>
        <v>0.74811404560837336</v>
      </c>
      <c r="S37" s="9">
        <f t="shared" ca="1" si="19"/>
        <v>1.6009342073796089</v>
      </c>
      <c r="T37" s="9">
        <f t="shared" ca="1" si="19"/>
        <v>1.3703907875983341</v>
      </c>
      <c r="U37" s="9">
        <f t="shared" ca="1" si="19"/>
        <v>0.73837937195690995</v>
      </c>
      <c r="V37" s="9">
        <f t="shared" ca="1" si="19"/>
        <v>0.98355720480674824</v>
      </c>
      <c r="W37" s="9">
        <f t="shared" ca="1" si="19"/>
        <v>1.6131428192094091</v>
      </c>
      <c r="X37" s="9">
        <f t="shared" ca="1" si="19"/>
        <v>0.91827351803839186</v>
      </c>
      <c r="Y37" s="9">
        <f t="shared" ca="1" si="19"/>
        <v>0.98114235561261143</v>
      </c>
      <c r="Z37" s="9">
        <f t="shared" ca="1" si="19"/>
        <v>0.64195121002419664</v>
      </c>
      <c r="AA37" s="9">
        <f t="shared" ca="1" si="19"/>
        <v>0.80724831774833417</v>
      </c>
      <c r="AB37" s="9">
        <f t="shared" ca="1" si="19"/>
        <v>1.0171403036927094</v>
      </c>
      <c r="AC37" s="9">
        <f t="shared" ca="1" si="19"/>
        <v>1.0540646591850498</v>
      </c>
      <c r="AD37" s="9">
        <f t="shared" ca="1" si="19"/>
        <v>0.75364580725816355</v>
      </c>
      <c r="AE37" s="9">
        <f t="shared" ca="1" si="19"/>
        <v>1.4167514869617539</v>
      </c>
      <c r="AF37" s="9">
        <f t="shared" ca="1" si="19"/>
        <v>0.83351442557897071</v>
      </c>
      <c r="AG37" s="9">
        <f t="shared" ca="1" si="19"/>
        <v>1.4346161511972093</v>
      </c>
      <c r="AH37" s="9">
        <f t="shared" ca="1" si="19"/>
        <v>0.71999893564350925</v>
      </c>
      <c r="AI37" s="9">
        <f t="shared" ca="1" si="19"/>
        <v>1.0776764862245354</v>
      </c>
      <c r="AJ37" s="9">
        <f t="shared" ca="1" si="19"/>
        <v>0.95131387691893232</v>
      </c>
      <c r="AK37" s="9">
        <f t="shared" ca="1" si="19"/>
        <v>0.95383746536666947</v>
      </c>
      <c r="AL37" s="9">
        <f t="shared" ca="1" si="19"/>
        <v>1.2589760285160398</v>
      </c>
      <c r="AM37" s="9">
        <f t="shared" ca="1" si="19"/>
        <v>1.0446768102396111</v>
      </c>
      <c r="AN37" s="9" t="e">
        <f ca="1">AVERAGE(OFFSET($A37,0,Fixtures!$D$6,1,3))</f>
        <v>#N/A</v>
      </c>
      <c r="AO37" s="9" t="e">
        <f ca="1">AVERAGE(OFFSET($A37,0,Fixtures!$D$6,1,6))</f>
        <v>#N/A</v>
      </c>
      <c r="AP37" s="9" t="e">
        <f ca="1">AVERAGE(OFFSET($A37,0,Fixtures!$D$6,1,9))</f>
        <v>#N/A</v>
      </c>
      <c r="AQ37" s="9" t="e">
        <f ca="1">AVERAGE(OFFSET($A37,0,Fixtures!$D$6,1,12))</f>
        <v>#N/A</v>
      </c>
      <c r="AR37" s="9">
        <f ca="1">IF(OR(Fixtures!$D$6&lt;=0,Fixtures!$D$6&gt;39),AVERAGE(A37:AM37),AVERAGE(OFFSET($A37,0,Fixtures!$D$6,1,39-Fixtures!$D$6)))</f>
        <v>1.0446768102396111</v>
      </c>
    </row>
    <row r="38" spans="1:44" x14ac:dyDescent="0.25">
      <c r="A38" s="30" t="s">
        <v>53</v>
      </c>
      <c r="B38" s="9">
        <f t="shared" ref="B38:AM38" ca="1" si="20">MIN(VLOOKUP($A35,$A$2:$AM$11,B$13+1,FALSE),VLOOKUP($A38,$A$2:$AM$11,B$13+1,FALSE))</f>
        <v>1.2516127894867295</v>
      </c>
      <c r="C38" s="9">
        <f t="shared" ca="1" si="20"/>
        <v>1.876666003230983</v>
      </c>
      <c r="D38" s="9">
        <f t="shared" ca="1" si="20"/>
        <v>1.2027111274614579</v>
      </c>
      <c r="E38" s="9">
        <f t="shared" ca="1" si="20"/>
        <v>1.3905077400081629</v>
      </c>
      <c r="F38" s="9">
        <f t="shared" ca="1" si="20"/>
        <v>1.171270617091813</v>
      </c>
      <c r="G38" s="9">
        <f t="shared" ca="1" si="20"/>
        <v>1.4177326520823355</v>
      </c>
      <c r="H38" s="9">
        <f t="shared" ca="1" si="20"/>
        <v>1.4364238089824375</v>
      </c>
      <c r="I38" s="9">
        <f t="shared" ca="1" si="20"/>
        <v>1.5568098683160227</v>
      </c>
      <c r="J38" s="9">
        <f t="shared" ca="1" si="20"/>
        <v>0.93143407471588824</v>
      </c>
      <c r="K38" s="9">
        <f t="shared" ca="1" si="20"/>
        <v>1.1379575210145563</v>
      </c>
      <c r="L38" s="9">
        <f t="shared" ca="1" si="20"/>
        <v>1.2093812202990173</v>
      </c>
      <c r="M38" s="9">
        <f t="shared" ca="1" si="20"/>
        <v>1.4851091955647178</v>
      </c>
      <c r="N38" s="9">
        <f t="shared" ca="1" si="20"/>
        <v>1.8102482975292895</v>
      </c>
      <c r="O38" s="9">
        <f t="shared" ca="1" si="20"/>
        <v>1.0854702085956507</v>
      </c>
      <c r="P38" s="9">
        <f t="shared" ca="1" si="20"/>
        <v>1.8838521317387948</v>
      </c>
      <c r="Q38" s="9">
        <f t="shared" ca="1" si="20"/>
        <v>0.82153473614072625</v>
      </c>
      <c r="R38" s="9">
        <f t="shared" ca="1" si="20"/>
        <v>0.8549379475116643</v>
      </c>
      <c r="S38" s="9">
        <f t="shared" ca="1" si="20"/>
        <v>1.6842325724775835</v>
      </c>
      <c r="T38" s="9">
        <f t="shared" ca="1" si="20"/>
        <v>1.7598696437088883</v>
      </c>
      <c r="U38" s="9">
        <f t="shared" ca="1" si="20"/>
        <v>1.4235808078469918</v>
      </c>
      <c r="V38" s="9">
        <f t="shared" ca="1" si="20"/>
        <v>1.1296049106593817</v>
      </c>
      <c r="W38" s="9">
        <f t="shared" ca="1" si="20"/>
        <v>1.4470451229198233</v>
      </c>
      <c r="X38" s="9">
        <f t="shared" ca="1" si="20"/>
        <v>1.2242766105767511</v>
      </c>
      <c r="Y38" s="9">
        <f t="shared" ca="1" si="20"/>
        <v>1.0903722740428685</v>
      </c>
      <c r="Z38" s="9">
        <f t="shared" ca="1" si="20"/>
        <v>0.92108821401061414</v>
      </c>
      <c r="AA38" s="9">
        <f t="shared" ca="1" si="20"/>
        <v>1.1149061689034809</v>
      </c>
      <c r="AB38" s="9">
        <f t="shared" ca="1" si="20"/>
        <v>1.2727332075245388</v>
      </c>
      <c r="AC38" s="9">
        <f t="shared" ca="1" si="20"/>
        <v>0.95853922241034417</v>
      </c>
      <c r="AD38" s="9">
        <f t="shared" ca="1" si="20"/>
        <v>1.4758117483578643</v>
      </c>
      <c r="AE38" s="9">
        <f t="shared" ca="1" si="20"/>
        <v>1.5293868524396721</v>
      </c>
      <c r="AF38" s="9">
        <f t="shared" ca="1" si="20"/>
        <v>1.09349647478748</v>
      </c>
      <c r="AG38" s="9">
        <f t="shared" ca="1" si="20"/>
        <v>1.5915709939647908</v>
      </c>
      <c r="AH38" s="9">
        <f t="shared" ca="1" si="20"/>
        <v>1.3803014105682136</v>
      </c>
      <c r="AI38" s="9">
        <f t="shared" ca="1" si="20"/>
        <v>1.3839629914392788</v>
      </c>
      <c r="AJ38" s="9">
        <f t="shared" ca="1" si="20"/>
        <v>1.0871528721413608</v>
      </c>
      <c r="AK38" s="9">
        <f t="shared" ca="1" si="20"/>
        <v>1.4814629259562111</v>
      </c>
      <c r="AL38" s="9">
        <f t="shared" ca="1" si="20"/>
        <v>1.3244819339989256</v>
      </c>
      <c r="AM38" s="9">
        <f t="shared" ca="1" si="20"/>
        <v>1.0446768102396111</v>
      </c>
      <c r="AN38" s="9" t="e">
        <f ca="1">AVERAGE(OFFSET($A38,0,Fixtures!$D$6,1,3))</f>
        <v>#N/A</v>
      </c>
      <c r="AO38" s="9" t="e">
        <f ca="1">AVERAGE(OFFSET($A38,0,Fixtures!$D$6,1,6))</f>
        <v>#N/A</v>
      </c>
      <c r="AP38" s="9" t="e">
        <f ca="1">AVERAGE(OFFSET($A38,0,Fixtures!$D$6,1,9))</f>
        <v>#N/A</v>
      </c>
      <c r="AQ38" s="9" t="e">
        <f ca="1">AVERAGE(OFFSET($A38,0,Fixtures!$D$6,1,12))</f>
        <v>#N/A</v>
      </c>
      <c r="AR38" s="9">
        <f ca="1">IF(OR(Fixtures!$D$6&lt;=0,Fixtures!$D$6&gt;39),AVERAGE(A38:AM38),AVERAGE(OFFSET($A38,0,Fixtures!$D$6,1,39-Fixtures!$D$6)))</f>
        <v>1.0446768102396111</v>
      </c>
    </row>
    <row r="39" spans="1:44" x14ac:dyDescent="0.25">
      <c r="A39" s="30" t="s">
        <v>116</v>
      </c>
      <c r="B39" s="9">
        <f t="shared" ref="B39:AM39" ca="1" si="21">MIN(VLOOKUP($A35,$A$2:$AM$11,B$13+1,FALSE),VLOOKUP($A39,$A$2:$AM$11,B$13+1,FALSE))</f>
        <v>1.2376875945298538</v>
      </c>
      <c r="C39" s="9">
        <f t="shared" ca="1" si="21"/>
        <v>1.876666003230983</v>
      </c>
      <c r="D39" s="9">
        <f t="shared" ca="1" si="21"/>
        <v>1.2027111274614579</v>
      </c>
      <c r="E39" s="9">
        <f t="shared" ca="1" si="21"/>
        <v>1.342293830688313</v>
      </c>
      <c r="F39" s="9">
        <f t="shared" ca="1" si="21"/>
        <v>1.0159108921510998</v>
      </c>
      <c r="G39" s="9">
        <f t="shared" ca="1" si="21"/>
        <v>0.90578637579551102</v>
      </c>
      <c r="H39" s="9">
        <f t="shared" ca="1" si="21"/>
        <v>0.89572539571425946</v>
      </c>
      <c r="I39" s="9">
        <f t="shared" ca="1" si="21"/>
        <v>1.5568098683160227</v>
      </c>
      <c r="J39" s="9">
        <f t="shared" ca="1" si="21"/>
        <v>0.93143407471588824</v>
      </c>
      <c r="K39" s="9">
        <f t="shared" ca="1" si="21"/>
        <v>1.8249906716841344</v>
      </c>
      <c r="L39" s="9">
        <f t="shared" ca="1" si="21"/>
        <v>1.2093812202990173</v>
      </c>
      <c r="M39" s="9">
        <f t="shared" ca="1" si="21"/>
        <v>1.6184280579159929</v>
      </c>
      <c r="N39" s="9">
        <f t="shared" ca="1" si="21"/>
        <v>1.1905652844016696</v>
      </c>
      <c r="O39" s="9">
        <f t="shared" ca="1" si="21"/>
        <v>1.0854702085956507</v>
      </c>
      <c r="P39" s="9">
        <f t="shared" ca="1" si="21"/>
        <v>1.1695936221836658</v>
      </c>
      <c r="Q39" s="9">
        <f t="shared" ca="1" si="21"/>
        <v>0.82153473614072625</v>
      </c>
      <c r="R39" s="9">
        <f t="shared" ca="1" si="21"/>
        <v>1.0713457601895635</v>
      </c>
      <c r="S39" s="9">
        <f t="shared" ca="1" si="21"/>
        <v>1.5720321224419191</v>
      </c>
      <c r="T39" s="9">
        <f t="shared" ca="1" si="21"/>
        <v>1.5918548127960348</v>
      </c>
      <c r="U39" s="9">
        <f t="shared" ca="1" si="21"/>
        <v>1.4235808078469918</v>
      </c>
      <c r="V39" s="9">
        <f t="shared" ca="1" si="21"/>
        <v>1.1390188486017907</v>
      </c>
      <c r="W39" s="9">
        <f t="shared" ca="1" si="21"/>
        <v>1.4351742234781957</v>
      </c>
      <c r="X39" s="9">
        <f t="shared" ca="1" si="21"/>
        <v>1.2242766105767511</v>
      </c>
      <c r="Y39" s="9">
        <f t="shared" ca="1" si="21"/>
        <v>1.1844265802973881</v>
      </c>
      <c r="Z39" s="9">
        <f t="shared" ca="1" si="21"/>
        <v>0.79891319357841906</v>
      </c>
      <c r="AA39" s="9">
        <f t="shared" ca="1" si="21"/>
        <v>1.1518125530147534</v>
      </c>
      <c r="AB39" s="9">
        <f t="shared" ca="1" si="21"/>
        <v>1.2727332075245388</v>
      </c>
      <c r="AC39" s="9">
        <f t="shared" ca="1" si="21"/>
        <v>1.5378686499863916</v>
      </c>
      <c r="AD39" s="9">
        <f t="shared" ca="1" si="21"/>
        <v>1.4758117483578643</v>
      </c>
      <c r="AE39" s="9">
        <f t="shared" ca="1" si="21"/>
        <v>1.5293868524396721</v>
      </c>
      <c r="AF39" s="9">
        <f t="shared" ca="1" si="21"/>
        <v>1.0555810153045506</v>
      </c>
      <c r="AG39" s="9">
        <f t="shared" ca="1" si="21"/>
        <v>1.5738634916407244</v>
      </c>
      <c r="AH39" s="9">
        <f t="shared" ca="1" si="21"/>
        <v>1.3803014105682136</v>
      </c>
      <c r="AI39" s="9">
        <f t="shared" ca="1" si="21"/>
        <v>1.3839629914392788</v>
      </c>
      <c r="AJ39" s="9">
        <f t="shared" ca="1" si="21"/>
        <v>1.0189193241221359</v>
      </c>
      <c r="AK39" s="9">
        <f t="shared" ca="1" si="21"/>
        <v>1.4872740990103748</v>
      </c>
      <c r="AL39" s="9">
        <f t="shared" ca="1" si="21"/>
        <v>1.8406316936455553</v>
      </c>
      <c r="AM39" s="9">
        <f t="shared" ca="1" si="21"/>
        <v>1.0446768102396111</v>
      </c>
      <c r="AN39" s="9" t="e">
        <f ca="1">AVERAGE(OFFSET($A39,0,Fixtures!$D$6,1,3))</f>
        <v>#N/A</v>
      </c>
      <c r="AO39" s="9" t="e">
        <f ca="1">AVERAGE(OFFSET($A39,0,Fixtures!$D$6,1,6))</f>
        <v>#N/A</v>
      </c>
      <c r="AP39" s="9" t="e">
        <f ca="1">AVERAGE(OFFSET($A39,0,Fixtures!$D$6,1,9))</f>
        <v>#N/A</v>
      </c>
      <c r="AQ39" s="9" t="e">
        <f ca="1">AVERAGE(OFFSET($A39,0,Fixtures!$D$6,1,12))</f>
        <v>#N/A</v>
      </c>
      <c r="AR39" s="9">
        <f ca="1">IF(OR(Fixtures!$D$6&lt;=0,Fixtures!$D$6&gt;39),AVERAGE(A39:AM39),AVERAGE(OFFSET($A39,0,Fixtures!$D$6,1,39-Fixtures!$D$6)))</f>
        <v>1.0446768102396111</v>
      </c>
    </row>
    <row r="40" spans="1:44" x14ac:dyDescent="0.25">
      <c r="A40" s="30" t="s">
        <v>115</v>
      </c>
      <c r="B40" s="9">
        <f t="shared" ref="B40:AM40" ca="1" si="22">MIN(VLOOKUP($A35,$A$2:$AM$11,B$13+1,FALSE),VLOOKUP($A40,$A$2:$AM$11,B$13+1,FALSE))</f>
        <v>1.6165448327751273</v>
      </c>
      <c r="C40" s="9">
        <f t="shared" ca="1" si="22"/>
        <v>1.2069323084194501</v>
      </c>
      <c r="D40" s="9">
        <f t="shared" ca="1" si="22"/>
        <v>1.1768882101252416</v>
      </c>
      <c r="E40" s="9">
        <f t="shared" ca="1" si="22"/>
        <v>1.3905077400081629</v>
      </c>
      <c r="F40" s="9">
        <f t="shared" ca="1" si="22"/>
        <v>1.171270617091813</v>
      </c>
      <c r="G40" s="9">
        <f t="shared" ca="1" si="22"/>
        <v>1.4270846143506581</v>
      </c>
      <c r="H40" s="9">
        <f t="shared" ca="1" si="22"/>
        <v>1.6369288104344835</v>
      </c>
      <c r="I40" s="9">
        <f t="shared" ca="1" si="22"/>
        <v>1.33432432351134</v>
      </c>
      <c r="J40" s="9">
        <f t="shared" ca="1" si="22"/>
        <v>0.93143407471588824</v>
      </c>
      <c r="K40" s="9">
        <f t="shared" ca="1" si="22"/>
        <v>1.7324970413338463</v>
      </c>
      <c r="L40" s="9">
        <f t="shared" ca="1" si="22"/>
        <v>1.2093812202990173</v>
      </c>
      <c r="M40" s="9">
        <f t="shared" ca="1" si="22"/>
        <v>1.5591135094699446</v>
      </c>
      <c r="N40" s="9">
        <f t="shared" ca="1" si="22"/>
        <v>1.2318863560259605</v>
      </c>
      <c r="O40" s="9">
        <f t="shared" ca="1" si="22"/>
        <v>1.0854702085956507</v>
      </c>
      <c r="P40" s="9">
        <f t="shared" ca="1" si="22"/>
        <v>1.1803733466121427</v>
      </c>
      <c r="Q40" s="9">
        <f t="shared" ca="1" si="22"/>
        <v>0.82153473614072625</v>
      </c>
      <c r="R40" s="9">
        <f t="shared" ca="1" si="22"/>
        <v>1.0713457601895635</v>
      </c>
      <c r="S40" s="9">
        <f t="shared" ca="1" si="22"/>
        <v>1.3549229122556778</v>
      </c>
      <c r="T40" s="9">
        <f t="shared" ca="1" si="22"/>
        <v>1.3792176631061561</v>
      </c>
      <c r="U40" s="9">
        <f t="shared" ca="1" si="22"/>
        <v>1.4235808078469918</v>
      </c>
      <c r="V40" s="9">
        <f t="shared" ca="1" si="22"/>
        <v>2.0815450559123883</v>
      </c>
      <c r="W40" s="9">
        <f t="shared" ca="1" si="22"/>
        <v>1.3624371535444872</v>
      </c>
      <c r="X40" s="9">
        <f t="shared" ca="1" si="22"/>
        <v>1.0493137880514594</v>
      </c>
      <c r="Y40" s="9">
        <f t="shared" ca="1" si="22"/>
        <v>1.1844265802973881</v>
      </c>
      <c r="Z40" s="9">
        <f t="shared" ca="1" si="22"/>
        <v>0.92108821401061414</v>
      </c>
      <c r="AA40" s="9">
        <f t="shared" ca="1" si="22"/>
        <v>1.603745246849517</v>
      </c>
      <c r="AB40" s="9">
        <f t="shared" ca="1" si="22"/>
        <v>1.2727332075245388</v>
      </c>
      <c r="AC40" s="9">
        <f t="shared" ca="1" si="22"/>
        <v>1.5378686499863916</v>
      </c>
      <c r="AD40" s="9">
        <f t="shared" ca="1" si="22"/>
        <v>1.4758117483578643</v>
      </c>
      <c r="AE40" s="9">
        <f t="shared" ca="1" si="22"/>
        <v>0.92550589397175409</v>
      </c>
      <c r="AF40" s="9">
        <f t="shared" ca="1" si="22"/>
        <v>1.09349647478748</v>
      </c>
      <c r="AG40" s="9">
        <f t="shared" ca="1" si="22"/>
        <v>2.0556244614148182</v>
      </c>
      <c r="AH40" s="9">
        <f t="shared" ca="1" si="22"/>
        <v>1.3803014105682136</v>
      </c>
      <c r="AI40" s="9">
        <f t="shared" ca="1" si="22"/>
        <v>1.3839629914392788</v>
      </c>
      <c r="AJ40" s="9">
        <f t="shared" ca="1" si="22"/>
        <v>1.3623405343469828</v>
      </c>
      <c r="AK40" s="9">
        <f t="shared" ca="1" si="22"/>
        <v>1.5009817703184745</v>
      </c>
      <c r="AL40" s="9">
        <f t="shared" ca="1" si="22"/>
        <v>1.7229418110123136</v>
      </c>
      <c r="AM40" s="9">
        <f t="shared" ca="1" si="22"/>
        <v>1.0376585839076606</v>
      </c>
      <c r="AN40" s="9" t="e">
        <f ca="1">AVERAGE(OFFSET($A40,0,Fixtures!$D$6,1,3))</f>
        <v>#N/A</v>
      </c>
      <c r="AO40" s="9" t="e">
        <f ca="1">AVERAGE(OFFSET($A40,0,Fixtures!$D$6,1,6))</f>
        <v>#N/A</v>
      </c>
      <c r="AP40" s="9" t="e">
        <f ca="1">AVERAGE(OFFSET($A40,0,Fixtures!$D$6,1,9))</f>
        <v>#N/A</v>
      </c>
      <c r="AQ40" s="9" t="e">
        <f ca="1">AVERAGE(OFFSET($A40,0,Fixtures!$D$6,1,12))</f>
        <v>#N/A</v>
      </c>
      <c r="AR40" s="9">
        <f ca="1">IF(OR(Fixtures!$D$6&lt;=0,Fixtures!$D$6&gt;39),AVERAGE(A40:AM40),AVERAGE(OFFSET($A40,0,Fixtures!$D$6,1,39-Fixtures!$D$6)))</f>
        <v>1.0376585839076606</v>
      </c>
    </row>
    <row r="41" spans="1:44" x14ac:dyDescent="0.25">
      <c r="A41" s="30" t="s">
        <v>2</v>
      </c>
      <c r="B41" s="9">
        <f t="shared" ref="B41:AM41" ca="1" si="23">MIN(VLOOKUP($A35,$A$2:$AM$11,B$13+1,FALSE),VLOOKUP($A41,$A$2:$AM$11,B$13+1,FALSE))</f>
        <v>1.6165448327751273</v>
      </c>
      <c r="C41" s="9">
        <f t="shared" ca="1" si="23"/>
        <v>1.2138683799767036</v>
      </c>
      <c r="D41" s="9">
        <f t="shared" ca="1" si="23"/>
        <v>1.2027111274614579</v>
      </c>
      <c r="E41" s="9">
        <f t="shared" ca="1" si="23"/>
        <v>1.0388627700669752</v>
      </c>
      <c r="F41" s="9">
        <f t="shared" ca="1" si="23"/>
        <v>1.171270617091813</v>
      </c>
      <c r="G41" s="9">
        <f t="shared" ca="1" si="23"/>
        <v>1.3685667296516217</v>
      </c>
      <c r="H41" s="9">
        <f t="shared" ca="1" si="23"/>
        <v>1.1990996233825253</v>
      </c>
      <c r="I41" s="9">
        <f t="shared" ca="1" si="23"/>
        <v>1.5163847164032958</v>
      </c>
      <c r="J41" s="9">
        <f t="shared" ca="1" si="23"/>
        <v>0.93143407471588824</v>
      </c>
      <c r="K41" s="9">
        <f t="shared" ca="1" si="23"/>
        <v>1.1743571361292491</v>
      </c>
      <c r="L41" s="9">
        <f t="shared" ca="1" si="23"/>
        <v>1.2093812202990173</v>
      </c>
      <c r="M41" s="9">
        <f t="shared" ca="1" si="23"/>
        <v>0.91325755021161192</v>
      </c>
      <c r="N41" s="9">
        <f t="shared" ca="1" si="23"/>
        <v>1.8102482975292895</v>
      </c>
      <c r="O41" s="9">
        <f t="shared" ca="1" si="23"/>
        <v>1.0622376765848438</v>
      </c>
      <c r="P41" s="9">
        <f t="shared" ca="1" si="23"/>
        <v>1.9883577681826008</v>
      </c>
      <c r="Q41" s="9">
        <f t="shared" ca="1" si="23"/>
        <v>0.82153473614072625</v>
      </c>
      <c r="R41" s="9">
        <f t="shared" ca="1" si="23"/>
        <v>1.0713457601895635</v>
      </c>
      <c r="S41" s="9">
        <f t="shared" ca="1" si="23"/>
        <v>1.0357954536494745</v>
      </c>
      <c r="T41" s="9">
        <f t="shared" ca="1" si="23"/>
        <v>1.6046689349442318</v>
      </c>
      <c r="U41" s="9">
        <f t="shared" ca="1" si="23"/>
        <v>1.4235808078469918</v>
      </c>
      <c r="V41" s="9">
        <f t="shared" ca="1" si="23"/>
        <v>1.5247944056503004</v>
      </c>
      <c r="W41" s="9">
        <f t="shared" ca="1" si="23"/>
        <v>0.9235154552187651</v>
      </c>
      <c r="X41" s="9">
        <f t="shared" ca="1" si="23"/>
        <v>1.1924862365734707</v>
      </c>
      <c r="Y41" s="9">
        <f t="shared" ca="1" si="23"/>
        <v>1.1844265802973881</v>
      </c>
      <c r="Z41" s="9">
        <f t="shared" ca="1" si="23"/>
        <v>0.92108821401061414</v>
      </c>
      <c r="AA41" s="9">
        <f t="shared" ca="1" si="23"/>
        <v>1.0762420454967716</v>
      </c>
      <c r="AB41" s="9">
        <f t="shared" ca="1" si="23"/>
        <v>1.1613130188068892</v>
      </c>
      <c r="AC41" s="9">
        <f t="shared" ca="1" si="23"/>
        <v>1.4114781856145102</v>
      </c>
      <c r="AD41" s="9">
        <f t="shared" ca="1" si="23"/>
        <v>1.4758117483578643</v>
      </c>
      <c r="AE41" s="9">
        <f t="shared" ca="1" si="23"/>
        <v>1.414952204384136</v>
      </c>
      <c r="AF41" s="9">
        <f t="shared" ca="1" si="23"/>
        <v>1.09349647478748</v>
      </c>
      <c r="AG41" s="9">
        <f t="shared" ca="1" si="23"/>
        <v>1.3721971814643208</v>
      </c>
      <c r="AH41" s="9">
        <f t="shared" ca="1" si="23"/>
        <v>1.3803014105682136</v>
      </c>
      <c r="AI41" s="9">
        <f t="shared" ca="1" si="23"/>
        <v>1.2619130214637979</v>
      </c>
      <c r="AJ41" s="9">
        <f t="shared" ca="1" si="23"/>
        <v>1.3623405343469828</v>
      </c>
      <c r="AK41" s="9">
        <f t="shared" ca="1" si="23"/>
        <v>1.5636462477448787</v>
      </c>
      <c r="AL41" s="9">
        <f t="shared" ca="1" si="23"/>
        <v>0.81455042973004221</v>
      </c>
      <c r="AM41" s="9">
        <f t="shared" ca="1" si="23"/>
        <v>1.0446768102396111</v>
      </c>
      <c r="AN41" s="9" t="e">
        <f ca="1">AVERAGE(OFFSET($A41,0,Fixtures!$D$6,1,3))</f>
        <v>#N/A</v>
      </c>
      <c r="AO41" s="9" t="e">
        <f ca="1">AVERAGE(OFFSET($A41,0,Fixtures!$D$6,1,6))</f>
        <v>#N/A</v>
      </c>
      <c r="AP41" s="9" t="e">
        <f ca="1">AVERAGE(OFFSET($A41,0,Fixtures!$D$6,1,9))</f>
        <v>#N/A</v>
      </c>
      <c r="AQ41" s="9" t="e">
        <f ca="1">AVERAGE(OFFSET($A41,0,Fixtures!$D$6,1,12))</f>
        <v>#N/A</v>
      </c>
      <c r="AR41" s="9">
        <f ca="1">IF(OR(Fixtures!$D$6&lt;=0,Fixtures!$D$6&gt;39),AVERAGE(A41:AM41),AVERAGE(OFFSET($A41,0,Fixtures!$D$6,1,39-Fixtures!$D$6)))</f>
        <v>1.0446768102396111</v>
      </c>
    </row>
    <row r="42" spans="1:44" x14ac:dyDescent="0.25">
      <c r="A42" s="30" t="s">
        <v>10</v>
      </c>
      <c r="B42" s="9">
        <f t="shared" ref="B42:AM42" ca="1" si="24">MIN(VLOOKUP($A35,$A$2:$AM$11,B$13+1,FALSE),VLOOKUP($A42,$A$2:$AM$11,B$13+1,FALSE))</f>
        <v>1.2044469141373573</v>
      </c>
      <c r="C42" s="9">
        <f t="shared" ca="1" si="24"/>
        <v>1.4512065910712502</v>
      </c>
      <c r="D42" s="9">
        <f t="shared" ca="1" si="24"/>
        <v>1.2027111274614579</v>
      </c>
      <c r="E42" s="9">
        <f t="shared" ca="1" si="24"/>
        <v>0.93665734581439652</v>
      </c>
      <c r="F42" s="9">
        <f t="shared" ca="1" si="24"/>
        <v>1.171270617091813</v>
      </c>
      <c r="G42" s="9">
        <f t="shared" ca="1" si="24"/>
        <v>1.2298233618153753</v>
      </c>
      <c r="H42" s="9">
        <f t="shared" ca="1" si="24"/>
        <v>1.6369288104344835</v>
      </c>
      <c r="I42" s="9">
        <f t="shared" ca="1" si="24"/>
        <v>1.1119798192532702</v>
      </c>
      <c r="J42" s="9">
        <f t="shared" ca="1" si="24"/>
        <v>0.93143407471588824</v>
      </c>
      <c r="K42" s="9">
        <f t="shared" ca="1" si="24"/>
        <v>1.6438692509854218</v>
      </c>
      <c r="L42" s="9">
        <f t="shared" ca="1" si="24"/>
        <v>1.2093812202990173</v>
      </c>
      <c r="M42" s="9">
        <f t="shared" ca="1" si="24"/>
        <v>0.83542111791589602</v>
      </c>
      <c r="N42" s="9">
        <f t="shared" ca="1" si="24"/>
        <v>1.6457843082352961</v>
      </c>
      <c r="O42" s="9">
        <f t="shared" ca="1" si="24"/>
        <v>1.0854702085956507</v>
      </c>
      <c r="P42" s="9">
        <f t="shared" ca="1" si="24"/>
        <v>1.3853681434491867</v>
      </c>
      <c r="Q42" s="9">
        <f t="shared" ca="1" si="24"/>
        <v>0.82153473614072625</v>
      </c>
      <c r="R42" s="9">
        <f t="shared" ca="1" si="24"/>
        <v>1.0713457601895635</v>
      </c>
      <c r="S42" s="9">
        <f t="shared" ca="1" si="24"/>
        <v>2.0219669314473401</v>
      </c>
      <c r="T42" s="9">
        <f t="shared" ca="1" si="24"/>
        <v>1.7598696437088883</v>
      </c>
      <c r="U42" s="9">
        <f t="shared" ca="1" si="24"/>
        <v>1.2942461861487249</v>
      </c>
      <c r="V42" s="9">
        <f t="shared" ca="1" si="24"/>
        <v>1.4476435598109958</v>
      </c>
      <c r="W42" s="9">
        <f t="shared" ca="1" si="24"/>
        <v>1.8267013970829984</v>
      </c>
      <c r="X42" s="9">
        <f t="shared" ca="1" si="24"/>
        <v>1.2242766105767511</v>
      </c>
      <c r="Y42" s="9">
        <f t="shared" ca="1" si="24"/>
        <v>1.1038178852781257</v>
      </c>
      <c r="Z42" s="9">
        <f t="shared" ca="1" si="24"/>
        <v>0.92108821401061414</v>
      </c>
      <c r="AA42" s="9">
        <f t="shared" ca="1" si="24"/>
        <v>1.5638632065818878</v>
      </c>
      <c r="AB42" s="9">
        <f t="shared" ca="1" si="24"/>
        <v>1.0623349570963119</v>
      </c>
      <c r="AC42" s="9">
        <f t="shared" ca="1" si="24"/>
        <v>1.2449705285147106</v>
      </c>
      <c r="AD42" s="9">
        <f t="shared" ca="1" si="24"/>
        <v>1.4758117483578643</v>
      </c>
      <c r="AE42" s="9">
        <f t="shared" ca="1" si="24"/>
        <v>1.065480865338432</v>
      </c>
      <c r="AF42" s="9">
        <f t="shared" ca="1" si="24"/>
        <v>1.09349647478748</v>
      </c>
      <c r="AG42" s="9">
        <f t="shared" ca="1" si="24"/>
        <v>0.94717808235294465</v>
      </c>
      <c r="AH42" s="9">
        <f t="shared" ca="1" si="24"/>
        <v>1.3803014105682136</v>
      </c>
      <c r="AI42" s="9">
        <f t="shared" ca="1" si="24"/>
        <v>1.3839629914392788</v>
      </c>
      <c r="AJ42" s="9">
        <f t="shared" ca="1" si="24"/>
        <v>1.3623405343469828</v>
      </c>
      <c r="AK42" s="9">
        <f t="shared" ca="1" si="24"/>
        <v>1.0894546916622474</v>
      </c>
      <c r="AL42" s="9">
        <f t="shared" ca="1" si="24"/>
        <v>1.5900765224518238</v>
      </c>
      <c r="AM42" s="9">
        <f t="shared" ca="1" si="24"/>
        <v>1.0446768102396111</v>
      </c>
      <c r="AN42" s="9" t="e">
        <f ca="1">AVERAGE(OFFSET($A42,0,Fixtures!$D$6,1,3))</f>
        <v>#N/A</v>
      </c>
      <c r="AO42" s="9" t="e">
        <f ca="1">AVERAGE(OFFSET($A42,0,Fixtures!$D$6,1,6))</f>
        <v>#N/A</v>
      </c>
      <c r="AP42" s="9" t="e">
        <f ca="1">AVERAGE(OFFSET($A42,0,Fixtures!$D$6,1,9))</f>
        <v>#N/A</v>
      </c>
      <c r="AQ42" s="9" t="e">
        <f ca="1">AVERAGE(OFFSET($A42,0,Fixtures!$D$6,1,12))</f>
        <v>#N/A</v>
      </c>
      <c r="AR42" s="9">
        <f ca="1">IF(OR(Fixtures!$D$6&lt;=0,Fixtures!$D$6&gt;39),AVERAGE(A42:AM42),AVERAGE(OFFSET($A42,0,Fixtures!$D$6,1,39-Fixtures!$D$6)))</f>
        <v>1.0446768102396111</v>
      </c>
    </row>
    <row r="43" spans="1:44" x14ac:dyDescent="0.25">
      <c r="A43" s="30" t="s">
        <v>117</v>
      </c>
      <c r="B43" s="9">
        <f t="shared" ref="B43:AM43" ca="1" si="25">MIN(VLOOKUP($A35,$A$2:$AM$11,B$13+1,FALSE),VLOOKUP($A43,$A$2:$AM$11,B$13+1,FALSE))</f>
        <v>1.6165448327751273</v>
      </c>
      <c r="C43" s="9">
        <f t="shared" ca="1" si="25"/>
        <v>1.876666003230983</v>
      </c>
      <c r="D43" s="9">
        <f t="shared" ca="1" si="25"/>
        <v>1.2027111274614579</v>
      </c>
      <c r="E43" s="9">
        <f t="shared" ca="1" si="25"/>
        <v>1.3905077400081629</v>
      </c>
      <c r="F43" s="9">
        <f t="shared" ca="1" si="25"/>
        <v>1.171270617091813</v>
      </c>
      <c r="G43" s="9">
        <f t="shared" ca="1" si="25"/>
        <v>1.4270846143506581</v>
      </c>
      <c r="H43" s="9">
        <f t="shared" ca="1" si="25"/>
        <v>1.6369288104344835</v>
      </c>
      <c r="I43" s="9">
        <f t="shared" ca="1" si="25"/>
        <v>1.5568098683160227</v>
      </c>
      <c r="J43" s="9">
        <f t="shared" ca="1" si="25"/>
        <v>0.93143407471588824</v>
      </c>
      <c r="K43" s="9">
        <f t="shared" ca="1" si="25"/>
        <v>1.0347810073293837</v>
      </c>
      <c r="L43" s="9">
        <f t="shared" ca="1" si="25"/>
        <v>1.1732069840688006</v>
      </c>
      <c r="M43" s="9">
        <f t="shared" ca="1" si="25"/>
        <v>1.6184280579159929</v>
      </c>
      <c r="N43" s="9">
        <f t="shared" ca="1" si="25"/>
        <v>1.8102482975292895</v>
      </c>
      <c r="O43" s="9">
        <f t="shared" ca="1" si="25"/>
        <v>1.0854702085956507</v>
      </c>
      <c r="P43" s="9">
        <f t="shared" ca="1" si="25"/>
        <v>1.9883577681826008</v>
      </c>
      <c r="Q43" s="9">
        <f t="shared" ca="1" si="25"/>
        <v>0.82153473614072625</v>
      </c>
      <c r="R43" s="9">
        <f t="shared" ca="1" si="25"/>
        <v>1.0713457601895635</v>
      </c>
      <c r="S43" s="9">
        <f t="shared" ca="1" si="25"/>
        <v>2.2166800776316071</v>
      </c>
      <c r="T43" s="9">
        <f t="shared" ca="1" si="25"/>
        <v>1.7385870873283202</v>
      </c>
      <c r="U43" s="9">
        <f t="shared" ca="1" si="25"/>
        <v>1.4235808078469918</v>
      </c>
      <c r="V43" s="9">
        <f t="shared" ca="1" si="25"/>
        <v>1.3494356308472877</v>
      </c>
      <c r="W43" s="9">
        <f t="shared" ca="1" si="25"/>
        <v>1.3158442053364598</v>
      </c>
      <c r="X43" s="9">
        <f t="shared" ca="1" si="25"/>
        <v>1.2242766105767511</v>
      </c>
      <c r="Y43" s="9">
        <f t="shared" ca="1" si="25"/>
        <v>1.1844265802973881</v>
      </c>
      <c r="Z43" s="9">
        <f t="shared" ca="1" si="25"/>
        <v>0.92108821401061414</v>
      </c>
      <c r="AA43" s="9">
        <f t="shared" ca="1" si="25"/>
        <v>1.5420628350952714</v>
      </c>
      <c r="AB43" s="9">
        <f t="shared" ca="1" si="25"/>
        <v>1.2727332075245388</v>
      </c>
      <c r="AC43" s="9">
        <f t="shared" ca="1" si="25"/>
        <v>1.491868908216053</v>
      </c>
      <c r="AD43" s="9">
        <f t="shared" ca="1" si="25"/>
        <v>1.4758117483578643</v>
      </c>
      <c r="AE43" s="9">
        <f t="shared" ca="1" si="25"/>
        <v>1.5293868524396721</v>
      </c>
      <c r="AF43" s="9">
        <f t="shared" ca="1" si="25"/>
        <v>1.09349647478748</v>
      </c>
      <c r="AG43" s="9">
        <f t="shared" ca="1" si="25"/>
        <v>2.0556244614148182</v>
      </c>
      <c r="AH43" s="9">
        <f t="shared" ca="1" si="25"/>
        <v>1.3803014105682136</v>
      </c>
      <c r="AI43" s="9">
        <f t="shared" ca="1" si="25"/>
        <v>1.3672263709178558</v>
      </c>
      <c r="AJ43" s="9">
        <f t="shared" ca="1" si="25"/>
        <v>1.3623405343469828</v>
      </c>
      <c r="AK43" s="9">
        <f t="shared" ca="1" si="25"/>
        <v>1.5636462477448787</v>
      </c>
      <c r="AL43" s="9">
        <f t="shared" ca="1" si="25"/>
        <v>1.7431991069733783</v>
      </c>
      <c r="AM43" s="9">
        <f t="shared" ca="1" si="25"/>
        <v>1.0446768102396111</v>
      </c>
      <c r="AN43" s="9" t="e">
        <f ca="1">AVERAGE(OFFSET($A43,0,Fixtures!$D$6,1,3))</f>
        <v>#N/A</v>
      </c>
      <c r="AO43" s="9" t="e">
        <f ca="1">AVERAGE(OFFSET($A43,0,Fixtures!$D$6,1,6))</f>
        <v>#N/A</v>
      </c>
      <c r="AP43" s="9" t="e">
        <f ca="1">AVERAGE(OFFSET($A43,0,Fixtures!$D$6,1,9))</f>
        <v>#N/A</v>
      </c>
      <c r="AQ43" s="9" t="e">
        <f ca="1">AVERAGE(OFFSET($A43,0,Fixtures!$D$6,1,12))</f>
        <v>#N/A</v>
      </c>
      <c r="AR43" s="9">
        <f ca="1">IF(OR(Fixtures!$D$6&lt;=0,Fixtures!$D$6&gt;39),AVERAGE(A43:AM43),AVERAGE(OFFSET($A43,0,Fixtures!$D$6,1,39-Fixtures!$D$6)))</f>
        <v>1.0446768102396111</v>
      </c>
    </row>
    <row r="44" spans="1:44" x14ac:dyDescent="0.25">
      <c r="A44" s="30" t="s">
        <v>63</v>
      </c>
      <c r="B44" s="9">
        <f t="shared" ref="B44:AM44" ca="1" si="26">MIN(VLOOKUP($A35,$A$2:$AM$11,B$13+1,FALSE),VLOOKUP($A44,$A$2:$AM$11,B$13+1,FALSE))</f>
        <v>0.94499087962520367</v>
      </c>
      <c r="C44" s="9">
        <f t="shared" ca="1" si="26"/>
        <v>1.3986325418720553</v>
      </c>
      <c r="D44" s="9">
        <f t="shared" ca="1" si="26"/>
        <v>0.93805464478256573</v>
      </c>
      <c r="E44" s="9">
        <f t="shared" ca="1" si="26"/>
        <v>1.3905077400081629</v>
      </c>
      <c r="F44" s="9">
        <f t="shared" ca="1" si="26"/>
        <v>1.171270617091813</v>
      </c>
      <c r="G44" s="9">
        <f t="shared" ca="1" si="26"/>
        <v>1.4270846143506581</v>
      </c>
      <c r="H44" s="9">
        <f t="shared" ca="1" si="26"/>
        <v>1.6369288104344835</v>
      </c>
      <c r="I44" s="9">
        <f t="shared" ca="1" si="26"/>
        <v>0.92584840980034222</v>
      </c>
      <c r="J44" s="9">
        <f t="shared" ca="1" si="26"/>
        <v>0.90280131723720991</v>
      </c>
      <c r="K44" s="9">
        <f t="shared" ca="1" si="26"/>
        <v>1.2302471117580323</v>
      </c>
      <c r="L44" s="9">
        <f t="shared" ca="1" si="26"/>
        <v>1.2093812202990173</v>
      </c>
      <c r="M44" s="9">
        <f t="shared" ca="1" si="26"/>
        <v>1.6184280579159929</v>
      </c>
      <c r="N44" s="9">
        <f t="shared" ca="1" si="26"/>
        <v>0.80493785382318717</v>
      </c>
      <c r="O44" s="9">
        <f t="shared" ca="1" si="26"/>
        <v>1.0854702085956507</v>
      </c>
      <c r="P44" s="9">
        <f t="shared" ca="1" si="26"/>
        <v>1.058010023633899</v>
      </c>
      <c r="Q44" s="9">
        <f t="shared" ca="1" si="26"/>
        <v>0.82153473614072625</v>
      </c>
      <c r="R44" s="9">
        <f t="shared" ca="1" si="26"/>
        <v>1.0713457601895635</v>
      </c>
      <c r="S44" s="9">
        <f t="shared" ca="1" si="26"/>
        <v>0.79599704401375715</v>
      </c>
      <c r="T44" s="9">
        <f t="shared" ca="1" si="26"/>
        <v>0.90547479614884829</v>
      </c>
      <c r="U44" s="9">
        <f t="shared" ca="1" si="26"/>
        <v>1.023571947211106</v>
      </c>
      <c r="V44" s="9">
        <f t="shared" ca="1" si="26"/>
        <v>1.5906591409745412</v>
      </c>
      <c r="W44" s="9">
        <f t="shared" ca="1" si="26"/>
        <v>1.5644020538380774</v>
      </c>
      <c r="X44" s="9">
        <f t="shared" ca="1" si="26"/>
        <v>1.1773237587728211</v>
      </c>
      <c r="Y44" s="9">
        <f t="shared" ca="1" si="26"/>
        <v>0.70996372722570156</v>
      </c>
      <c r="Z44" s="9">
        <f t="shared" ca="1" si="26"/>
        <v>0.92108821401061414</v>
      </c>
      <c r="AA44" s="9">
        <f t="shared" ca="1" si="26"/>
        <v>1.8147037943463102</v>
      </c>
      <c r="AB44" s="9">
        <f t="shared" ca="1" si="26"/>
        <v>1.2727332075245388</v>
      </c>
      <c r="AC44" s="9">
        <f t="shared" ca="1" si="26"/>
        <v>1.5378686499863916</v>
      </c>
      <c r="AD44" s="9">
        <f t="shared" ca="1" si="26"/>
        <v>1.0998858259150479</v>
      </c>
      <c r="AE44" s="9">
        <f t="shared" ca="1" si="26"/>
        <v>1.1928454038905514</v>
      </c>
      <c r="AF44" s="9">
        <f t="shared" ca="1" si="26"/>
        <v>1.09349647478748</v>
      </c>
      <c r="AG44" s="9">
        <f t="shared" ca="1" si="26"/>
        <v>1.2016656319000445</v>
      </c>
      <c r="AH44" s="9">
        <f t="shared" ca="1" si="26"/>
        <v>1.3803014105682136</v>
      </c>
      <c r="AI44" s="9">
        <f t="shared" ca="1" si="26"/>
        <v>1.1514163433146742</v>
      </c>
      <c r="AJ44" s="9">
        <f t="shared" ca="1" si="26"/>
        <v>1.0451375468720034</v>
      </c>
      <c r="AK44" s="9">
        <f t="shared" ca="1" si="26"/>
        <v>1.3453825968255422</v>
      </c>
      <c r="AL44" s="9">
        <f t="shared" ca="1" si="26"/>
        <v>1.0122026693683317</v>
      </c>
      <c r="AM44" s="9">
        <f t="shared" ca="1" si="26"/>
        <v>1.0393733061605996</v>
      </c>
      <c r="AN44" s="9" t="e">
        <f ca="1">AVERAGE(OFFSET($A44,0,Fixtures!$D$6,1,3))</f>
        <v>#N/A</v>
      </c>
      <c r="AO44" s="9" t="e">
        <f ca="1">AVERAGE(OFFSET($A44,0,Fixtures!$D$6,1,6))</f>
        <v>#N/A</v>
      </c>
      <c r="AP44" s="9" t="e">
        <f ca="1">AVERAGE(OFFSET($A44,0,Fixtures!$D$6,1,9))</f>
        <v>#N/A</v>
      </c>
      <c r="AQ44" s="9" t="e">
        <f ca="1">AVERAGE(OFFSET($A44,0,Fixtures!$D$6,1,12))</f>
        <v>#N/A</v>
      </c>
      <c r="AR44" s="9">
        <f ca="1">IF(OR(Fixtures!$D$6&lt;=0,Fixtures!$D$6&gt;39),AVERAGE(A44:AM44),AVERAGE(OFFSET($A44,0,Fixtures!$D$6,1,39-Fixtures!$D$6)))</f>
        <v>1.0393733061605996</v>
      </c>
    </row>
    <row r="46" spans="1:44" x14ac:dyDescent="0.25">
      <c r="A46" s="31" t="s">
        <v>53</v>
      </c>
      <c r="B46" s="2">
        <v>1</v>
      </c>
      <c r="C46" s="2">
        <v>2</v>
      </c>
      <c r="D46" s="2">
        <v>3</v>
      </c>
      <c r="E46" s="2">
        <v>4</v>
      </c>
      <c r="F46" s="2">
        <v>5</v>
      </c>
      <c r="G46" s="2">
        <v>6</v>
      </c>
      <c r="H46" s="2">
        <v>7</v>
      </c>
      <c r="I46" s="2">
        <v>8</v>
      </c>
      <c r="J46" s="2">
        <v>9</v>
      </c>
      <c r="K46" s="2">
        <v>10</v>
      </c>
      <c r="L46" s="2">
        <v>11</v>
      </c>
      <c r="M46" s="2">
        <v>12</v>
      </c>
      <c r="N46" s="2">
        <v>13</v>
      </c>
      <c r="O46" s="2">
        <v>14</v>
      </c>
      <c r="P46" s="2">
        <v>15</v>
      </c>
      <c r="Q46" s="2">
        <v>16</v>
      </c>
      <c r="R46" s="2">
        <v>17</v>
      </c>
      <c r="S46" s="2">
        <v>18</v>
      </c>
      <c r="T46" s="2">
        <v>19</v>
      </c>
      <c r="U46" s="2">
        <v>20</v>
      </c>
      <c r="V46" s="2">
        <v>21</v>
      </c>
      <c r="W46" s="2">
        <v>22</v>
      </c>
      <c r="X46" s="2">
        <v>23</v>
      </c>
      <c r="Y46" s="2">
        <v>24</v>
      </c>
      <c r="Z46" s="2">
        <v>25</v>
      </c>
      <c r="AA46" s="2">
        <v>26</v>
      </c>
      <c r="AB46" s="2">
        <v>27</v>
      </c>
      <c r="AC46" s="2">
        <v>28</v>
      </c>
      <c r="AD46" s="2">
        <v>29</v>
      </c>
      <c r="AE46" s="2">
        <v>30</v>
      </c>
      <c r="AF46" s="2">
        <v>31</v>
      </c>
      <c r="AG46" s="2">
        <v>32</v>
      </c>
      <c r="AH46" s="2">
        <v>33</v>
      </c>
      <c r="AI46" s="2">
        <v>34</v>
      </c>
      <c r="AJ46" s="2">
        <v>35</v>
      </c>
      <c r="AK46" s="2">
        <v>36</v>
      </c>
      <c r="AL46" s="2">
        <v>37</v>
      </c>
      <c r="AM46" s="2">
        <v>38</v>
      </c>
      <c r="AN46" s="31" t="s">
        <v>56</v>
      </c>
      <c r="AO46" s="31" t="s">
        <v>57</v>
      </c>
      <c r="AP46" s="31" t="s">
        <v>58</v>
      </c>
      <c r="AQ46" s="31" t="s">
        <v>78</v>
      </c>
      <c r="AR46" s="31" t="s">
        <v>59</v>
      </c>
    </row>
    <row r="47" spans="1:44" x14ac:dyDescent="0.25">
      <c r="A47" s="30" t="s">
        <v>105</v>
      </c>
      <c r="B47" s="9">
        <f t="shared" ref="B47:AM47" ca="1" si="27">MIN(VLOOKUP($A46,$A$2:$AM$11,B$13+1,FALSE),VLOOKUP($A47,$A$2:$AM$11,B$13+1,FALSE))</f>
        <v>1.2516127894867295</v>
      </c>
      <c r="C47" s="9">
        <f t="shared" ca="1" si="27"/>
        <v>0.80603951877340729</v>
      </c>
      <c r="D47" s="9">
        <f t="shared" ca="1" si="27"/>
        <v>1.2585540851245052</v>
      </c>
      <c r="E47" s="9">
        <f t="shared" ca="1" si="27"/>
        <v>1.8059149775634138</v>
      </c>
      <c r="F47" s="9">
        <f t="shared" ca="1" si="27"/>
        <v>1.2740551148816324</v>
      </c>
      <c r="G47" s="9">
        <f t="shared" ca="1" si="27"/>
        <v>1.4177326520823355</v>
      </c>
      <c r="H47" s="9">
        <f t="shared" ca="1" si="27"/>
        <v>1.1800264258532762</v>
      </c>
      <c r="I47" s="9">
        <f t="shared" ca="1" si="27"/>
        <v>1.5879023924175588</v>
      </c>
      <c r="J47" s="9">
        <f t="shared" ca="1" si="27"/>
        <v>1.2011851558103612</v>
      </c>
      <c r="K47" s="9">
        <f t="shared" ca="1" si="27"/>
        <v>1.1379575210145563</v>
      </c>
      <c r="L47" s="9">
        <f t="shared" ca="1" si="27"/>
        <v>1.0728717040725788</v>
      </c>
      <c r="M47" s="9">
        <f t="shared" ca="1" si="27"/>
        <v>1.3542671244348663</v>
      </c>
      <c r="N47" s="9">
        <f t="shared" ca="1" si="27"/>
        <v>1.0280081093737956</v>
      </c>
      <c r="O47" s="9">
        <f t="shared" ca="1" si="27"/>
        <v>1.1491789245444604</v>
      </c>
      <c r="P47" s="9">
        <f t="shared" ca="1" si="27"/>
        <v>0.91386601238555953</v>
      </c>
      <c r="Q47" s="9">
        <f t="shared" ca="1" si="27"/>
        <v>1.5358175516495063</v>
      </c>
      <c r="R47" s="9">
        <f t="shared" ca="1" si="27"/>
        <v>0.8549379475116643</v>
      </c>
      <c r="S47" s="9">
        <f t="shared" ca="1" si="27"/>
        <v>1.4001679359338706</v>
      </c>
      <c r="T47" s="9">
        <f t="shared" ca="1" si="27"/>
        <v>1.1865707120343041</v>
      </c>
      <c r="U47" s="9">
        <f t="shared" ca="1" si="27"/>
        <v>1.3072316791448588</v>
      </c>
      <c r="V47" s="9">
        <f t="shared" ca="1" si="27"/>
        <v>1.1296049106593817</v>
      </c>
      <c r="W47" s="9">
        <f t="shared" ca="1" si="27"/>
        <v>1.357859643111712</v>
      </c>
      <c r="X47" s="9">
        <f t="shared" ca="1" si="27"/>
        <v>1.2487277980955456</v>
      </c>
      <c r="Y47" s="9">
        <f t="shared" ca="1" si="27"/>
        <v>1.0903722740428685</v>
      </c>
      <c r="Z47" s="9">
        <f t="shared" ca="1" si="27"/>
        <v>1.4479760125964356</v>
      </c>
      <c r="AA47" s="9">
        <f t="shared" ca="1" si="27"/>
        <v>1.1149061689034809</v>
      </c>
      <c r="AB47" s="9">
        <f t="shared" ca="1" si="27"/>
        <v>1.0649968237367813</v>
      </c>
      <c r="AC47" s="9">
        <f t="shared" ca="1" si="27"/>
        <v>0.95853922241034417</v>
      </c>
      <c r="AD47" s="9">
        <f t="shared" ca="1" si="27"/>
        <v>1.0249728421161166</v>
      </c>
      <c r="AE47" s="9">
        <f t="shared" ca="1" si="27"/>
        <v>1.0511387808624602</v>
      </c>
      <c r="AF47" s="9">
        <f t="shared" ca="1" si="27"/>
        <v>1.7034855567882432</v>
      </c>
      <c r="AG47" s="9">
        <f t="shared" ca="1" si="27"/>
        <v>1.5915709939647908</v>
      </c>
      <c r="AH47" s="9">
        <f t="shared" ca="1" si="27"/>
        <v>0.90371528811630908</v>
      </c>
      <c r="AI47" s="9">
        <f t="shared" ca="1" si="27"/>
        <v>1.508862440065351</v>
      </c>
      <c r="AJ47" s="9">
        <f t="shared" ca="1" si="27"/>
        <v>1.0871528721413608</v>
      </c>
      <c r="AK47" s="9">
        <f t="shared" ca="1" si="27"/>
        <v>1.1620867491131901</v>
      </c>
      <c r="AL47" s="9">
        <f t="shared" ca="1" si="27"/>
        <v>1.3244819339989256</v>
      </c>
      <c r="AM47" s="9">
        <f t="shared" ca="1" si="27"/>
        <v>1.606054196596896</v>
      </c>
      <c r="AN47" s="9" t="e">
        <f ca="1">AVERAGE(OFFSET($A47,0,Fixtures!$D$6,1,3))</f>
        <v>#N/A</v>
      </c>
      <c r="AO47" s="9" t="e">
        <f ca="1">AVERAGE(OFFSET($A47,0,Fixtures!$D$6,1,6))</f>
        <v>#N/A</v>
      </c>
      <c r="AP47" s="9" t="e">
        <f ca="1">AVERAGE(OFFSET($A47,0,Fixtures!$D$6,1,9))</f>
        <v>#N/A</v>
      </c>
      <c r="AQ47" s="9" t="e">
        <f ca="1">AVERAGE(OFFSET($A47,0,Fixtures!$D$6,1,12))</f>
        <v>#N/A</v>
      </c>
      <c r="AR47" s="9">
        <f ca="1">IF(OR(Fixtures!$D$6&lt;=0,Fixtures!$D$6&gt;39),AVERAGE(A47:AM47),AVERAGE(OFFSET($A47,0,Fixtures!$D$6,1,39-Fixtures!$D$6)))</f>
        <v>1.606054196596896</v>
      </c>
    </row>
    <row r="48" spans="1:44" x14ac:dyDescent="0.25">
      <c r="A48" s="30" t="s">
        <v>118</v>
      </c>
      <c r="B48" s="9">
        <f t="shared" ref="B48:AM48" ca="1" si="28">MIN(VLOOKUP($A46,$A$2:$AM$11,B$13+1,FALSE),VLOOKUP($A48,$A$2:$AM$11,B$13+1,FALSE))</f>
        <v>1.1281833670326218</v>
      </c>
      <c r="C48" s="9">
        <f t="shared" ca="1" si="28"/>
        <v>0.95834815418206498</v>
      </c>
      <c r="D48" s="9">
        <f t="shared" ca="1" si="28"/>
        <v>1.1141345798143516</v>
      </c>
      <c r="E48" s="9">
        <f t="shared" ca="1" si="28"/>
        <v>1.0599103763926339</v>
      </c>
      <c r="F48" s="9">
        <f t="shared" ca="1" si="28"/>
        <v>0.81631550428156097</v>
      </c>
      <c r="G48" s="9">
        <f t="shared" ca="1" si="28"/>
        <v>0.63482076678749366</v>
      </c>
      <c r="H48" s="9">
        <f t="shared" ca="1" si="28"/>
        <v>1.250707192531533</v>
      </c>
      <c r="I48" s="9">
        <f t="shared" ca="1" si="28"/>
        <v>0.72213107915514674</v>
      </c>
      <c r="J48" s="9">
        <f t="shared" ca="1" si="28"/>
        <v>1.2476364313788255</v>
      </c>
      <c r="K48" s="9">
        <f t="shared" ca="1" si="28"/>
        <v>1.1379575210145563</v>
      </c>
      <c r="L48" s="9">
        <f t="shared" ca="1" si="28"/>
        <v>0.82891734857236565</v>
      </c>
      <c r="M48" s="9">
        <f t="shared" ca="1" si="28"/>
        <v>1.293412002296433</v>
      </c>
      <c r="N48" s="9">
        <f t="shared" ca="1" si="28"/>
        <v>0.93893510902080612</v>
      </c>
      <c r="O48" s="9">
        <f t="shared" ca="1" si="28"/>
        <v>0.56620777815468548</v>
      </c>
      <c r="P48" s="9">
        <f t="shared" ca="1" si="28"/>
        <v>1.2129150928994905</v>
      </c>
      <c r="Q48" s="9">
        <f t="shared" ca="1" si="28"/>
        <v>0.87717708079079126</v>
      </c>
      <c r="R48" s="9">
        <f t="shared" ca="1" si="28"/>
        <v>0.74811404560837336</v>
      </c>
      <c r="S48" s="9">
        <f t="shared" ca="1" si="28"/>
        <v>1.6009342073796089</v>
      </c>
      <c r="T48" s="9">
        <f t="shared" ca="1" si="28"/>
        <v>1.3703907875983341</v>
      </c>
      <c r="U48" s="9">
        <f t="shared" ca="1" si="28"/>
        <v>0.73837937195690995</v>
      </c>
      <c r="V48" s="9">
        <f t="shared" ca="1" si="28"/>
        <v>0.98355720480674824</v>
      </c>
      <c r="W48" s="9">
        <f t="shared" ca="1" si="28"/>
        <v>1.4470451229198233</v>
      </c>
      <c r="X48" s="9">
        <f t="shared" ca="1" si="28"/>
        <v>0.91827351803839186</v>
      </c>
      <c r="Y48" s="9">
        <f t="shared" ca="1" si="28"/>
        <v>0.98114235561261143</v>
      </c>
      <c r="Z48" s="9">
        <f t="shared" ca="1" si="28"/>
        <v>0.64195121002419664</v>
      </c>
      <c r="AA48" s="9">
        <f t="shared" ca="1" si="28"/>
        <v>0.80724831774833417</v>
      </c>
      <c r="AB48" s="9">
        <f t="shared" ca="1" si="28"/>
        <v>1.0171403036927094</v>
      </c>
      <c r="AC48" s="9">
        <f t="shared" ca="1" si="28"/>
        <v>0.95853922241034417</v>
      </c>
      <c r="AD48" s="9">
        <f t="shared" ca="1" si="28"/>
        <v>0.75364580725816355</v>
      </c>
      <c r="AE48" s="9">
        <f t="shared" ca="1" si="28"/>
        <v>1.4167514869617539</v>
      </c>
      <c r="AF48" s="9">
        <f t="shared" ca="1" si="28"/>
        <v>0.83351442557897071</v>
      </c>
      <c r="AG48" s="9">
        <f t="shared" ca="1" si="28"/>
        <v>1.4346161511972093</v>
      </c>
      <c r="AH48" s="9">
        <f t="shared" ca="1" si="28"/>
        <v>0.71999893564350925</v>
      </c>
      <c r="AI48" s="9">
        <f t="shared" ca="1" si="28"/>
        <v>1.0776764862245354</v>
      </c>
      <c r="AJ48" s="9">
        <f t="shared" ca="1" si="28"/>
        <v>0.95131387691893232</v>
      </c>
      <c r="AK48" s="9">
        <f t="shared" ca="1" si="28"/>
        <v>0.95383746536666947</v>
      </c>
      <c r="AL48" s="9">
        <f t="shared" ca="1" si="28"/>
        <v>1.2589760285160398</v>
      </c>
      <c r="AM48" s="9">
        <f t="shared" ca="1" si="28"/>
        <v>1.1154325124225135</v>
      </c>
      <c r="AN48" s="9" t="e">
        <f ca="1">AVERAGE(OFFSET($A48,0,Fixtures!$D$6,1,3))</f>
        <v>#N/A</v>
      </c>
      <c r="AO48" s="9" t="e">
        <f ca="1">AVERAGE(OFFSET($A48,0,Fixtures!$D$6,1,6))</f>
        <v>#N/A</v>
      </c>
      <c r="AP48" s="9" t="e">
        <f ca="1">AVERAGE(OFFSET($A48,0,Fixtures!$D$6,1,9))</f>
        <v>#N/A</v>
      </c>
      <c r="AQ48" s="9" t="e">
        <f ca="1">AVERAGE(OFFSET($A48,0,Fixtures!$D$6,1,12))</f>
        <v>#N/A</v>
      </c>
      <c r="AR48" s="9">
        <f ca="1">IF(OR(Fixtures!$D$6&lt;=0,Fixtures!$D$6&gt;39),AVERAGE(A48:AM48),AVERAGE(OFFSET($A48,0,Fixtures!$D$6,1,39-Fixtures!$D$6)))</f>
        <v>1.1154325124225135</v>
      </c>
    </row>
    <row r="49" spans="1:44" x14ac:dyDescent="0.25">
      <c r="A49" s="30" t="s">
        <v>61</v>
      </c>
      <c r="B49" s="9">
        <f t="shared" ref="B49:AM49" ca="1" si="29">MIN(VLOOKUP($A46,$A$2:$AM$11,B$13+1,FALSE),VLOOKUP($A49,$A$2:$AM$11,B$13+1,FALSE))</f>
        <v>1.2516127894867295</v>
      </c>
      <c r="C49" s="9">
        <f t="shared" ca="1" si="29"/>
        <v>1.876666003230983</v>
      </c>
      <c r="D49" s="9">
        <f t="shared" ca="1" si="29"/>
        <v>1.2027111274614579</v>
      </c>
      <c r="E49" s="9">
        <f t="shared" ca="1" si="29"/>
        <v>1.3905077400081629</v>
      </c>
      <c r="F49" s="9">
        <f t="shared" ca="1" si="29"/>
        <v>1.171270617091813</v>
      </c>
      <c r="G49" s="9">
        <f t="shared" ca="1" si="29"/>
        <v>1.4177326520823355</v>
      </c>
      <c r="H49" s="9">
        <f t="shared" ca="1" si="29"/>
        <v>1.4364238089824375</v>
      </c>
      <c r="I49" s="9">
        <f t="shared" ca="1" si="29"/>
        <v>1.5568098683160227</v>
      </c>
      <c r="J49" s="9">
        <f t="shared" ca="1" si="29"/>
        <v>0.93143407471588824</v>
      </c>
      <c r="K49" s="9">
        <f t="shared" ca="1" si="29"/>
        <v>1.1379575210145563</v>
      </c>
      <c r="L49" s="9">
        <f t="shared" ca="1" si="29"/>
        <v>1.2093812202990173</v>
      </c>
      <c r="M49" s="9">
        <f t="shared" ca="1" si="29"/>
        <v>1.4851091955647178</v>
      </c>
      <c r="N49" s="9">
        <f t="shared" ca="1" si="29"/>
        <v>1.8102482975292895</v>
      </c>
      <c r="O49" s="9">
        <f t="shared" ca="1" si="29"/>
        <v>1.0854702085956507</v>
      </c>
      <c r="P49" s="9">
        <f t="shared" ca="1" si="29"/>
        <v>1.8838521317387948</v>
      </c>
      <c r="Q49" s="9">
        <f t="shared" ca="1" si="29"/>
        <v>0.82153473614072625</v>
      </c>
      <c r="R49" s="9">
        <f t="shared" ca="1" si="29"/>
        <v>0.8549379475116643</v>
      </c>
      <c r="S49" s="9">
        <f t="shared" ca="1" si="29"/>
        <v>1.6842325724775835</v>
      </c>
      <c r="T49" s="9">
        <f t="shared" ca="1" si="29"/>
        <v>1.7598696437088883</v>
      </c>
      <c r="U49" s="9">
        <f t="shared" ca="1" si="29"/>
        <v>1.4235808078469918</v>
      </c>
      <c r="V49" s="9">
        <f t="shared" ca="1" si="29"/>
        <v>1.1296049106593817</v>
      </c>
      <c r="W49" s="9">
        <f t="shared" ca="1" si="29"/>
        <v>1.4470451229198233</v>
      </c>
      <c r="X49" s="9">
        <f t="shared" ca="1" si="29"/>
        <v>1.2242766105767511</v>
      </c>
      <c r="Y49" s="9">
        <f t="shared" ca="1" si="29"/>
        <v>1.0903722740428685</v>
      </c>
      <c r="Z49" s="9">
        <f t="shared" ca="1" si="29"/>
        <v>0.92108821401061414</v>
      </c>
      <c r="AA49" s="9">
        <f t="shared" ca="1" si="29"/>
        <v>1.1149061689034809</v>
      </c>
      <c r="AB49" s="9">
        <f t="shared" ca="1" si="29"/>
        <v>1.2727332075245388</v>
      </c>
      <c r="AC49" s="9">
        <f t="shared" ca="1" si="29"/>
        <v>0.95853922241034417</v>
      </c>
      <c r="AD49" s="9">
        <f t="shared" ca="1" si="29"/>
        <v>1.4758117483578643</v>
      </c>
      <c r="AE49" s="9">
        <f t="shared" ca="1" si="29"/>
        <v>1.5293868524396721</v>
      </c>
      <c r="AF49" s="9">
        <f t="shared" ca="1" si="29"/>
        <v>1.09349647478748</v>
      </c>
      <c r="AG49" s="9">
        <f t="shared" ca="1" si="29"/>
        <v>1.5915709939647908</v>
      </c>
      <c r="AH49" s="9">
        <f t="shared" ca="1" si="29"/>
        <v>1.3803014105682136</v>
      </c>
      <c r="AI49" s="9">
        <f t="shared" ca="1" si="29"/>
        <v>1.3839629914392788</v>
      </c>
      <c r="AJ49" s="9">
        <f t="shared" ca="1" si="29"/>
        <v>1.0871528721413608</v>
      </c>
      <c r="AK49" s="9">
        <f t="shared" ca="1" si="29"/>
        <v>1.4814629259562111</v>
      </c>
      <c r="AL49" s="9">
        <f t="shared" ca="1" si="29"/>
        <v>1.3244819339989256</v>
      </c>
      <c r="AM49" s="9">
        <f t="shared" ca="1" si="29"/>
        <v>1.0446768102396111</v>
      </c>
      <c r="AN49" s="9" t="e">
        <f ca="1">AVERAGE(OFFSET($A49,0,Fixtures!$D$6,1,3))</f>
        <v>#N/A</v>
      </c>
      <c r="AO49" s="9" t="e">
        <f ca="1">AVERAGE(OFFSET($A49,0,Fixtures!$D$6,1,6))</f>
        <v>#N/A</v>
      </c>
      <c r="AP49" s="9" t="e">
        <f ca="1">AVERAGE(OFFSET($A49,0,Fixtures!$D$6,1,9))</f>
        <v>#N/A</v>
      </c>
      <c r="AQ49" s="9" t="e">
        <f ca="1">AVERAGE(OFFSET($A49,0,Fixtures!$D$6,1,12))</f>
        <v>#N/A</v>
      </c>
      <c r="AR49" s="9">
        <f ca="1">IF(OR(Fixtures!$D$6&lt;=0,Fixtures!$D$6&gt;39),AVERAGE(A49:AM49),AVERAGE(OFFSET($A49,0,Fixtures!$D$6,1,39-Fixtures!$D$6)))</f>
        <v>1.0446768102396111</v>
      </c>
    </row>
    <row r="50" spans="1:44" x14ac:dyDescent="0.25">
      <c r="A50" s="30" t="s">
        <v>116</v>
      </c>
      <c r="B50" s="9">
        <f t="shared" ref="B50:AM50" ca="1" si="30">MIN(VLOOKUP($A46,$A$2:$AM$11,B$13+1,FALSE),VLOOKUP($A50,$A$2:$AM$11,B$13+1,FALSE))</f>
        <v>1.2376875945298538</v>
      </c>
      <c r="C50" s="9">
        <f t="shared" ca="1" si="30"/>
        <v>1.9336069245441008</v>
      </c>
      <c r="D50" s="9">
        <f t="shared" ca="1" si="30"/>
        <v>1.2585540851245052</v>
      </c>
      <c r="E50" s="9">
        <f t="shared" ca="1" si="30"/>
        <v>1.342293830688313</v>
      </c>
      <c r="F50" s="9">
        <f t="shared" ca="1" si="30"/>
        <v>1.0159108921510998</v>
      </c>
      <c r="G50" s="9">
        <f t="shared" ca="1" si="30"/>
        <v>0.90578637579551102</v>
      </c>
      <c r="H50" s="9">
        <f t="shared" ca="1" si="30"/>
        <v>0.89572539571425946</v>
      </c>
      <c r="I50" s="9">
        <f t="shared" ca="1" si="30"/>
        <v>1.6272233599777199</v>
      </c>
      <c r="J50" s="9">
        <f t="shared" ca="1" si="30"/>
        <v>1.1760800492766355</v>
      </c>
      <c r="K50" s="9">
        <f t="shared" ca="1" si="30"/>
        <v>1.1379575210145563</v>
      </c>
      <c r="L50" s="9">
        <f t="shared" ca="1" si="30"/>
        <v>1.2188939229292246</v>
      </c>
      <c r="M50" s="9">
        <f t="shared" ca="1" si="30"/>
        <v>1.4851091955647178</v>
      </c>
      <c r="N50" s="9">
        <f t="shared" ca="1" si="30"/>
        <v>1.1905652844016696</v>
      </c>
      <c r="O50" s="9">
        <f t="shared" ca="1" si="30"/>
        <v>1.3522191215967507</v>
      </c>
      <c r="P50" s="9">
        <f t="shared" ca="1" si="30"/>
        <v>1.1695936221836658</v>
      </c>
      <c r="Q50" s="9">
        <f t="shared" ca="1" si="30"/>
        <v>1.5358175516495063</v>
      </c>
      <c r="R50" s="9">
        <f t="shared" ca="1" si="30"/>
        <v>0.8549379475116643</v>
      </c>
      <c r="S50" s="9">
        <f t="shared" ca="1" si="30"/>
        <v>1.5720321224419191</v>
      </c>
      <c r="T50" s="9">
        <f t="shared" ca="1" si="30"/>
        <v>1.5918548127960348</v>
      </c>
      <c r="U50" s="9">
        <f t="shared" ca="1" si="30"/>
        <v>1.4402342679890305</v>
      </c>
      <c r="V50" s="9">
        <f t="shared" ca="1" si="30"/>
        <v>1.1296049106593817</v>
      </c>
      <c r="W50" s="9">
        <f t="shared" ca="1" si="30"/>
        <v>1.4351742234781957</v>
      </c>
      <c r="X50" s="9">
        <f t="shared" ca="1" si="30"/>
        <v>1.3458545873289758</v>
      </c>
      <c r="Y50" s="9">
        <f t="shared" ca="1" si="30"/>
        <v>1.0903722740428685</v>
      </c>
      <c r="Z50" s="9">
        <f t="shared" ca="1" si="30"/>
        <v>0.79891319357841906</v>
      </c>
      <c r="AA50" s="9">
        <f t="shared" ca="1" si="30"/>
        <v>1.1149061689034809</v>
      </c>
      <c r="AB50" s="9">
        <f t="shared" ca="1" si="30"/>
        <v>1.88848878693585</v>
      </c>
      <c r="AC50" s="9">
        <f t="shared" ca="1" si="30"/>
        <v>0.95853922241034417</v>
      </c>
      <c r="AD50" s="9">
        <f t="shared" ca="1" si="30"/>
        <v>1.5205901375286286</v>
      </c>
      <c r="AE50" s="9">
        <f t="shared" ca="1" si="30"/>
        <v>1.6003976573629406</v>
      </c>
      <c r="AF50" s="9">
        <f t="shared" ca="1" si="30"/>
        <v>1.0555810153045506</v>
      </c>
      <c r="AG50" s="9">
        <f t="shared" ca="1" si="30"/>
        <v>1.5738634916407244</v>
      </c>
      <c r="AH50" s="9">
        <f t="shared" ca="1" si="30"/>
        <v>1.3877888257207085</v>
      </c>
      <c r="AI50" s="9">
        <f t="shared" ca="1" si="30"/>
        <v>1.9009742064896835</v>
      </c>
      <c r="AJ50" s="9">
        <f t="shared" ca="1" si="30"/>
        <v>1.0189193241221359</v>
      </c>
      <c r="AK50" s="9">
        <f t="shared" ca="1" si="30"/>
        <v>1.4814629259562111</v>
      </c>
      <c r="AL50" s="9">
        <f t="shared" ca="1" si="30"/>
        <v>1.3244819339989256</v>
      </c>
      <c r="AM50" s="9">
        <f t="shared" ca="1" si="30"/>
        <v>1.0633862725550807</v>
      </c>
      <c r="AN50" s="9" t="e">
        <f ca="1">AVERAGE(OFFSET($A50,0,Fixtures!$D$6,1,3))</f>
        <v>#N/A</v>
      </c>
      <c r="AO50" s="9" t="e">
        <f ca="1">AVERAGE(OFFSET($A50,0,Fixtures!$D$6,1,6))</f>
        <v>#N/A</v>
      </c>
      <c r="AP50" s="9" t="e">
        <f ca="1">AVERAGE(OFFSET($A50,0,Fixtures!$D$6,1,9))</f>
        <v>#N/A</v>
      </c>
      <c r="AQ50" s="9" t="e">
        <f ca="1">AVERAGE(OFFSET($A50,0,Fixtures!$D$6,1,12))</f>
        <v>#N/A</v>
      </c>
      <c r="AR50" s="9">
        <f ca="1">IF(OR(Fixtures!$D$6&lt;=0,Fixtures!$D$6&gt;39),AVERAGE(A50:AM50),AVERAGE(OFFSET($A50,0,Fixtures!$D$6,1,39-Fixtures!$D$6)))</f>
        <v>1.0633862725550807</v>
      </c>
    </row>
    <row r="51" spans="1:44" x14ac:dyDescent="0.25">
      <c r="A51" s="30" t="s">
        <v>115</v>
      </c>
      <c r="B51" s="9">
        <f t="shared" ref="B51:AM51" ca="1" si="31">MIN(VLOOKUP($A46,$A$2:$AM$11,B$13+1,FALSE),VLOOKUP($A51,$A$2:$AM$11,B$13+1,FALSE))</f>
        <v>1.2516127894867295</v>
      </c>
      <c r="C51" s="9">
        <f t="shared" ca="1" si="31"/>
        <v>1.2069323084194501</v>
      </c>
      <c r="D51" s="9">
        <f t="shared" ca="1" si="31"/>
        <v>1.1768882101252416</v>
      </c>
      <c r="E51" s="9">
        <f t="shared" ca="1" si="31"/>
        <v>2.0578836598786912</v>
      </c>
      <c r="F51" s="9">
        <f t="shared" ca="1" si="31"/>
        <v>1.222844307844261</v>
      </c>
      <c r="G51" s="9">
        <f t="shared" ca="1" si="31"/>
        <v>1.4177326520823355</v>
      </c>
      <c r="H51" s="9">
        <f t="shared" ca="1" si="31"/>
        <v>1.4364238089824375</v>
      </c>
      <c r="I51" s="9">
        <f t="shared" ca="1" si="31"/>
        <v>1.33432432351134</v>
      </c>
      <c r="J51" s="9">
        <f t="shared" ca="1" si="31"/>
        <v>1.386534955992041</v>
      </c>
      <c r="K51" s="9">
        <f t="shared" ca="1" si="31"/>
        <v>1.1379575210145563</v>
      </c>
      <c r="L51" s="9">
        <f t="shared" ca="1" si="31"/>
        <v>1.2188939229292246</v>
      </c>
      <c r="M51" s="9">
        <f t="shared" ca="1" si="31"/>
        <v>1.4851091955647178</v>
      </c>
      <c r="N51" s="9">
        <f t="shared" ca="1" si="31"/>
        <v>1.2318863560259605</v>
      </c>
      <c r="O51" s="9">
        <f t="shared" ca="1" si="31"/>
        <v>1.9154709022805001</v>
      </c>
      <c r="P51" s="9">
        <f t="shared" ca="1" si="31"/>
        <v>1.1803733466121427</v>
      </c>
      <c r="Q51" s="9">
        <f t="shared" ca="1" si="31"/>
        <v>1.3195033780881031</v>
      </c>
      <c r="R51" s="9">
        <f t="shared" ca="1" si="31"/>
        <v>0.8549379475116643</v>
      </c>
      <c r="S51" s="9">
        <f t="shared" ca="1" si="31"/>
        <v>1.3549229122556778</v>
      </c>
      <c r="T51" s="9">
        <f t="shared" ca="1" si="31"/>
        <v>1.3792176631061561</v>
      </c>
      <c r="U51" s="9">
        <f t="shared" ca="1" si="31"/>
        <v>1.4402342679890305</v>
      </c>
      <c r="V51" s="9">
        <f t="shared" ca="1" si="31"/>
        <v>1.1296049106593817</v>
      </c>
      <c r="W51" s="9">
        <f t="shared" ca="1" si="31"/>
        <v>1.3624371535444872</v>
      </c>
      <c r="X51" s="9">
        <f t="shared" ca="1" si="31"/>
        <v>1.0493137880514594</v>
      </c>
      <c r="Y51" s="9">
        <f t="shared" ca="1" si="31"/>
        <v>1.0903722740428685</v>
      </c>
      <c r="Z51" s="9">
        <f t="shared" ca="1" si="31"/>
        <v>1.5549885290785563</v>
      </c>
      <c r="AA51" s="9">
        <f t="shared" ca="1" si="31"/>
        <v>1.1149061689034809</v>
      </c>
      <c r="AB51" s="9">
        <f t="shared" ca="1" si="31"/>
        <v>1.88848878693585</v>
      </c>
      <c r="AC51" s="9">
        <f t="shared" ca="1" si="31"/>
        <v>0.95853922241034417</v>
      </c>
      <c r="AD51" s="9">
        <f t="shared" ca="1" si="31"/>
        <v>1.5347545741739412</v>
      </c>
      <c r="AE51" s="9">
        <f t="shared" ca="1" si="31"/>
        <v>0.92550589397175409</v>
      </c>
      <c r="AF51" s="9">
        <f t="shared" ca="1" si="31"/>
        <v>1.7034855567882432</v>
      </c>
      <c r="AG51" s="9">
        <f t="shared" ca="1" si="31"/>
        <v>1.5915709939647908</v>
      </c>
      <c r="AH51" s="9">
        <f t="shared" ca="1" si="31"/>
        <v>1.8211302636224536</v>
      </c>
      <c r="AI51" s="9">
        <f t="shared" ca="1" si="31"/>
        <v>1.7538354077253027</v>
      </c>
      <c r="AJ51" s="9">
        <f t="shared" ca="1" si="31"/>
        <v>1.0871528721413608</v>
      </c>
      <c r="AK51" s="9">
        <f t="shared" ca="1" si="31"/>
        <v>1.4814629259562111</v>
      </c>
      <c r="AL51" s="9">
        <f t="shared" ca="1" si="31"/>
        <v>1.3244819339989256</v>
      </c>
      <c r="AM51" s="9">
        <f t="shared" ca="1" si="31"/>
        <v>1.0376585839076606</v>
      </c>
      <c r="AN51" s="9" t="e">
        <f ca="1">AVERAGE(OFFSET($A51,0,Fixtures!$D$6,1,3))</f>
        <v>#N/A</v>
      </c>
      <c r="AO51" s="9" t="e">
        <f ca="1">AVERAGE(OFFSET($A51,0,Fixtures!$D$6,1,6))</f>
        <v>#N/A</v>
      </c>
      <c r="AP51" s="9" t="e">
        <f ca="1">AVERAGE(OFFSET($A51,0,Fixtures!$D$6,1,9))</f>
        <v>#N/A</v>
      </c>
      <c r="AQ51" s="9" t="e">
        <f ca="1">AVERAGE(OFFSET($A51,0,Fixtures!$D$6,1,12))</f>
        <v>#N/A</v>
      </c>
      <c r="AR51" s="9">
        <f ca="1">IF(OR(Fixtures!$D$6&lt;=0,Fixtures!$D$6&gt;39),AVERAGE(A51:AM51),AVERAGE(OFFSET($A51,0,Fixtures!$D$6,1,39-Fixtures!$D$6)))</f>
        <v>1.0376585839076606</v>
      </c>
    </row>
    <row r="52" spans="1:44" x14ac:dyDescent="0.25">
      <c r="A52" s="30" t="s">
        <v>2</v>
      </c>
      <c r="B52" s="9">
        <f t="shared" ref="B52:AM52" ca="1" si="32">MIN(VLOOKUP($A46,$A$2:$AM$11,B$13+1,FALSE),VLOOKUP($A52,$A$2:$AM$11,B$13+1,FALSE))</f>
        <v>1.2516127894867295</v>
      </c>
      <c r="C52" s="9">
        <f t="shared" ca="1" si="32"/>
        <v>1.2138683799767036</v>
      </c>
      <c r="D52" s="9">
        <f t="shared" ca="1" si="32"/>
        <v>1.2585540851245052</v>
      </c>
      <c r="E52" s="9">
        <f t="shared" ca="1" si="32"/>
        <v>1.0388627700669752</v>
      </c>
      <c r="F52" s="9">
        <f t="shared" ca="1" si="32"/>
        <v>1.2740551148816324</v>
      </c>
      <c r="G52" s="9">
        <f t="shared" ca="1" si="32"/>
        <v>1.3685667296516217</v>
      </c>
      <c r="H52" s="9">
        <f t="shared" ca="1" si="32"/>
        <v>1.1990996233825253</v>
      </c>
      <c r="I52" s="9">
        <f t="shared" ca="1" si="32"/>
        <v>1.5163847164032958</v>
      </c>
      <c r="J52" s="9">
        <f t="shared" ca="1" si="32"/>
        <v>1.386534955992041</v>
      </c>
      <c r="K52" s="9">
        <f t="shared" ca="1" si="32"/>
        <v>1.1379575210145563</v>
      </c>
      <c r="L52" s="9">
        <f t="shared" ca="1" si="32"/>
        <v>1.2188939229292246</v>
      </c>
      <c r="M52" s="9">
        <f t="shared" ca="1" si="32"/>
        <v>0.91325755021161192</v>
      </c>
      <c r="N52" s="9">
        <f t="shared" ca="1" si="32"/>
        <v>1.8314251058312299</v>
      </c>
      <c r="O52" s="9">
        <f t="shared" ca="1" si="32"/>
        <v>1.0622376765848438</v>
      </c>
      <c r="P52" s="9">
        <f t="shared" ca="1" si="32"/>
        <v>1.8838521317387948</v>
      </c>
      <c r="Q52" s="9">
        <f t="shared" ca="1" si="32"/>
        <v>1.5358175516495063</v>
      </c>
      <c r="R52" s="9">
        <f t="shared" ca="1" si="32"/>
        <v>0.8549379475116643</v>
      </c>
      <c r="S52" s="9">
        <f t="shared" ca="1" si="32"/>
        <v>1.0357954536494745</v>
      </c>
      <c r="T52" s="9">
        <f t="shared" ca="1" si="32"/>
        <v>1.6046689349442318</v>
      </c>
      <c r="U52" s="9">
        <f t="shared" ca="1" si="32"/>
        <v>1.4402342679890305</v>
      </c>
      <c r="V52" s="9">
        <f t="shared" ca="1" si="32"/>
        <v>1.1296049106593817</v>
      </c>
      <c r="W52" s="9">
        <f t="shared" ca="1" si="32"/>
        <v>0.9235154552187651</v>
      </c>
      <c r="X52" s="9">
        <f t="shared" ca="1" si="32"/>
        <v>1.1924862365734707</v>
      </c>
      <c r="Y52" s="9">
        <f t="shared" ca="1" si="32"/>
        <v>1.0903722740428685</v>
      </c>
      <c r="Z52" s="9">
        <f t="shared" ca="1" si="32"/>
        <v>1.620109016614987</v>
      </c>
      <c r="AA52" s="9">
        <f t="shared" ca="1" si="32"/>
        <v>1.0762420454967716</v>
      </c>
      <c r="AB52" s="9">
        <f t="shared" ca="1" si="32"/>
        <v>1.1613130188068892</v>
      </c>
      <c r="AC52" s="9">
        <f t="shared" ca="1" si="32"/>
        <v>0.95853922241034417</v>
      </c>
      <c r="AD52" s="9">
        <f t="shared" ca="1" si="32"/>
        <v>1.5435745945471075</v>
      </c>
      <c r="AE52" s="9">
        <f t="shared" ca="1" si="32"/>
        <v>1.414952204384136</v>
      </c>
      <c r="AF52" s="9">
        <f t="shared" ca="1" si="32"/>
        <v>1.3210346406148186</v>
      </c>
      <c r="AG52" s="9">
        <f t="shared" ca="1" si="32"/>
        <v>1.3721971814643208</v>
      </c>
      <c r="AH52" s="9">
        <f t="shared" ca="1" si="32"/>
        <v>1.9529703497435329</v>
      </c>
      <c r="AI52" s="9">
        <f t="shared" ca="1" si="32"/>
        <v>1.2619130214637979</v>
      </c>
      <c r="AJ52" s="9">
        <f t="shared" ca="1" si="32"/>
        <v>1.0871528721413608</v>
      </c>
      <c r="AK52" s="9">
        <f t="shared" ca="1" si="32"/>
        <v>1.4814629259562111</v>
      </c>
      <c r="AL52" s="9">
        <f t="shared" ca="1" si="32"/>
        <v>0.81455042973004221</v>
      </c>
      <c r="AM52" s="9">
        <f t="shared" ca="1" si="32"/>
        <v>1.3507585484503517</v>
      </c>
      <c r="AN52" s="9" t="e">
        <f ca="1">AVERAGE(OFFSET($A52,0,Fixtures!$D$6,1,3))</f>
        <v>#N/A</v>
      </c>
      <c r="AO52" s="9" t="e">
        <f ca="1">AVERAGE(OFFSET($A52,0,Fixtures!$D$6,1,6))</f>
        <v>#N/A</v>
      </c>
      <c r="AP52" s="9" t="e">
        <f ca="1">AVERAGE(OFFSET($A52,0,Fixtures!$D$6,1,9))</f>
        <v>#N/A</v>
      </c>
      <c r="AQ52" s="9" t="e">
        <f ca="1">AVERAGE(OFFSET($A52,0,Fixtures!$D$6,1,12))</f>
        <v>#N/A</v>
      </c>
      <c r="AR52" s="9">
        <f ca="1">IF(OR(Fixtures!$D$6&lt;=0,Fixtures!$D$6&gt;39),AVERAGE(A52:AM52),AVERAGE(OFFSET($A52,0,Fixtures!$D$6,1,39-Fixtures!$D$6)))</f>
        <v>1.3507585484503517</v>
      </c>
    </row>
    <row r="53" spans="1:44" x14ac:dyDescent="0.25">
      <c r="A53" s="30" t="s">
        <v>10</v>
      </c>
      <c r="B53" s="9">
        <f t="shared" ref="B53:AM53" ca="1" si="33">MIN(VLOOKUP($A46,$A$2:$AM$11,B$13+1,FALSE),VLOOKUP($A53,$A$2:$AM$11,B$13+1,FALSE))</f>
        <v>1.2044469141373573</v>
      </c>
      <c r="C53" s="9">
        <f t="shared" ca="1" si="33"/>
        <v>1.4512065910712502</v>
      </c>
      <c r="D53" s="9">
        <f t="shared" ca="1" si="33"/>
        <v>1.2585540851245052</v>
      </c>
      <c r="E53" s="9">
        <f t="shared" ca="1" si="33"/>
        <v>0.93665734581439652</v>
      </c>
      <c r="F53" s="9">
        <f t="shared" ca="1" si="33"/>
        <v>1.2740551148816324</v>
      </c>
      <c r="G53" s="9">
        <f t="shared" ca="1" si="33"/>
        <v>1.2298233618153753</v>
      </c>
      <c r="H53" s="9">
        <f t="shared" ca="1" si="33"/>
        <v>1.4364238089824375</v>
      </c>
      <c r="I53" s="9">
        <f t="shared" ca="1" si="33"/>
        <v>1.1119798192532702</v>
      </c>
      <c r="J53" s="9">
        <f t="shared" ca="1" si="33"/>
        <v>1.386534955992041</v>
      </c>
      <c r="K53" s="9">
        <f t="shared" ca="1" si="33"/>
        <v>1.1379575210145563</v>
      </c>
      <c r="L53" s="9">
        <f t="shared" ca="1" si="33"/>
        <v>1.2188939229292246</v>
      </c>
      <c r="M53" s="9">
        <f t="shared" ca="1" si="33"/>
        <v>0.83542111791589602</v>
      </c>
      <c r="N53" s="9">
        <f t="shared" ca="1" si="33"/>
        <v>1.6457843082352961</v>
      </c>
      <c r="O53" s="9">
        <f t="shared" ca="1" si="33"/>
        <v>1.8575780866168967</v>
      </c>
      <c r="P53" s="9">
        <f t="shared" ca="1" si="33"/>
        <v>1.3853681434491867</v>
      </c>
      <c r="Q53" s="9">
        <f t="shared" ca="1" si="33"/>
        <v>1.4073560844107484</v>
      </c>
      <c r="R53" s="9">
        <f t="shared" ca="1" si="33"/>
        <v>0.8549379475116643</v>
      </c>
      <c r="S53" s="9">
        <f t="shared" ca="1" si="33"/>
        <v>1.6842325724775835</v>
      </c>
      <c r="T53" s="9">
        <f t="shared" ca="1" si="33"/>
        <v>1.9083872432941462</v>
      </c>
      <c r="U53" s="9">
        <f t="shared" ca="1" si="33"/>
        <v>1.2942461861487249</v>
      </c>
      <c r="V53" s="9">
        <f t="shared" ca="1" si="33"/>
        <v>1.1296049106593817</v>
      </c>
      <c r="W53" s="9">
        <f t="shared" ca="1" si="33"/>
        <v>1.4470451229198233</v>
      </c>
      <c r="X53" s="9">
        <f t="shared" ca="1" si="33"/>
        <v>1.4140114587064001</v>
      </c>
      <c r="Y53" s="9">
        <f t="shared" ca="1" si="33"/>
        <v>1.0903722740428685</v>
      </c>
      <c r="Z53" s="9">
        <f t="shared" ca="1" si="33"/>
        <v>1.620109016614987</v>
      </c>
      <c r="AA53" s="9">
        <f t="shared" ca="1" si="33"/>
        <v>1.1149061689034809</v>
      </c>
      <c r="AB53" s="9">
        <f t="shared" ca="1" si="33"/>
        <v>1.0623349570963119</v>
      </c>
      <c r="AC53" s="9">
        <f t="shared" ca="1" si="33"/>
        <v>0.95853922241034417</v>
      </c>
      <c r="AD53" s="9">
        <f t="shared" ca="1" si="33"/>
        <v>1.6822727762987901</v>
      </c>
      <c r="AE53" s="9">
        <f t="shared" ca="1" si="33"/>
        <v>1.065480865338432</v>
      </c>
      <c r="AF53" s="9">
        <f t="shared" ca="1" si="33"/>
        <v>1.1910685760039115</v>
      </c>
      <c r="AG53" s="9">
        <f t="shared" ca="1" si="33"/>
        <v>0.94717808235294465</v>
      </c>
      <c r="AH53" s="9">
        <f t="shared" ca="1" si="33"/>
        <v>1.9529703497435329</v>
      </c>
      <c r="AI53" s="9">
        <f t="shared" ca="1" si="33"/>
        <v>1.5007573586460548</v>
      </c>
      <c r="AJ53" s="9">
        <f t="shared" ca="1" si="33"/>
        <v>1.0871528721413608</v>
      </c>
      <c r="AK53" s="9">
        <f t="shared" ca="1" si="33"/>
        <v>1.0894546916622474</v>
      </c>
      <c r="AL53" s="9">
        <f t="shared" ca="1" si="33"/>
        <v>1.3244819339989256</v>
      </c>
      <c r="AM53" s="9">
        <f t="shared" ca="1" si="33"/>
        <v>1.7896166777319116</v>
      </c>
      <c r="AN53" s="9" t="e">
        <f ca="1">AVERAGE(OFFSET($A53,0,Fixtures!$D$6,1,3))</f>
        <v>#N/A</v>
      </c>
      <c r="AO53" s="9" t="e">
        <f ca="1">AVERAGE(OFFSET($A53,0,Fixtures!$D$6,1,6))</f>
        <v>#N/A</v>
      </c>
      <c r="AP53" s="9" t="e">
        <f ca="1">AVERAGE(OFFSET($A53,0,Fixtures!$D$6,1,9))</f>
        <v>#N/A</v>
      </c>
      <c r="AQ53" s="9" t="e">
        <f ca="1">AVERAGE(OFFSET($A53,0,Fixtures!$D$6,1,12))</f>
        <v>#N/A</v>
      </c>
      <c r="AR53" s="9">
        <f ca="1">IF(OR(Fixtures!$D$6&lt;=0,Fixtures!$D$6&gt;39),AVERAGE(A53:AM53),AVERAGE(OFFSET($A53,0,Fixtures!$D$6,1,39-Fixtures!$D$6)))</f>
        <v>1.7896166777319116</v>
      </c>
    </row>
    <row r="54" spans="1:44" x14ac:dyDescent="0.25">
      <c r="A54" s="30" t="s">
        <v>117</v>
      </c>
      <c r="B54" s="9">
        <f t="shared" ref="B54:AM54" ca="1" si="34">MIN(VLOOKUP($A46,$A$2:$AM$11,B$13+1,FALSE),VLOOKUP($A54,$A$2:$AM$11,B$13+1,FALSE))</f>
        <v>1.2516127894867295</v>
      </c>
      <c r="C54" s="9">
        <f t="shared" ca="1" si="34"/>
        <v>1.9370541509283226</v>
      </c>
      <c r="D54" s="9">
        <f t="shared" ca="1" si="34"/>
        <v>1.2585540851245052</v>
      </c>
      <c r="E54" s="9">
        <f t="shared" ca="1" si="34"/>
        <v>1.9263707280330367</v>
      </c>
      <c r="F54" s="9">
        <f t="shared" ca="1" si="34"/>
        <v>1.2740551148816324</v>
      </c>
      <c r="G54" s="9">
        <f t="shared" ca="1" si="34"/>
        <v>1.4177326520823355</v>
      </c>
      <c r="H54" s="9">
        <f t="shared" ca="1" si="34"/>
        <v>1.4364238089824375</v>
      </c>
      <c r="I54" s="9">
        <f t="shared" ca="1" si="34"/>
        <v>1.6272233599777199</v>
      </c>
      <c r="J54" s="9">
        <f t="shared" ca="1" si="34"/>
        <v>1.386534955992041</v>
      </c>
      <c r="K54" s="9">
        <f t="shared" ca="1" si="34"/>
        <v>1.0347810073293837</v>
      </c>
      <c r="L54" s="9">
        <f t="shared" ca="1" si="34"/>
        <v>1.1732069840688006</v>
      </c>
      <c r="M54" s="9">
        <f t="shared" ca="1" si="34"/>
        <v>1.4851091955647178</v>
      </c>
      <c r="N54" s="9">
        <f t="shared" ca="1" si="34"/>
        <v>1.8314251058312299</v>
      </c>
      <c r="O54" s="9">
        <f t="shared" ca="1" si="34"/>
        <v>1.7931005440850303</v>
      </c>
      <c r="P54" s="9">
        <f t="shared" ca="1" si="34"/>
        <v>1.8838521317387948</v>
      </c>
      <c r="Q54" s="9">
        <f t="shared" ca="1" si="34"/>
        <v>1.5358175516495063</v>
      </c>
      <c r="R54" s="9">
        <f t="shared" ca="1" si="34"/>
        <v>0.8549379475116643</v>
      </c>
      <c r="S54" s="9">
        <f t="shared" ca="1" si="34"/>
        <v>1.6842325724775835</v>
      </c>
      <c r="T54" s="9">
        <f t="shared" ca="1" si="34"/>
        <v>1.7385870873283202</v>
      </c>
      <c r="U54" s="9">
        <f t="shared" ca="1" si="34"/>
        <v>1.4402342679890305</v>
      </c>
      <c r="V54" s="9">
        <f t="shared" ca="1" si="34"/>
        <v>1.1296049106593817</v>
      </c>
      <c r="W54" s="9">
        <f t="shared" ca="1" si="34"/>
        <v>1.3158442053364598</v>
      </c>
      <c r="X54" s="9">
        <f t="shared" ca="1" si="34"/>
        <v>2.0692034486995996</v>
      </c>
      <c r="Y54" s="9">
        <f t="shared" ca="1" si="34"/>
        <v>1.0903722740428685</v>
      </c>
      <c r="Z54" s="9">
        <f t="shared" ca="1" si="34"/>
        <v>1.620109016614987</v>
      </c>
      <c r="AA54" s="9">
        <f t="shared" ca="1" si="34"/>
        <v>1.1149061689034809</v>
      </c>
      <c r="AB54" s="9">
        <f t="shared" ca="1" si="34"/>
        <v>1.377336019907369</v>
      </c>
      <c r="AC54" s="9">
        <f t="shared" ca="1" si="34"/>
        <v>0.95853922241034417</v>
      </c>
      <c r="AD54" s="9">
        <f t="shared" ca="1" si="34"/>
        <v>1.5233010393024788</v>
      </c>
      <c r="AE54" s="9">
        <f t="shared" ca="1" si="34"/>
        <v>1.6003976573629406</v>
      </c>
      <c r="AF54" s="9">
        <f t="shared" ca="1" si="34"/>
        <v>1.5148995864097463</v>
      </c>
      <c r="AG54" s="9">
        <f t="shared" ca="1" si="34"/>
        <v>1.5915709939647908</v>
      </c>
      <c r="AH54" s="9">
        <f t="shared" ca="1" si="34"/>
        <v>1.9529703497435329</v>
      </c>
      <c r="AI54" s="9">
        <f t="shared" ca="1" si="34"/>
        <v>1.3672263709178558</v>
      </c>
      <c r="AJ54" s="9">
        <f t="shared" ca="1" si="34"/>
        <v>1.0871528721413608</v>
      </c>
      <c r="AK54" s="9">
        <f t="shared" ca="1" si="34"/>
        <v>1.4814629259562111</v>
      </c>
      <c r="AL54" s="9">
        <f t="shared" ca="1" si="34"/>
        <v>1.3244819339989256</v>
      </c>
      <c r="AM54" s="9">
        <f t="shared" ca="1" si="34"/>
        <v>2.4357436688573677</v>
      </c>
      <c r="AN54" s="9" t="e">
        <f ca="1">AVERAGE(OFFSET($A54,0,Fixtures!$D$6,1,3))</f>
        <v>#N/A</v>
      </c>
      <c r="AO54" s="9" t="e">
        <f ca="1">AVERAGE(OFFSET($A54,0,Fixtures!$D$6,1,6))</f>
        <v>#N/A</v>
      </c>
      <c r="AP54" s="9" t="e">
        <f ca="1">AVERAGE(OFFSET($A54,0,Fixtures!$D$6,1,9))</f>
        <v>#N/A</v>
      </c>
      <c r="AQ54" s="9" t="e">
        <f ca="1">AVERAGE(OFFSET($A54,0,Fixtures!$D$6,1,12))</f>
        <v>#N/A</v>
      </c>
      <c r="AR54" s="9">
        <f ca="1">IF(OR(Fixtures!$D$6&lt;=0,Fixtures!$D$6&gt;39),AVERAGE(A54:AM54),AVERAGE(OFFSET($A54,0,Fixtures!$D$6,1,39-Fixtures!$D$6)))</f>
        <v>2.4357436688573677</v>
      </c>
    </row>
    <row r="55" spans="1:44" x14ac:dyDescent="0.25">
      <c r="A55" s="30" t="s">
        <v>63</v>
      </c>
      <c r="B55" s="9">
        <f t="shared" ref="B55:AM55" ca="1" si="35">MIN(VLOOKUP($A46,$A$2:$AM$11,B$13+1,FALSE),VLOOKUP($A55,$A$2:$AM$11,B$13+1,FALSE))</f>
        <v>0.94499087962520367</v>
      </c>
      <c r="C55" s="9">
        <f t="shared" ca="1" si="35"/>
        <v>1.3986325418720553</v>
      </c>
      <c r="D55" s="9">
        <f t="shared" ca="1" si="35"/>
        <v>0.93805464478256573</v>
      </c>
      <c r="E55" s="9">
        <f t="shared" ca="1" si="35"/>
        <v>1.6217997021898285</v>
      </c>
      <c r="F55" s="9">
        <f t="shared" ca="1" si="35"/>
        <v>1.2740551148816324</v>
      </c>
      <c r="G55" s="9">
        <f t="shared" ca="1" si="35"/>
        <v>1.4177326520823355</v>
      </c>
      <c r="H55" s="9">
        <f t="shared" ca="1" si="35"/>
        <v>1.4364238089824375</v>
      </c>
      <c r="I55" s="9">
        <f t="shared" ca="1" si="35"/>
        <v>0.92584840980034222</v>
      </c>
      <c r="J55" s="9">
        <f t="shared" ca="1" si="35"/>
        <v>0.90280131723720991</v>
      </c>
      <c r="K55" s="9">
        <f t="shared" ca="1" si="35"/>
        <v>1.1379575210145563</v>
      </c>
      <c r="L55" s="9">
        <f t="shared" ca="1" si="35"/>
        <v>1.2188939229292246</v>
      </c>
      <c r="M55" s="9">
        <f t="shared" ca="1" si="35"/>
        <v>1.4851091955647178</v>
      </c>
      <c r="N55" s="9">
        <f t="shared" ca="1" si="35"/>
        <v>0.80493785382318717</v>
      </c>
      <c r="O55" s="9">
        <f t="shared" ca="1" si="35"/>
        <v>1.7988545356293302</v>
      </c>
      <c r="P55" s="9">
        <f t="shared" ca="1" si="35"/>
        <v>1.058010023633899</v>
      </c>
      <c r="Q55" s="9">
        <f t="shared" ca="1" si="35"/>
        <v>1.3216838465392142</v>
      </c>
      <c r="R55" s="9">
        <f t="shared" ca="1" si="35"/>
        <v>0.8549379475116643</v>
      </c>
      <c r="S55" s="9">
        <f t="shared" ca="1" si="35"/>
        <v>0.79599704401375715</v>
      </c>
      <c r="T55" s="9">
        <f t="shared" ca="1" si="35"/>
        <v>0.90547479614884829</v>
      </c>
      <c r="U55" s="9">
        <f t="shared" ca="1" si="35"/>
        <v>1.023571947211106</v>
      </c>
      <c r="V55" s="9">
        <f t="shared" ca="1" si="35"/>
        <v>1.1296049106593817</v>
      </c>
      <c r="W55" s="9">
        <f t="shared" ca="1" si="35"/>
        <v>1.4470451229198233</v>
      </c>
      <c r="X55" s="9">
        <f t="shared" ca="1" si="35"/>
        <v>1.1773237587728211</v>
      </c>
      <c r="Y55" s="9">
        <f t="shared" ca="1" si="35"/>
        <v>0.70996372722570156</v>
      </c>
      <c r="Z55" s="9">
        <f t="shared" ca="1" si="35"/>
        <v>1.2332750732250131</v>
      </c>
      <c r="AA55" s="9">
        <f t="shared" ca="1" si="35"/>
        <v>1.1149061689034809</v>
      </c>
      <c r="AB55" s="9">
        <f t="shared" ca="1" si="35"/>
        <v>1.3512905410749116</v>
      </c>
      <c r="AC55" s="9">
        <f t="shared" ca="1" si="35"/>
        <v>0.95853922241034417</v>
      </c>
      <c r="AD55" s="9">
        <f t="shared" ca="1" si="35"/>
        <v>1.0998858259150479</v>
      </c>
      <c r="AE55" s="9">
        <f t="shared" ca="1" si="35"/>
        <v>1.1928454038905514</v>
      </c>
      <c r="AF55" s="9">
        <f t="shared" ca="1" si="35"/>
        <v>1.2753846714622039</v>
      </c>
      <c r="AG55" s="9">
        <f t="shared" ca="1" si="35"/>
        <v>1.2016656319000445</v>
      </c>
      <c r="AH55" s="9">
        <f t="shared" ca="1" si="35"/>
        <v>1.4146207437540723</v>
      </c>
      <c r="AI55" s="9">
        <f t="shared" ca="1" si="35"/>
        <v>1.1514163433146742</v>
      </c>
      <c r="AJ55" s="9">
        <f t="shared" ca="1" si="35"/>
        <v>1.0451375468720034</v>
      </c>
      <c r="AK55" s="9">
        <f t="shared" ca="1" si="35"/>
        <v>1.3453825968255422</v>
      </c>
      <c r="AL55" s="9">
        <f t="shared" ca="1" si="35"/>
        <v>1.0122026693683317</v>
      </c>
      <c r="AM55" s="9">
        <f t="shared" ca="1" si="35"/>
        <v>1.0393733061605996</v>
      </c>
      <c r="AN55" s="9" t="e">
        <f ca="1">AVERAGE(OFFSET($A55,0,Fixtures!$D$6,1,3))</f>
        <v>#N/A</v>
      </c>
      <c r="AO55" s="9" t="e">
        <f ca="1">AVERAGE(OFFSET($A55,0,Fixtures!$D$6,1,6))</f>
        <v>#N/A</v>
      </c>
      <c r="AP55" s="9" t="e">
        <f ca="1">AVERAGE(OFFSET($A55,0,Fixtures!$D$6,1,9))</f>
        <v>#N/A</v>
      </c>
      <c r="AQ55" s="9" t="e">
        <f ca="1">AVERAGE(OFFSET($A55,0,Fixtures!$D$6,1,12))</f>
        <v>#N/A</v>
      </c>
      <c r="AR55" s="9">
        <f ca="1">IF(OR(Fixtures!$D$6&lt;=0,Fixtures!$D$6&gt;39),AVERAGE(A55:AM55),AVERAGE(OFFSET($A55,0,Fixtures!$D$6,1,39-Fixtures!$D$6)))</f>
        <v>1.0393733061605996</v>
      </c>
    </row>
    <row r="57" spans="1:44" x14ac:dyDescent="0.25">
      <c r="A57" s="31" t="s">
        <v>116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  <c r="N57" s="2">
        <v>13</v>
      </c>
      <c r="O57" s="2">
        <v>14</v>
      </c>
      <c r="P57" s="2">
        <v>15</v>
      </c>
      <c r="Q57" s="2">
        <v>16</v>
      </c>
      <c r="R57" s="2">
        <v>17</v>
      </c>
      <c r="S57" s="2">
        <v>18</v>
      </c>
      <c r="T57" s="2">
        <v>19</v>
      </c>
      <c r="U57" s="2">
        <v>20</v>
      </c>
      <c r="V57" s="2">
        <v>21</v>
      </c>
      <c r="W57" s="2">
        <v>22</v>
      </c>
      <c r="X57" s="2">
        <v>23</v>
      </c>
      <c r="Y57" s="2">
        <v>24</v>
      </c>
      <c r="Z57" s="2">
        <v>25</v>
      </c>
      <c r="AA57" s="2">
        <v>26</v>
      </c>
      <c r="AB57" s="2">
        <v>27</v>
      </c>
      <c r="AC57" s="2">
        <v>28</v>
      </c>
      <c r="AD57" s="2">
        <v>29</v>
      </c>
      <c r="AE57" s="2">
        <v>30</v>
      </c>
      <c r="AF57" s="2">
        <v>31</v>
      </c>
      <c r="AG57" s="2">
        <v>32</v>
      </c>
      <c r="AH57" s="2">
        <v>33</v>
      </c>
      <c r="AI57" s="2">
        <v>34</v>
      </c>
      <c r="AJ57" s="2">
        <v>35</v>
      </c>
      <c r="AK57" s="2">
        <v>36</v>
      </c>
      <c r="AL57" s="2">
        <v>37</v>
      </c>
      <c r="AM57" s="2">
        <v>38</v>
      </c>
      <c r="AN57" s="31" t="s">
        <v>56</v>
      </c>
      <c r="AO57" s="31" t="s">
        <v>57</v>
      </c>
      <c r="AP57" s="31" t="s">
        <v>58</v>
      </c>
      <c r="AQ57" s="31" t="s">
        <v>78</v>
      </c>
      <c r="AR57" s="31" t="s">
        <v>59</v>
      </c>
    </row>
    <row r="58" spans="1:44" x14ac:dyDescent="0.25">
      <c r="A58" s="30" t="s">
        <v>105</v>
      </c>
      <c r="B58" s="9">
        <f t="shared" ref="B58:AM58" ca="1" si="36">MIN(VLOOKUP($A57,$A$2:$AM$11,B$13+1,FALSE),VLOOKUP($A58,$A$2:$AM$11,B$13+1,FALSE))</f>
        <v>1.2376875945298538</v>
      </c>
      <c r="C58" s="9">
        <f t="shared" ca="1" si="36"/>
        <v>0.80603951877340729</v>
      </c>
      <c r="D58" s="9">
        <f t="shared" ca="1" si="36"/>
        <v>1.3366450137811914</v>
      </c>
      <c r="E58" s="9">
        <f t="shared" ca="1" si="36"/>
        <v>1.342293830688313</v>
      </c>
      <c r="F58" s="9">
        <f t="shared" ca="1" si="36"/>
        <v>1.0159108921510998</v>
      </c>
      <c r="G58" s="9">
        <f t="shared" ca="1" si="36"/>
        <v>0.90578637579551102</v>
      </c>
      <c r="H58" s="9">
        <f t="shared" ca="1" si="36"/>
        <v>0.89572539571425946</v>
      </c>
      <c r="I58" s="9">
        <f t="shared" ca="1" si="36"/>
        <v>1.5879023924175588</v>
      </c>
      <c r="J58" s="9">
        <f t="shared" ca="1" si="36"/>
        <v>1.1760800492766355</v>
      </c>
      <c r="K58" s="9">
        <f t="shared" ca="1" si="36"/>
        <v>1.7266762052968767</v>
      </c>
      <c r="L58" s="9">
        <f t="shared" ca="1" si="36"/>
        <v>1.0728717040725788</v>
      </c>
      <c r="M58" s="9">
        <f t="shared" ca="1" si="36"/>
        <v>1.3542671244348663</v>
      </c>
      <c r="N58" s="9">
        <f t="shared" ca="1" si="36"/>
        <v>1.0280081093737956</v>
      </c>
      <c r="O58" s="9">
        <f t="shared" ca="1" si="36"/>
        <v>1.1491789245444604</v>
      </c>
      <c r="P58" s="9">
        <f t="shared" ca="1" si="36"/>
        <v>0.91386601238555953</v>
      </c>
      <c r="Q58" s="9">
        <f t="shared" ca="1" si="36"/>
        <v>1.7647346362378773</v>
      </c>
      <c r="R58" s="9">
        <f t="shared" ca="1" si="36"/>
        <v>1.2956742333449889</v>
      </c>
      <c r="S58" s="9">
        <f t="shared" ca="1" si="36"/>
        <v>1.4001679359338706</v>
      </c>
      <c r="T58" s="9">
        <f t="shared" ca="1" si="36"/>
        <v>1.1865707120343041</v>
      </c>
      <c r="U58" s="9">
        <f t="shared" ca="1" si="36"/>
        <v>1.3072316791448588</v>
      </c>
      <c r="V58" s="9">
        <f t="shared" ca="1" si="36"/>
        <v>1.1390188486017907</v>
      </c>
      <c r="W58" s="9">
        <f t="shared" ca="1" si="36"/>
        <v>1.357859643111712</v>
      </c>
      <c r="X58" s="9">
        <f t="shared" ca="1" si="36"/>
        <v>1.2487277980955456</v>
      </c>
      <c r="Y58" s="9">
        <f t="shared" ca="1" si="36"/>
        <v>1.4955223442363377</v>
      </c>
      <c r="Z58" s="9">
        <f t="shared" ca="1" si="36"/>
        <v>0.79891319357841906</v>
      </c>
      <c r="AA58" s="9">
        <f t="shared" ca="1" si="36"/>
        <v>1.1518125530147534</v>
      </c>
      <c r="AB58" s="9">
        <f t="shared" ca="1" si="36"/>
        <v>1.0649968237367813</v>
      </c>
      <c r="AC58" s="9">
        <f t="shared" ca="1" si="36"/>
        <v>1.3642809491805685</v>
      </c>
      <c r="AD58" s="9">
        <f t="shared" ca="1" si="36"/>
        <v>1.0249728421161166</v>
      </c>
      <c r="AE58" s="9">
        <f t="shared" ca="1" si="36"/>
        <v>1.0511387808624602</v>
      </c>
      <c r="AF58" s="9">
        <f t="shared" ca="1" si="36"/>
        <v>1.0555810153045506</v>
      </c>
      <c r="AG58" s="9">
        <f t="shared" ca="1" si="36"/>
        <v>1.5738634916407244</v>
      </c>
      <c r="AH58" s="9">
        <f t="shared" ca="1" si="36"/>
        <v>0.90371528811630908</v>
      </c>
      <c r="AI58" s="9">
        <f t="shared" ca="1" si="36"/>
        <v>1.508862440065351</v>
      </c>
      <c r="AJ58" s="9">
        <f t="shared" ca="1" si="36"/>
        <v>1.0189193241221359</v>
      </c>
      <c r="AK58" s="9">
        <f t="shared" ca="1" si="36"/>
        <v>1.1620867491131901</v>
      </c>
      <c r="AL58" s="9">
        <f t="shared" ca="1" si="36"/>
        <v>1.7804761122853072</v>
      </c>
      <c r="AM58" s="9">
        <f t="shared" ca="1" si="36"/>
        <v>1.0633862725550807</v>
      </c>
      <c r="AN58" s="9" t="e">
        <f ca="1">AVERAGE(OFFSET($A58,0,Fixtures!$D$6,1,3))</f>
        <v>#N/A</v>
      </c>
      <c r="AO58" s="9" t="e">
        <f ca="1">AVERAGE(OFFSET($A58,0,Fixtures!$D$6,1,6))</f>
        <v>#N/A</v>
      </c>
      <c r="AP58" s="9" t="e">
        <f ca="1">AVERAGE(OFFSET($A58,0,Fixtures!$D$6,1,9))</f>
        <v>#N/A</v>
      </c>
      <c r="AQ58" s="9" t="e">
        <f ca="1">AVERAGE(OFFSET($A58,0,Fixtures!$D$6,1,12))</f>
        <v>#N/A</v>
      </c>
      <c r="AR58" s="9">
        <f ca="1">IF(OR(Fixtures!$D$6&lt;=0,Fixtures!$D$6&gt;39),AVERAGE(A58:AM58),AVERAGE(OFFSET($A58,0,Fixtures!$D$6,1,39-Fixtures!$D$6)))</f>
        <v>1.0633862725550807</v>
      </c>
    </row>
    <row r="59" spans="1:44" x14ac:dyDescent="0.25">
      <c r="A59" s="30" t="s">
        <v>118</v>
      </c>
      <c r="B59" s="9">
        <f t="shared" ref="B59:AM59" ca="1" si="37">MIN(VLOOKUP($A57,$A$2:$AM$11,B$13+1,FALSE),VLOOKUP($A59,$A$2:$AM$11,B$13+1,FALSE))</f>
        <v>1.1281833670326218</v>
      </c>
      <c r="C59" s="9">
        <f t="shared" ca="1" si="37"/>
        <v>0.95834815418206498</v>
      </c>
      <c r="D59" s="9">
        <f t="shared" ca="1" si="37"/>
        <v>1.1141345798143516</v>
      </c>
      <c r="E59" s="9">
        <f t="shared" ca="1" si="37"/>
        <v>1.0599103763926339</v>
      </c>
      <c r="F59" s="9">
        <f t="shared" ca="1" si="37"/>
        <v>0.81631550428156097</v>
      </c>
      <c r="G59" s="9">
        <f t="shared" ca="1" si="37"/>
        <v>0.63482076678749366</v>
      </c>
      <c r="H59" s="9">
        <f t="shared" ca="1" si="37"/>
        <v>0.89572539571425946</v>
      </c>
      <c r="I59" s="9">
        <f t="shared" ca="1" si="37"/>
        <v>0.72213107915514674</v>
      </c>
      <c r="J59" s="9">
        <f t="shared" ca="1" si="37"/>
        <v>1.1760800492766355</v>
      </c>
      <c r="K59" s="9">
        <f t="shared" ca="1" si="37"/>
        <v>1.2685768912899908</v>
      </c>
      <c r="L59" s="9">
        <f t="shared" ca="1" si="37"/>
        <v>0.82891734857236565</v>
      </c>
      <c r="M59" s="9">
        <f t="shared" ca="1" si="37"/>
        <v>1.293412002296433</v>
      </c>
      <c r="N59" s="9">
        <f t="shared" ca="1" si="37"/>
        <v>0.93893510902080612</v>
      </c>
      <c r="O59" s="9">
        <f t="shared" ca="1" si="37"/>
        <v>0.56620777815468548</v>
      </c>
      <c r="P59" s="9">
        <f t="shared" ca="1" si="37"/>
        <v>1.1695936221836658</v>
      </c>
      <c r="Q59" s="9">
        <f t="shared" ca="1" si="37"/>
        <v>0.87717708079079126</v>
      </c>
      <c r="R59" s="9">
        <f t="shared" ca="1" si="37"/>
        <v>0.74811404560837336</v>
      </c>
      <c r="S59" s="9">
        <f t="shared" ca="1" si="37"/>
        <v>1.5720321224419191</v>
      </c>
      <c r="T59" s="9">
        <f t="shared" ca="1" si="37"/>
        <v>1.3703907875983341</v>
      </c>
      <c r="U59" s="9">
        <f t="shared" ca="1" si="37"/>
        <v>0.73837937195690995</v>
      </c>
      <c r="V59" s="9">
        <f t="shared" ca="1" si="37"/>
        <v>0.98355720480674824</v>
      </c>
      <c r="W59" s="9">
        <f t="shared" ca="1" si="37"/>
        <v>1.4351742234781957</v>
      </c>
      <c r="X59" s="9">
        <f t="shared" ca="1" si="37"/>
        <v>0.91827351803839186</v>
      </c>
      <c r="Y59" s="9">
        <f t="shared" ca="1" si="37"/>
        <v>0.98114235561261143</v>
      </c>
      <c r="Z59" s="9">
        <f t="shared" ca="1" si="37"/>
        <v>0.64195121002419664</v>
      </c>
      <c r="AA59" s="9">
        <f t="shared" ca="1" si="37"/>
        <v>0.80724831774833417</v>
      </c>
      <c r="AB59" s="9">
        <f t="shared" ca="1" si="37"/>
        <v>1.0171403036927094</v>
      </c>
      <c r="AC59" s="9">
        <f t="shared" ca="1" si="37"/>
        <v>1.0540646591850498</v>
      </c>
      <c r="AD59" s="9">
        <f t="shared" ca="1" si="37"/>
        <v>0.75364580725816355</v>
      </c>
      <c r="AE59" s="9">
        <f t="shared" ca="1" si="37"/>
        <v>1.4167514869617539</v>
      </c>
      <c r="AF59" s="9">
        <f t="shared" ca="1" si="37"/>
        <v>0.83351442557897071</v>
      </c>
      <c r="AG59" s="9">
        <f t="shared" ca="1" si="37"/>
        <v>1.4346161511972093</v>
      </c>
      <c r="AH59" s="9">
        <f t="shared" ca="1" si="37"/>
        <v>0.71999893564350925</v>
      </c>
      <c r="AI59" s="9">
        <f t="shared" ca="1" si="37"/>
        <v>1.0776764862245354</v>
      </c>
      <c r="AJ59" s="9">
        <f t="shared" ca="1" si="37"/>
        <v>0.95131387691893232</v>
      </c>
      <c r="AK59" s="9">
        <f t="shared" ca="1" si="37"/>
        <v>0.95383746536666947</v>
      </c>
      <c r="AL59" s="9">
        <f t="shared" ca="1" si="37"/>
        <v>1.2589760285160398</v>
      </c>
      <c r="AM59" s="9">
        <f t="shared" ca="1" si="37"/>
        <v>1.0633862725550807</v>
      </c>
      <c r="AN59" s="9" t="e">
        <f ca="1">AVERAGE(OFFSET($A59,0,Fixtures!$D$6,1,3))</f>
        <v>#N/A</v>
      </c>
      <c r="AO59" s="9" t="e">
        <f ca="1">AVERAGE(OFFSET($A59,0,Fixtures!$D$6,1,6))</f>
        <v>#N/A</v>
      </c>
      <c r="AP59" s="9" t="e">
        <f ca="1">AVERAGE(OFFSET($A59,0,Fixtures!$D$6,1,9))</f>
        <v>#N/A</v>
      </c>
      <c r="AQ59" s="9" t="e">
        <f ca="1">AVERAGE(OFFSET($A59,0,Fixtures!$D$6,1,12))</f>
        <v>#N/A</v>
      </c>
      <c r="AR59" s="9">
        <f ca="1">IF(OR(Fixtures!$D$6&lt;=0,Fixtures!$D$6&gt;39),AVERAGE(A59:AM59),AVERAGE(OFFSET($A59,0,Fixtures!$D$6,1,39-Fixtures!$D$6)))</f>
        <v>1.0633862725550807</v>
      </c>
    </row>
    <row r="60" spans="1:44" x14ac:dyDescent="0.25">
      <c r="A60" s="30" t="s">
        <v>61</v>
      </c>
      <c r="B60" s="9">
        <f t="shared" ref="B60:AM60" ca="1" si="38">MIN(VLOOKUP($A57,$A$2:$AM$11,B$13+1,FALSE),VLOOKUP($A60,$A$2:$AM$11,B$13+1,FALSE))</f>
        <v>1.2376875945298538</v>
      </c>
      <c r="C60" s="9">
        <f t="shared" ca="1" si="38"/>
        <v>1.876666003230983</v>
      </c>
      <c r="D60" s="9">
        <f t="shared" ca="1" si="38"/>
        <v>1.2027111274614579</v>
      </c>
      <c r="E60" s="9">
        <f t="shared" ca="1" si="38"/>
        <v>1.342293830688313</v>
      </c>
      <c r="F60" s="9">
        <f t="shared" ca="1" si="38"/>
        <v>1.0159108921510998</v>
      </c>
      <c r="G60" s="9">
        <f t="shared" ca="1" si="38"/>
        <v>0.90578637579551102</v>
      </c>
      <c r="H60" s="9">
        <f t="shared" ca="1" si="38"/>
        <v>0.89572539571425946</v>
      </c>
      <c r="I60" s="9">
        <f t="shared" ca="1" si="38"/>
        <v>1.5568098683160227</v>
      </c>
      <c r="J60" s="9">
        <f t="shared" ca="1" si="38"/>
        <v>0.93143407471588824</v>
      </c>
      <c r="K60" s="9">
        <f t="shared" ca="1" si="38"/>
        <v>1.8249906716841344</v>
      </c>
      <c r="L60" s="9">
        <f t="shared" ca="1" si="38"/>
        <v>1.2093812202990173</v>
      </c>
      <c r="M60" s="9">
        <f t="shared" ca="1" si="38"/>
        <v>1.6184280579159929</v>
      </c>
      <c r="N60" s="9">
        <f t="shared" ca="1" si="38"/>
        <v>1.1905652844016696</v>
      </c>
      <c r="O60" s="9">
        <f t="shared" ca="1" si="38"/>
        <v>1.0854702085956507</v>
      </c>
      <c r="P60" s="9">
        <f t="shared" ca="1" si="38"/>
        <v>1.1695936221836658</v>
      </c>
      <c r="Q60" s="9">
        <f t="shared" ca="1" si="38"/>
        <v>0.82153473614072625</v>
      </c>
      <c r="R60" s="9">
        <f t="shared" ca="1" si="38"/>
        <v>1.0713457601895635</v>
      </c>
      <c r="S60" s="9">
        <f t="shared" ca="1" si="38"/>
        <v>1.5720321224419191</v>
      </c>
      <c r="T60" s="9">
        <f t="shared" ca="1" si="38"/>
        <v>1.5918548127960348</v>
      </c>
      <c r="U60" s="9">
        <f t="shared" ca="1" si="38"/>
        <v>1.4235808078469918</v>
      </c>
      <c r="V60" s="9">
        <f t="shared" ca="1" si="38"/>
        <v>1.1390188486017907</v>
      </c>
      <c r="W60" s="9">
        <f t="shared" ca="1" si="38"/>
        <v>1.4351742234781957</v>
      </c>
      <c r="X60" s="9">
        <f t="shared" ca="1" si="38"/>
        <v>1.2242766105767511</v>
      </c>
      <c r="Y60" s="9">
        <f t="shared" ca="1" si="38"/>
        <v>1.1844265802973881</v>
      </c>
      <c r="Z60" s="9">
        <f t="shared" ca="1" si="38"/>
        <v>0.79891319357841906</v>
      </c>
      <c r="AA60" s="9">
        <f t="shared" ca="1" si="38"/>
        <v>1.1518125530147534</v>
      </c>
      <c r="AB60" s="9">
        <f t="shared" ca="1" si="38"/>
        <v>1.2727332075245388</v>
      </c>
      <c r="AC60" s="9">
        <f t="shared" ca="1" si="38"/>
        <v>1.5378686499863916</v>
      </c>
      <c r="AD60" s="9">
        <f t="shared" ca="1" si="38"/>
        <v>1.4758117483578643</v>
      </c>
      <c r="AE60" s="9">
        <f t="shared" ca="1" si="38"/>
        <v>1.5293868524396721</v>
      </c>
      <c r="AF60" s="9">
        <f t="shared" ca="1" si="38"/>
        <v>1.0555810153045506</v>
      </c>
      <c r="AG60" s="9">
        <f t="shared" ca="1" si="38"/>
        <v>1.5738634916407244</v>
      </c>
      <c r="AH60" s="9">
        <f t="shared" ca="1" si="38"/>
        <v>1.3803014105682136</v>
      </c>
      <c r="AI60" s="9">
        <f t="shared" ca="1" si="38"/>
        <v>1.3839629914392788</v>
      </c>
      <c r="AJ60" s="9">
        <f t="shared" ca="1" si="38"/>
        <v>1.0189193241221359</v>
      </c>
      <c r="AK60" s="9">
        <f t="shared" ca="1" si="38"/>
        <v>1.4872740990103748</v>
      </c>
      <c r="AL60" s="9">
        <f t="shared" ca="1" si="38"/>
        <v>1.8406316936455553</v>
      </c>
      <c r="AM60" s="9">
        <f t="shared" ca="1" si="38"/>
        <v>1.0446768102396111</v>
      </c>
      <c r="AN60" s="9" t="e">
        <f ca="1">AVERAGE(OFFSET($A60,0,Fixtures!$D$6,1,3))</f>
        <v>#N/A</v>
      </c>
      <c r="AO60" s="9" t="e">
        <f ca="1">AVERAGE(OFFSET($A60,0,Fixtures!$D$6,1,6))</f>
        <v>#N/A</v>
      </c>
      <c r="AP60" s="9" t="e">
        <f ca="1">AVERAGE(OFFSET($A60,0,Fixtures!$D$6,1,9))</f>
        <v>#N/A</v>
      </c>
      <c r="AQ60" s="9" t="e">
        <f ca="1">AVERAGE(OFFSET($A60,0,Fixtures!$D$6,1,12))</f>
        <v>#N/A</v>
      </c>
      <c r="AR60" s="9">
        <f ca="1">IF(OR(Fixtures!$D$6&lt;=0,Fixtures!$D$6&gt;39),AVERAGE(A60:AM60),AVERAGE(OFFSET($A60,0,Fixtures!$D$6,1,39-Fixtures!$D$6)))</f>
        <v>1.0446768102396111</v>
      </c>
    </row>
    <row r="61" spans="1:44" x14ac:dyDescent="0.25">
      <c r="A61" s="30" t="s">
        <v>53</v>
      </c>
      <c r="B61" s="9">
        <f t="shared" ref="B61:AM61" ca="1" si="39">MIN(VLOOKUP($A57,$A$2:$AM$11,B$13+1,FALSE),VLOOKUP($A61,$A$2:$AM$11,B$13+1,FALSE))</f>
        <v>1.2376875945298538</v>
      </c>
      <c r="C61" s="9">
        <f t="shared" ca="1" si="39"/>
        <v>1.9336069245441008</v>
      </c>
      <c r="D61" s="9">
        <f t="shared" ca="1" si="39"/>
        <v>1.2585540851245052</v>
      </c>
      <c r="E61" s="9">
        <f t="shared" ca="1" si="39"/>
        <v>1.342293830688313</v>
      </c>
      <c r="F61" s="9">
        <f t="shared" ca="1" si="39"/>
        <v>1.0159108921510998</v>
      </c>
      <c r="G61" s="9">
        <f t="shared" ca="1" si="39"/>
        <v>0.90578637579551102</v>
      </c>
      <c r="H61" s="9">
        <f t="shared" ca="1" si="39"/>
        <v>0.89572539571425946</v>
      </c>
      <c r="I61" s="9">
        <f t="shared" ca="1" si="39"/>
        <v>1.6272233599777199</v>
      </c>
      <c r="J61" s="9">
        <f t="shared" ca="1" si="39"/>
        <v>1.1760800492766355</v>
      </c>
      <c r="K61" s="9">
        <f t="shared" ca="1" si="39"/>
        <v>1.1379575210145563</v>
      </c>
      <c r="L61" s="9">
        <f t="shared" ca="1" si="39"/>
        <v>1.2188939229292246</v>
      </c>
      <c r="M61" s="9">
        <f t="shared" ca="1" si="39"/>
        <v>1.4851091955647178</v>
      </c>
      <c r="N61" s="9">
        <f t="shared" ca="1" si="39"/>
        <v>1.1905652844016696</v>
      </c>
      <c r="O61" s="9">
        <f t="shared" ca="1" si="39"/>
        <v>1.3522191215967507</v>
      </c>
      <c r="P61" s="9">
        <f t="shared" ca="1" si="39"/>
        <v>1.1695936221836658</v>
      </c>
      <c r="Q61" s="9">
        <f t="shared" ca="1" si="39"/>
        <v>1.5358175516495063</v>
      </c>
      <c r="R61" s="9">
        <f t="shared" ca="1" si="39"/>
        <v>0.8549379475116643</v>
      </c>
      <c r="S61" s="9">
        <f t="shared" ca="1" si="39"/>
        <v>1.5720321224419191</v>
      </c>
      <c r="T61" s="9">
        <f t="shared" ca="1" si="39"/>
        <v>1.5918548127960348</v>
      </c>
      <c r="U61" s="9">
        <f t="shared" ca="1" si="39"/>
        <v>1.4402342679890305</v>
      </c>
      <c r="V61" s="9">
        <f t="shared" ca="1" si="39"/>
        <v>1.1296049106593817</v>
      </c>
      <c r="W61" s="9">
        <f t="shared" ca="1" si="39"/>
        <v>1.4351742234781957</v>
      </c>
      <c r="X61" s="9">
        <f t="shared" ca="1" si="39"/>
        <v>1.3458545873289758</v>
      </c>
      <c r="Y61" s="9">
        <f t="shared" ca="1" si="39"/>
        <v>1.0903722740428685</v>
      </c>
      <c r="Z61" s="9">
        <f t="shared" ca="1" si="39"/>
        <v>0.79891319357841906</v>
      </c>
      <c r="AA61" s="9">
        <f t="shared" ca="1" si="39"/>
        <v>1.1149061689034809</v>
      </c>
      <c r="AB61" s="9">
        <f t="shared" ca="1" si="39"/>
        <v>1.88848878693585</v>
      </c>
      <c r="AC61" s="9">
        <f t="shared" ca="1" si="39"/>
        <v>0.95853922241034417</v>
      </c>
      <c r="AD61" s="9">
        <f t="shared" ca="1" si="39"/>
        <v>1.5205901375286286</v>
      </c>
      <c r="AE61" s="9">
        <f t="shared" ca="1" si="39"/>
        <v>1.6003976573629406</v>
      </c>
      <c r="AF61" s="9">
        <f t="shared" ca="1" si="39"/>
        <v>1.0555810153045506</v>
      </c>
      <c r="AG61" s="9">
        <f t="shared" ca="1" si="39"/>
        <v>1.5738634916407244</v>
      </c>
      <c r="AH61" s="9">
        <f t="shared" ca="1" si="39"/>
        <v>1.3877888257207085</v>
      </c>
      <c r="AI61" s="9">
        <f t="shared" ca="1" si="39"/>
        <v>1.9009742064896835</v>
      </c>
      <c r="AJ61" s="9">
        <f t="shared" ca="1" si="39"/>
        <v>1.0189193241221359</v>
      </c>
      <c r="AK61" s="9">
        <f t="shared" ca="1" si="39"/>
        <v>1.4814629259562111</v>
      </c>
      <c r="AL61" s="9">
        <f t="shared" ca="1" si="39"/>
        <v>1.3244819339989256</v>
      </c>
      <c r="AM61" s="9">
        <f t="shared" ca="1" si="39"/>
        <v>1.0633862725550807</v>
      </c>
      <c r="AN61" s="9" t="e">
        <f ca="1">AVERAGE(OFFSET($A61,0,Fixtures!$D$6,1,3))</f>
        <v>#N/A</v>
      </c>
      <c r="AO61" s="9" t="e">
        <f ca="1">AVERAGE(OFFSET($A61,0,Fixtures!$D$6,1,6))</f>
        <v>#N/A</v>
      </c>
      <c r="AP61" s="9" t="e">
        <f ca="1">AVERAGE(OFFSET($A61,0,Fixtures!$D$6,1,9))</f>
        <v>#N/A</v>
      </c>
      <c r="AQ61" s="9" t="e">
        <f ca="1">AVERAGE(OFFSET($A61,0,Fixtures!$D$6,1,12))</f>
        <v>#N/A</v>
      </c>
      <c r="AR61" s="9">
        <f ca="1">IF(OR(Fixtures!$D$6&lt;=0,Fixtures!$D$6&gt;39),AVERAGE(A61:AM61),AVERAGE(OFFSET($A61,0,Fixtures!$D$6,1,39-Fixtures!$D$6)))</f>
        <v>1.0633862725550807</v>
      </c>
    </row>
    <row r="62" spans="1:44" x14ac:dyDescent="0.25">
      <c r="A62" s="30" t="s">
        <v>115</v>
      </c>
      <c r="B62" s="9">
        <f t="shared" ref="B62:AM62" ca="1" si="40">MIN(VLOOKUP($A57,$A$2:$AM$11,B$13+1,FALSE),VLOOKUP($A62,$A$2:$AM$11,B$13+1,FALSE))</f>
        <v>1.2376875945298538</v>
      </c>
      <c r="C62" s="9">
        <f t="shared" ca="1" si="40"/>
        <v>1.2069323084194501</v>
      </c>
      <c r="D62" s="9">
        <f t="shared" ca="1" si="40"/>
        <v>1.1768882101252416</v>
      </c>
      <c r="E62" s="9">
        <f t="shared" ca="1" si="40"/>
        <v>1.342293830688313</v>
      </c>
      <c r="F62" s="9">
        <f t="shared" ca="1" si="40"/>
        <v>1.0159108921510998</v>
      </c>
      <c r="G62" s="9">
        <f t="shared" ca="1" si="40"/>
        <v>0.90578637579551102</v>
      </c>
      <c r="H62" s="9">
        <f t="shared" ca="1" si="40"/>
        <v>0.89572539571425946</v>
      </c>
      <c r="I62" s="9">
        <f t="shared" ca="1" si="40"/>
        <v>1.33432432351134</v>
      </c>
      <c r="J62" s="9">
        <f t="shared" ca="1" si="40"/>
        <v>1.1760800492766355</v>
      </c>
      <c r="K62" s="9">
        <f t="shared" ca="1" si="40"/>
        <v>1.7324970413338463</v>
      </c>
      <c r="L62" s="9">
        <f t="shared" ca="1" si="40"/>
        <v>2.2589012544033951</v>
      </c>
      <c r="M62" s="9">
        <f t="shared" ca="1" si="40"/>
        <v>1.5591135094699446</v>
      </c>
      <c r="N62" s="9">
        <f t="shared" ca="1" si="40"/>
        <v>1.1905652844016696</v>
      </c>
      <c r="O62" s="9">
        <f t="shared" ca="1" si="40"/>
        <v>1.3522191215967507</v>
      </c>
      <c r="P62" s="9">
        <f t="shared" ca="1" si="40"/>
        <v>1.1695936221836658</v>
      </c>
      <c r="Q62" s="9">
        <f t="shared" ca="1" si="40"/>
        <v>1.3195033780881031</v>
      </c>
      <c r="R62" s="9">
        <f t="shared" ca="1" si="40"/>
        <v>1.2956742333449889</v>
      </c>
      <c r="S62" s="9">
        <f t="shared" ca="1" si="40"/>
        <v>1.3549229122556778</v>
      </c>
      <c r="T62" s="9">
        <f t="shared" ca="1" si="40"/>
        <v>1.3792176631061561</v>
      </c>
      <c r="U62" s="9">
        <f t="shared" ca="1" si="40"/>
        <v>1.5139420026637804</v>
      </c>
      <c r="V62" s="9">
        <f t="shared" ca="1" si="40"/>
        <v>1.1390188486017907</v>
      </c>
      <c r="W62" s="9">
        <f t="shared" ca="1" si="40"/>
        <v>1.3624371535444872</v>
      </c>
      <c r="X62" s="9">
        <f t="shared" ca="1" si="40"/>
        <v>1.0493137880514594</v>
      </c>
      <c r="Y62" s="9">
        <f t="shared" ca="1" si="40"/>
        <v>1.4955223442363377</v>
      </c>
      <c r="Z62" s="9">
        <f t="shared" ca="1" si="40"/>
        <v>0.79891319357841906</v>
      </c>
      <c r="AA62" s="9">
        <f t="shared" ca="1" si="40"/>
        <v>1.1518125530147534</v>
      </c>
      <c r="AB62" s="9">
        <f t="shared" ca="1" si="40"/>
        <v>1.9825938651430852</v>
      </c>
      <c r="AC62" s="9">
        <f t="shared" ca="1" si="40"/>
        <v>1.7764018764603418</v>
      </c>
      <c r="AD62" s="9">
        <f t="shared" ca="1" si="40"/>
        <v>1.5205901375286286</v>
      </c>
      <c r="AE62" s="9">
        <f t="shared" ca="1" si="40"/>
        <v>0.92550589397175409</v>
      </c>
      <c r="AF62" s="9">
        <f t="shared" ca="1" si="40"/>
        <v>1.0555810153045506</v>
      </c>
      <c r="AG62" s="9">
        <f t="shared" ca="1" si="40"/>
        <v>1.5738634916407244</v>
      </c>
      <c r="AH62" s="9">
        <f t="shared" ca="1" si="40"/>
        <v>1.3877888257207085</v>
      </c>
      <c r="AI62" s="9">
        <f t="shared" ca="1" si="40"/>
        <v>1.7538354077253027</v>
      </c>
      <c r="AJ62" s="9">
        <f t="shared" ca="1" si="40"/>
        <v>1.0189193241221359</v>
      </c>
      <c r="AK62" s="9">
        <f t="shared" ca="1" si="40"/>
        <v>1.4872740990103748</v>
      </c>
      <c r="AL62" s="9">
        <f t="shared" ca="1" si="40"/>
        <v>1.7229418110123136</v>
      </c>
      <c r="AM62" s="9">
        <f t="shared" ca="1" si="40"/>
        <v>1.0376585839076606</v>
      </c>
      <c r="AN62" s="9" t="e">
        <f ca="1">AVERAGE(OFFSET($A62,0,Fixtures!$D$6,1,3))</f>
        <v>#N/A</v>
      </c>
      <c r="AO62" s="9" t="e">
        <f ca="1">AVERAGE(OFFSET($A62,0,Fixtures!$D$6,1,6))</f>
        <v>#N/A</v>
      </c>
      <c r="AP62" s="9" t="e">
        <f ca="1">AVERAGE(OFFSET($A62,0,Fixtures!$D$6,1,9))</f>
        <v>#N/A</v>
      </c>
      <c r="AQ62" s="9" t="e">
        <f ca="1">AVERAGE(OFFSET($A62,0,Fixtures!$D$6,1,12))</f>
        <v>#N/A</v>
      </c>
      <c r="AR62" s="9">
        <f ca="1">IF(OR(Fixtures!$D$6&lt;=0,Fixtures!$D$6&gt;39),AVERAGE(A62:AM62),AVERAGE(OFFSET($A62,0,Fixtures!$D$6,1,39-Fixtures!$D$6)))</f>
        <v>1.0376585839076606</v>
      </c>
    </row>
    <row r="63" spans="1:44" x14ac:dyDescent="0.25">
      <c r="A63" s="30" t="s">
        <v>2</v>
      </c>
      <c r="B63" s="9">
        <f t="shared" ref="B63:AM63" ca="1" si="41">MIN(VLOOKUP($A57,$A$2:$AM$11,B$13+1,FALSE),VLOOKUP($A63,$A$2:$AM$11,B$13+1,FALSE))</f>
        <v>1.2376875945298538</v>
      </c>
      <c r="C63" s="9">
        <f t="shared" ca="1" si="41"/>
        <v>1.2138683799767036</v>
      </c>
      <c r="D63" s="9">
        <f t="shared" ca="1" si="41"/>
        <v>1.3843814990181582</v>
      </c>
      <c r="E63" s="9">
        <f t="shared" ca="1" si="41"/>
        <v>1.0388627700669752</v>
      </c>
      <c r="F63" s="9">
        <f t="shared" ca="1" si="41"/>
        <v>1.0159108921510998</v>
      </c>
      <c r="G63" s="9">
        <f t="shared" ca="1" si="41"/>
        <v>0.90578637579551102</v>
      </c>
      <c r="H63" s="9">
        <f t="shared" ca="1" si="41"/>
        <v>0.89572539571425946</v>
      </c>
      <c r="I63" s="9">
        <f t="shared" ca="1" si="41"/>
        <v>1.5163847164032958</v>
      </c>
      <c r="J63" s="9">
        <f t="shared" ca="1" si="41"/>
        <v>1.1760800492766355</v>
      </c>
      <c r="K63" s="9">
        <f t="shared" ca="1" si="41"/>
        <v>1.1743571361292491</v>
      </c>
      <c r="L63" s="9">
        <f t="shared" ca="1" si="41"/>
        <v>1.7948584080539427</v>
      </c>
      <c r="M63" s="9">
        <f t="shared" ca="1" si="41"/>
        <v>0.91325755021161192</v>
      </c>
      <c r="N63" s="9">
        <f t="shared" ca="1" si="41"/>
        <v>1.1905652844016696</v>
      </c>
      <c r="O63" s="9">
        <f t="shared" ca="1" si="41"/>
        <v>1.0622376765848438</v>
      </c>
      <c r="P63" s="9">
        <f t="shared" ca="1" si="41"/>
        <v>1.1695936221836658</v>
      </c>
      <c r="Q63" s="9">
        <f t="shared" ca="1" si="41"/>
        <v>1.7647346362378773</v>
      </c>
      <c r="R63" s="9">
        <f t="shared" ca="1" si="41"/>
        <v>1.2956742333449889</v>
      </c>
      <c r="S63" s="9">
        <f t="shared" ca="1" si="41"/>
        <v>1.0357954536494745</v>
      </c>
      <c r="T63" s="9">
        <f t="shared" ca="1" si="41"/>
        <v>1.5918548127960348</v>
      </c>
      <c r="U63" s="9">
        <f t="shared" ca="1" si="41"/>
        <v>1.5139420026637804</v>
      </c>
      <c r="V63" s="9">
        <f t="shared" ca="1" si="41"/>
        <v>1.1390188486017907</v>
      </c>
      <c r="W63" s="9">
        <f t="shared" ca="1" si="41"/>
        <v>0.9235154552187651</v>
      </c>
      <c r="X63" s="9">
        <f t="shared" ca="1" si="41"/>
        <v>1.1924862365734707</v>
      </c>
      <c r="Y63" s="9">
        <f t="shared" ca="1" si="41"/>
        <v>1.4955223442363377</v>
      </c>
      <c r="Z63" s="9">
        <f t="shared" ca="1" si="41"/>
        <v>0.79891319357841906</v>
      </c>
      <c r="AA63" s="9">
        <f t="shared" ca="1" si="41"/>
        <v>1.0762420454967716</v>
      </c>
      <c r="AB63" s="9">
        <f t="shared" ca="1" si="41"/>
        <v>1.1613130188068892</v>
      </c>
      <c r="AC63" s="9">
        <f t="shared" ca="1" si="41"/>
        <v>1.4114781856145102</v>
      </c>
      <c r="AD63" s="9">
        <f t="shared" ca="1" si="41"/>
        <v>1.5205901375286286</v>
      </c>
      <c r="AE63" s="9">
        <f t="shared" ca="1" si="41"/>
        <v>1.414952204384136</v>
      </c>
      <c r="AF63" s="9">
        <f t="shared" ca="1" si="41"/>
        <v>1.0555810153045506</v>
      </c>
      <c r="AG63" s="9">
        <f t="shared" ca="1" si="41"/>
        <v>1.3721971814643208</v>
      </c>
      <c r="AH63" s="9">
        <f t="shared" ca="1" si="41"/>
        <v>1.3877888257207085</v>
      </c>
      <c r="AI63" s="9">
        <f t="shared" ca="1" si="41"/>
        <v>1.2619130214637979</v>
      </c>
      <c r="AJ63" s="9">
        <f t="shared" ca="1" si="41"/>
        <v>1.0189193241221359</v>
      </c>
      <c r="AK63" s="9">
        <f t="shared" ca="1" si="41"/>
        <v>1.4872740990103748</v>
      </c>
      <c r="AL63" s="9">
        <f t="shared" ca="1" si="41"/>
        <v>0.81455042973004221</v>
      </c>
      <c r="AM63" s="9">
        <f t="shared" ca="1" si="41"/>
        <v>1.0633862725550807</v>
      </c>
      <c r="AN63" s="9" t="e">
        <f ca="1">AVERAGE(OFFSET($A63,0,Fixtures!$D$6,1,3))</f>
        <v>#N/A</v>
      </c>
      <c r="AO63" s="9" t="e">
        <f ca="1">AVERAGE(OFFSET($A63,0,Fixtures!$D$6,1,6))</f>
        <v>#N/A</v>
      </c>
      <c r="AP63" s="9" t="e">
        <f ca="1">AVERAGE(OFFSET($A63,0,Fixtures!$D$6,1,9))</f>
        <v>#N/A</v>
      </c>
      <c r="AQ63" s="9" t="e">
        <f ca="1">AVERAGE(OFFSET($A63,0,Fixtures!$D$6,1,12))</f>
        <v>#N/A</v>
      </c>
      <c r="AR63" s="9">
        <f ca="1">IF(OR(Fixtures!$D$6&lt;=0,Fixtures!$D$6&gt;39),AVERAGE(A63:AM63),AVERAGE(OFFSET($A63,0,Fixtures!$D$6,1,39-Fixtures!$D$6)))</f>
        <v>1.0633862725550807</v>
      </c>
    </row>
    <row r="64" spans="1:44" x14ac:dyDescent="0.25">
      <c r="A64" s="30" t="s">
        <v>10</v>
      </c>
      <c r="B64" s="9">
        <f t="shared" ref="B64:AM64" ca="1" si="42">MIN(VLOOKUP($A57,$A$2:$AM$11,B$13+1,FALSE),VLOOKUP($A64,$A$2:$AM$11,B$13+1,FALSE))</f>
        <v>1.2044469141373573</v>
      </c>
      <c r="C64" s="9">
        <f t="shared" ca="1" si="42"/>
        <v>1.4512065910712502</v>
      </c>
      <c r="D64" s="9">
        <f t="shared" ca="1" si="42"/>
        <v>1.3548826395362863</v>
      </c>
      <c r="E64" s="9">
        <f t="shared" ca="1" si="42"/>
        <v>0.93665734581439652</v>
      </c>
      <c r="F64" s="9">
        <f t="shared" ca="1" si="42"/>
        <v>1.0159108921510998</v>
      </c>
      <c r="G64" s="9">
        <f t="shared" ca="1" si="42"/>
        <v>0.90578637579551102</v>
      </c>
      <c r="H64" s="9">
        <f t="shared" ca="1" si="42"/>
        <v>0.89572539571425946</v>
      </c>
      <c r="I64" s="9">
        <f t="shared" ca="1" si="42"/>
        <v>1.1119798192532702</v>
      </c>
      <c r="J64" s="9">
        <f t="shared" ca="1" si="42"/>
        <v>1.1760800492766355</v>
      </c>
      <c r="K64" s="9">
        <f t="shared" ca="1" si="42"/>
        <v>1.6438692509854218</v>
      </c>
      <c r="L64" s="9">
        <f t="shared" ca="1" si="42"/>
        <v>1.5831245878668283</v>
      </c>
      <c r="M64" s="9">
        <f t="shared" ca="1" si="42"/>
        <v>0.83542111791589602</v>
      </c>
      <c r="N64" s="9">
        <f t="shared" ca="1" si="42"/>
        <v>1.1905652844016696</v>
      </c>
      <c r="O64" s="9">
        <f t="shared" ca="1" si="42"/>
        <v>1.3522191215967507</v>
      </c>
      <c r="P64" s="9">
        <f t="shared" ca="1" si="42"/>
        <v>1.1695936221836658</v>
      </c>
      <c r="Q64" s="9">
        <f t="shared" ca="1" si="42"/>
        <v>1.4073560844107484</v>
      </c>
      <c r="R64" s="9">
        <f t="shared" ca="1" si="42"/>
        <v>1.2956742333449889</v>
      </c>
      <c r="S64" s="9">
        <f t="shared" ca="1" si="42"/>
        <v>1.5720321224419191</v>
      </c>
      <c r="T64" s="9">
        <f t="shared" ca="1" si="42"/>
        <v>1.5918548127960348</v>
      </c>
      <c r="U64" s="9">
        <f t="shared" ca="1" si="42"/>
        <v>1.2942461861487249</v>
      </c>
      <c r="V64" s="9">
        <f t="shared" ca="1" si="42"/>
        <v>1.1390188486017907</v>
      </c>
      <c r="W64" s="9">
        <f t="shared" ca="1" si="42"/>
        <v>1.4351742234781957</v>
      </c>
      <c r="X64" s="9">
        <f t="shared" ca="1" si="42"/>
        <v>1.3458545873289758</v>
      </c>
      <c r="Y64" s="9">
        <f t="shared" ca="1" si="42"/>
        <v>1.1038178852781257</v>
      </c>
      <c r="Z64" s="9">
        <f t="shared" ca="1" si="42"/>
        <v>0.79891319357841906</v>
      </c>
      <c r="AA64" s="9">
        <f t="shared" ca="1" si="42"/>
        <v>1.1518125530147534</v>
      </c>
      <c r="AB64" s="9">
        <f t="shared" ca="1" si="42"/>
        <v>1.0623349570963119</v>
      </c>
      <c r="AC64" s="9">
        <f t="shared" ca="1" si="42"/>
        <v>1.2449705285147106</v>
      </c>
      <c r="AD64" s="9">
        <f t="shared" ca="1" si="42"/>
        <v>1.5205901375286286</v>
      </c>
      <c r="AE64" s="9">
        <f t="shared" ca="1" si="42"/>
        <v>1.065480865338432</v>
      </c>
      <c r="AF64" s="9">
        <f t="shared" ca="1" si="42"/>
        <v>1.0555810153045506</v>
      </c>
      <c r="AG64" s="9">
        <f t="shared" ca="1" si="42"/>
        <v>0.94717808235294465</v>
      </c>
      <c r="AH64" s="9">
        <f t="shared" ca="1" si="42"/>
        <v>1.3877888257207085</v>
      </c>
      <c r="AI64" s="9">
        <f t="shared" ca="1" si="42"/>
        <v>1.5007573586460548</v>
      </c>
      <c r="AJ64" s="9">
        <f t="shared" ca="1" si="42"/>
        <v>1.0189193241221359</v>
      </c>
      <c r="AK64" s="9">
        <f t="shared" ca="1" si="42"/>
        <v>1.0894546916622474</v>
      </c>
      <c r="AL64" s="9">
        <f t="shared" ca="1" si="42"/>
        <v>1.5900765224518238</v>
      </c>
      <c r="AM64" s="9">
        <f t="shared" ca="1" si="42"/>
        <v>1.0633862725550807</v>
      </c>
      <c r="AN64" s="9" t="e">
        <f ca="1">AVERAGE(OFFSET($A64,0,Fixtures!$D$6,1,3))</f>
        <v>#N/A</v>
      </c>
      <c r="AO64" s="9" t="e">
        <f ca="1">AVERAGE(OFFSET($A64,0,Fixtures!$D$6,1,6))</f>
        <v>#N/A</v>
      </c>
      <c r="AP64" s="9" t="e">
        <f ca="1">AVERAGE(OFFSET($A64,0,Fixtures!$D$6,1,9))</f>
        <v>#N/A</v>
      </c>
      <c r="AQ64" s="9" t="e">
        <f ca="1">AVERAGE(OFFSET($A64,0,Fixtures!$D$6,1,12))</f>
        <v>#N/A</v>
      </c>
      <c r="AR64" s="9">
        <f ca="1">IF(OR(Fixtures!$D$6&lt;=0,Fixtures!$D$6&gt;39),AVERAGE(A64:AM64),AVERAGE(OFFSET($A64,0,Fixtures!$D$6,1,39-Fixtures!$D$6)))</f>
        <v>1.0633862725550807</v>
      </c>
    </row>
    <row r="65" spans="1:44" x14ac:dyDescent="0.25">
      <c r="A65" s="30" t="s">
        <v>117</v>
      </c>
      <c r="B65" s="9">
        <f t="shared" ref="B65:AM65" ca="1" si="43">MIN(VLOOKUP($A57,$A$2:$AM$11,B$13+1,FALSE),VLOOKUP($A65,$A$2:$AM$11,B$13+1,FALSE))</f>
        <v>1.2376875945298538</v>
      </c>
      <c r="C65" s="9">
        <f t="shared" ca="1" si="43"/>
        <v>1.9336069245441008</v>
      </c>
      <c r="D65" s="9">
        <f t="shared" ca="1" si="43"/>
        <v>1.3843814990181582</v>
      </c>
      <c r="E65" s="9">
        <f t="shared" ca="1" si="43"/>
        <v>1.342293830688313</v>
      </c>
      <c r="F65" s="9">
        <f t="shared" ca="1" si="43"/>
        <v>1.0159108921510998</v>
      </c>
      <c r="G65" s="9">
        <f t="shared" ca="1" si="43"/>
        <v>0.90578637579551102</v>
      </c>
      <c r="H65" s="9">
        <f t="shared" ca="1" si="43"/>
        <v>0.89572539571425946</v>
      </c>
      <c r="I65" s="9">
        <f t="shared" ca="1" si="43"/>
        <v>1.7114103828913958</v>
      </c>
      <c r="J65" s="9">
        <f t="shared" ca="1" si="43"/>
        <v>1.1760800492766355</v>
      </c>
      <c r="K65" s="9">
        <f t="shared" ca="1" si="43"/>
        <v>1.0347810073293837</v>
      </c>
      <c r="L65" s="9">
        <f t="shared" ca="1" si="43"/>
        <v>1.1732069840688006</v>
      </c>
      <c r="M65" s="9">
        <f t="shared" ca="1" si="43"/>
        <v>1.7514426799093712</v>
      </c>
      <c r="N65" s="9">
        <f t="shared" ca="1" si="43"/>
        <v>1.1905652844016696</v>
      </c>
      <c r="O65" s="9">
        <f t="shared" ca="1" si="43"/>
        <v>1.3522191215967507</v>
      </c>
      <c r="P65" s="9">
        <f t="shared" ca="1" si="43"/>
        <v>1.1695936221836658</v>
      </c>
      <c r="Q65" s="9">
        <f t="shared" ca="1" si="43"/>
        <v>1.7647346362378773</v>
      </c>
      <c r="R65" s="9">
        <f t="shared" ca="1" si="43"/>
        <v>1.2956742333449889</v>
      </c>
      <c r="S65" s="9">
        <f t="shared" ca="1" si="43"/>
        <v>1.5720321224419191</v>
      </c>
      <c r="T65" s="9">
        <f t="shared" ca="1" si="43"/>
        <v>1.5918548127960348</v>
      </c>
      <c r="U65" s="9">
        <f t="shared" ca="1" si="43"/>
        <v>1.5139420026637804</v>
      </c>
      <c r="V65" s="9">
        <f t="shared" ca="1" si="43"/>
        <v>1.1390188486017907</v>
      </c>
      <c r="W65" s="9">
        <f t="shared" ca="1" si="43"/>
        <v>1.3158442053364598</v>
      </c>
      <c r="X65" s="9">
        <f t="shared" ca="1" si="43"/>
        <v>1.3458545873289758</v>
      </c>
      <c r="Y65" s="9">
        <f t="shared" ca="1" si="43"/>
        <v>1.4955223442363377</v>
      </c>
      <c r="Z65" s="9">
        <f t="shared" ca="1" si="43"/>
        <v>0.79891319357841906</v>
      </c>
      <c r="AA65" s="9">
        <f t="shared" ca="1" si="43"/>
        <v>1.1518125530147534</v>
      </c>
      <c r="AB65" s="9">
        <f t="shared" ca="1" si="43"/>
        <v>1.377336019907369</v>
      </c>
      <c r="AC65" s="9">
        <f t="shared" ca="1" si="43"/>
        <v>1.491868908216053</v>
      </c>
      <c r="AD65" s="9">
        <f t="shared" ca="1" si="43"/>
        <v>1.5205901375286286</v>
      </c>
      <c r="AE65" s="9">
        <f t="shared" ca="1" si="43"/>
        <v>1.7604018246908133</v>
      </c>
      <c r="AF65" s="9">
        <f t="shared" ca="1" si="43"/>
        <v>1.0555810153045506</v>
      </c>
      <c r="AG65" s="9">
        <f t="shared" ca="1" si="43"/>
        <v>1.5738634916407244</v>
      </c>
      <c r="AH65" s="9">
        <f t="shared" ca="1" si="43"/>
        <v>1.3877888257207085</v>
      </c>
      <c r="AI65" s="9">
        <f t="shared" ca="1" si="43"/>
        <v>1.3672263709178558</v>
      </c>
      <c r="AJ65" s="9">
        <f t="shared" ca="1" si="43"/>
        <v>1.0189193241221359</v>
      </c>
      <c r="AK65" s="9">
        <f t="shared" ca="1" si="43"/>
        <v>1.4872740990103748</v>
      </c>
      <c r="AL65" s="9">
        <f t="shared" ca="1" si="43"/>
        <v>1.7431991069733783</v>
      </c>
      <c r="AM65" s="9">
        <f t="shared" ca="1" si="43"/>
        <v>1.0633862725550807</v>
      </c>
      <c r="AN65" s="9" t="e">
        <f ca="1">AVERAGE(OFFSET($A65,0,Fixtures!$D$6,1,3))</f>
        <v>#N/A</v>
      </c>
      <c r="AO65" s="9" t="e">
        <f ca="1">AVERAGE(OFFSET($A65,0,Fixtures!$D$6,1,6))</f>
        <v>#N/A</v>
      </c>
      <c r="AP65" s="9" t="e">
        <f ca="1">AVERAGE(OFFSET($A65,0,Fixtures!$D$6,1,9))</f>
        <v>#N/A</v>
      </c>
      <c r="AQ65" s="9" t="e">
        <f ca="1">AVERAGE(OFFSET($A65,0,Fixtures!$D$6,1,12))</f>
        <v>#N/A</v>
      </c>
      <c r="AR65" s="9">
        <f ca="1">IF(OR(Fixtures!$D$6&lt;=0,Fixtures!$D$6&gt;39),AVERAGE(A65:AM65),AVERAGE(OFFSET($A65,0,Fixtures!$D$6,1,39-Fixtures!$D$6)))</f>
        <v>1.0633862725550807</v>
      </c>
    </row>
    <row r="66" spans="1:44" x14ac:dyDescent="0.25">
      <c r="A66" s="30" t="s">
        <v>63</v>
      </c>
      <c r="B66" s="9">
        <f t="shared" ref="B66:AM66" ca="1" si="44">MIN(VLOOKUP($A57,$A$2:$AM$11,B$13+1,FALSE),VLOOKUP($A66,$A$2:$AM$11,B$13+1,FALSE))</f>
        <v>0.94499087962520367</v>
      </c>
      <c r="C66" s="9">
        <f t="shared" ca="1" si="44"/>
        <v>1.3986325418720553</v>
      </c>
      <c r="D66" s="9">
        <f t="shared" ca="1" si="44"/>
        <v>0.93805464478256573</v>
      </c>
      <c r="E66" s="9">
        <f t="shared" ca="1" si="44"/>
        <v>1.342293830688313</v>
      </c>
      <c r="F66" s="9">
        <f t="shared" ca="1" si="44"/>
        <v>1.0159108921510998</v>
      </c>
      <c r="G66" s="9">
        <f t="shared" ca="1" si="44"/>
        <v>0.90578637579551102</v>
      </c>
      <c r="H66" s="9">
        <f t="shared" ca="1" si="44"/>
        <v>0.89572539571425946</v>
      </c>
      <c r="I66" s="9">
        <f t="shared" ca="1" si="44"/>
        <v>0.92584840980034222</v>
      </c>
      <c r="J66" s="9">
        <f t="shared" ca="1" si="44"/>
        <v>0.90280131723720991</v>
      </c>
      <c r="K66" s="9">
        <f t="shared" ca="1" si="44"/>
        <v>1.2302471117580323</v>
      </c>
      <c r="L66" s="9">
        <f t="shared" ca="1" si="44"/>
        <v>1.3970050738157496</v>
      </c>
      <c r="M66" s="9">
        <f t="shared" ca="1" si="44"/>
        <v>1.7183228292799584</v>
      </c>
      <c r="N66" s="9">
        <f t="shared" ca="1" si="44"/>
        <v>0.80493785382318717</v>
      </c>
      <c r="O66" s="9">
        <f t="shared" ca="1" si="44"/>
        <v>1.3522191215967507</v>
      </c>
      <c r="P66" s="9">
        <f t="shared" ca="1" si="44"/>
        <v>1.058010023633899</v>
      </c>
      <c r="Q66" s="9">
        <f t="shared" ca="1" si="44"/>
        <v>1.3216838465392142</v>
      </c>
      <c r="R66" s="9">
        <f t="shared" ca="1" si="44"/>
        <v>1.2956742333449889</v>
      </c>
      <c r="S66" s="9">
        <f t="shared" ca="1" si="44"/>
        <v>0.79599704401375715</v>
      </c>
      <c r="T66" s="9">
        <f t="shared" ca="1" si="44"/>
        <v>0.90547479614884829</v>
      </c>
      <c r="U66" s="9">
        <f t="shared" ca="1" si="44"/>
        <v>1.023571947211106</v>
      </c>
      <c r="V66" s="9">
        <f t="shared" ca="1" si="44"/>
        <v>1.1390188486017907</v>
      </c>
      <c r="W66" s="9">
        <f t="shared" ca="1" si="44"/>
        <v>1.4351742234781957</v>
      </c>
      <c r="X66" s="9">
        <f t="shared" ca="1" si="44"/>
        <v>1.1773237587728211</v>
      </c>
      <c r="Y66" s="9">
        <f t="shared" ca="1" si="44"/>
        <v>0.70996372722570156</v>
      </c>
      <c r="Z66" s="9">
        <f t="shared" ca="1" si="44"/>
        <v>0.79891319357841906</v>
      </c>
      <c r="AA66" s="9">
        <f t="shared" ca="1" si="44"/>
        <v>1.1518125530147534</v>
      </c>
      <c r="AB66" s="9">
        <f t="shared" ca="1" si="44"/>
        <v>1.3512905410749116</v>
      </c>
      <c r="AC66" s="9">
        <f t="shared" ca="1" si="44"/>
        <v>1.7764018764603418</v>
      </c>
      <c r="AD66" s="9">
        <f t="shared" ca="1" si="44"/>
        <v>1.0998858259150479</v>
      </c>
      <c r="AE66" s="9">
        <f t="shared" ca="1" si="44"/>
        <v>1.1928454038905514</v>
      </c>
      <c r="AF66" s="9">
        <f t="shared" ca="1" si="44"/>
        <v>1.0555810153045506</v>
      </c>
      <c r="AG66" s="9">
        <f t="shared" ca="1" si="44"/>
        <v>1.2016656319000445</v>
      </c>
      <c r="AH66" s="9">
        <f t="shared" ca="1" si="44"/>
        <v>1.3877888257207085</v>
      </c>
      <c r="AI66" s="9">
        <f t="shared" ca="1" si="44"/>
        <v>1.1514163433146742</v>
      </c>
      <c r="AJ66" s="9">
        <f t="shared" ca="1" si="44"/>
        <v>1.0189193241221359</v>
      </c>
      <c r="AK66" s="9">
        <f t="shared" ca="1" si="44"/>
        <v>1.3453825968255422</v>
      </c>
      <c r="AL66" s="9">
        <f t="shared" ca="1" si="44"/>
        <v>1.0122026693683317</v>
      </c>
      <c r="AM66" s="9">
        <f t="shared" ca="1" si="44"/>
        <v>1.0393733061605996</v>
      </c>
      <c r="AN66" s="9" t="e">
        <f ca="1">AVERAGE(OFFSET($A66,0,Fixtures!$D$6,1,3))</f>
        <v>#N/A</v>
      </c>
      <c r="AO66" s="9" t="e">
        <f ca="1">AVERAGE(OFFSET($A66,0,Fixtures!$D$6,1,6))</f>
        <v>#N/A</v>
      </c>
      <c r="AP66" s="9" t="e">
        <f ca="1">AVERAGE(OFFSET($A66,0,Fixtures!$D$6,1,9))</f>
        <v>#N/A</v>
      </c>
      <c r="AQ66" s="9" t="e">
        <f ca="1">AVERAGE(OFFSET($A66,0,Fixtures!$D$6,1,12))</f>
        <v>#N/A</v>
      </c>
      <c r="AR66" s="9">
        <f ca="1">IF(OR(Fixtures!$D$6&lt;=0,Fixtures!$D$6&gt;39),AVERAGE(A66:AM66),AVERAGE(OFFSET($A66,0,Fixtures!$D$6,1,39-Fixtures!$D$6)))</f>
        <v>1.0393733061605996</v>
      </c>
    </row>
    <row r="68" spans="1:44" x14ac:dyDescent="0.25">
      <c r="A68" s="31" t="s">
        <v>115</v>
      </c>
      <c r="B68" s="2">
        <v>1</v>
      </c>
      <c r="C68" s="2">
        <v>2</v>
      </c>
      <c r="D68" s="2">
        <v>3</v>
      </c>
      <c r="E68" s="2">
        <v>4</v>
      </c>
      <c r="F68" s="2">
        <v>5</v>
      </c>
      <c r="G68" s="2">
        <v>6</v>
      </c>
      <c r="H68" s="2">
        <v>7</v>
      </c>
      <c r="I68" s="2">
        <v>8</v>
      </c>
      <c r="J68" s="2">
        <v>9</v>
      </c>
      <c r="K68" s="2">
        <v>10</v>
      </c>
      <c r="L68" s="2">
        <v>11</v>
      </c>
      <c r="M68" s="2">
        <v>12</v>
      </c>
      <c r="N68" s="2">
        <v>13</v>
      </c>
      <c r="O68" s="2">
        <v>14</v>
      </c>
      <c r="P68" s="2">
        <v>15</v>
      </c>
      <c r="Q68" s="2">
        <v>16</v>
      </c>
      <c r="R68" s="2">
        <v>17</v>
      </c>
      <c r="S68" s="2">
        <v>18</v>
      </c>
      <c r="T68" s="2">
        <v>19</v>
      </c>
      <c r="U68" s="2">
        <v>20</v>
      </c>
      <c r="V68" s="2">
        <v>21</v>
      </c>
      <c r="W68" s="2">
        <v>22</v>
      </c>
      <c r="X68" s="2">
        <v>23</v>
      </c>
      <c r="Y68" s="2">
        <v>24</v>
      </c>
      <c r="Z68" s="2">
        <v>25</v>
      </c>
      <c r="AA68" s="2">
        <v>26</v>
      </c>
      <c r="AB68" s="2">
        <v>27</v>
      </c>
      <c r="AC68" s="2">
        <v>28</v>
      </c>
      <c r="AD68" s="2">
        <v>29</v>
      </c>
      <c r="AE68" s="2">
        <v>30</v>
      </c>
      <c r="AF68" s="2">
        <v>31</v>
      </c>
      <c r="AG68" s="2">
        <v>32</v>
      </c>
      <c r="AH68" s="2">
        <v>33</v>
      </c>
      <c r="AI68" s="2">
        <v>34</v>
      </c>
      <c r="AJ68" s="2">
        <v>35</v>
      </c>
      <c r="AK68" s="2">
        <v>36</v>
      </c>
      <c r="AL68" s="2">
        <v>37</v>
      </c>
      <c r="AM68" s="2">
        <v>38</v>
      </c>
      <c r="AN68" s="31" t="s">
        <v>56</v>
      </c>
      <c r="AO68" s="31" t="s">
        <v>57</v>
      </c>
      <c r="AP68" s="31" t="s">
        <v>58</v>
      </c>
      <c r="AQ68" s="31" t="s">
        <v>78</v>
      </c>
      <c r="AR68" s="31" t="s">
        <v>59</v>
      </c>
    </row>
    <row r="69" spans="1:44" x14ac:dyDescent="0.25">
      <c r="A69" s="30" t="s">
        <v>105</v>
      </c>
      <c r="B69" s="9">
        <f t="shared" ref="B69:AM69" ca="1" si="45">MIN(VLOOKUP($A68,$A$2:$AM$11,B$13+1,FALSE),VLOOKUP($A69,$A$2:$AM$11,B$13+1,FALSE))</f>
        <v>2.2790507087516736</v>
      </c>
      <c r="C69" s="9">
        <f t="shared" ca="1" si="45"/>
        <v>0.80603951877340729</v>
      </c>
      <c r="D69" s="9">
        <f t="shared" ca="1" si="45"/>
        <v>1.1768882101252416</v>
      </c>
      <c r="E69" s="9">
        <f t="shared" ca="1" si="45"/>
        <v>1.8059149775634138</v>
      </c>
      <c r="F69" s="9">
        <f t="shared" ca="1" si="45"/>
        <v>1.222844307844261</v>
      </c>
      <c r="G69" s="9">
        <f t="shared" ca="1" si="45"/>
        <v>1.5341538386859275</v>
      </c>
      <c r="H69" s="9">
        <f t="shared" ca="1" si="45"/>
        <v>1.1800264258532762</v>
      </c>
      <c r="I69" s="9">
        <f t="shared" ca="1" si="45"/>
        <v>1.33432432351134</v>
      </c>
      <c r="J69" s="9">
        <f t="shared" ca="1" si="45"/>
        <v>1.2011851558103612</v>
      </c>
      <c r="K69" s="9">
        <f t="shared" ca="1" si="45"/>
        <v>1.7266762052968767</v>
      </c>
      <c r="L69" s="9">
        <f t="shared" ca="1" si="45"/>
        <v>1.0728717040725788</v>
      </c>
      <c r="M69" s="9">
        <f t="shared" ca="1" si="45"/>
        <v>1.3542671244348663</v>
      </c>
      <c r="N69" s="9">
        <f t="shared" ca="1" si="45"/>
        <v>1.0280081093737956</v>
      </c>
      <c r="O69" s="9">
        <f t="shared" ca="1" si="45"/>
        <v>1.1491789245444604</v>
      </c>
      <c r="P69" s="9">
        <f t="shared" ca="1" si="45"/>
        <v>0.91386601238555953</v>
      </c>
      <c r="Q69" s="9">
        <f t="shared" ca="1" si="45"/>
        <v>1.3195033780881031</v>
      </c>
      <c r="R69" s="9">
        <f t="shared" ca="1" si="45"/>
        <v>2.0168527011301203</v>
      </c>
      <c r="S69" s="9">
        <f t="shared" ca="1" si="45"/>
        <v>1.3549229122556778</v>
      </c>
      <c r="T69" s="9">
        <f t="shared" ca="1" si="45"/>
        <v>1.1865707120343041</v>
      </c>
      <c r="U69" s="9">
        <f t="shared" ca="1" si="45"/>
        <v>1.3072316791448588</v>
      </c>
      <c r="V69" s="9">
        <f t="shared" ca="1" si="45"/>
        <v>1.5005406202905629</v>
      </c>
      <c r="W69" s="9">
        <f t="shared" ca="1" si="45"/>
        <v>1.357859643111712</v>
      </c>
      <c r="X69" s="9">
        <f t="shared" ca="1" si="45"/>
        <v>1.0493137880514594</v>
      </c>
      <c r="Y69" s="9">
        <f t="shared" ca="1" si="45"/>
        <v>1.5274464022957472</v>
      </c>
      <c r="Z69" s="9">
        <f t="shared" ca="1" si="45"/>
        <v>1.4479760125964356</v>
      </c>
      <c r="AA69" s="9">
        <f t="shared" ca="1" si="45"/>
        <v>1.603745246849517</v>
      </c>
      <c r="AB69" s="9">
        <f t="shared" ca="1" si="45"/>
        <v>1.0649968237367813</v>
      </c>
      <c r="AC69" s="9">
        <f t="shared" ca="1" si="45"/>
        <v>1.3642809491805685</v>
      </c>
      <c r="AD69" s="9">
        <f t="shared" ca="1" si="45"/>
        <v>1.0249728421161166</v>
      </c>
      <c r="AE69" s="9">
        <f t="shared" ca="1" si="45"/>
        <v>0.92550589397175409</v>
      </c>
      <c r="AF69" s="9">
        <f t="shared" ca="1" si="45"/>
        <v>2.2964305893959391</v>
      </c>
      <c r="AG69" s="9">
        <f t="shared" ca="1" si="45"/>
        <v>1.7922474245754525</v>
      </c>
      <c r="AH69" s="9">
        <f t="shared" ca="1" si="45"/>
        <v>0.90371528811630908</v>
      </c>
      <c r="AI69" s="9">
        <f t="shared" ca="1" si="45"/>
        <v>1.508862440065351</v>
      </c>
      <c r="AJ69" s="9">
        <f t="shared" ca="1" si="45"/>
        <v>1.586054687360781</v>
      </c>
      <c r="AK69" s="9">
        <f t="shared" ca="1" si="45"/>
        <v>1.1620867491131901</v>
      </c>
      <c r="AL69" s="9">
        <f t="shared" ca="1" si="45"/>
        <v>1.7229418110123136</v>
      </c>
      <c r="AM69" s="9">
        <f t="shared" ca="1" si="45"/>
        <v>1.0376585839076606</v>
      </c>
      <c r="AN69" s="9" t="e">
        <f ca="1">AVERAGE(OFFSET($A69,0,Fixtures!$D$6,1,3))</f>
        <v>#N/A</v>
      </c>
      <c r="AO69" s="9" t="e">
        <f ca="1">AVERAGE(OFFSET($A69,0,Fixtures!$D$6,1,6))</f>
        <v>#N/A</v>
      </c>
      <c r="AP69" s="9" t="e">
        <f ca="1">AVERAGE(OFFSET($A69,0,Fixtures!$D$6,1,9))</f>
        <v>#N/A</v>
      </c>
      <c r="AQ69" s="9" t="e">
        <f ca="1">AVERAGE(OFFSET($A69,0,Fixtures!$D$6,1,12))</f>
        <v>#N/A</v>
      </c>
      <c r="AR69" s="9">
        <f ca="1">IF(OR(Fixtures!$D$6&lt;=0,Fixtures!$D$6&gt;39),AVERAGE(A69:AM69),AVERAGE(OFFSET($A69,0,Fixtures!$D$6,1,39-Fixtures!$D$6)))</f>
        <v>1.0376585839076606</v>
      </c>
    </row>
    <row r="70" spans="1:44" x14ac:dyDescent="0.25">
      <c r="A70" s="30" t="s">
        <v>118</v>
      </c>
      <c r="B70" s="9">
        <f t="shared" ref="B70:AM70" ca="1" si="46">MIN(VLOOKUP($A68,$A$2:$AM$11,B$13+1,FALSE),VLOOKUP($A70,$A$2:$AM$11,B$13+1,FALSE))</f>
        <v>1.1281833670326218</v>
      </c>
      <c r="C70" s="9">
        <f t="shared" ca="1" si="46"/>
        <v>0.95834815418206498</v>
      </c>
      <c r="D70" s="9">
        <f t="shared" ca="1" si="46"/>
        <v>1.1141345798143516</v>
      </c>
      <c r="E70" s="9">
        <f t="shared" ca="1" si="46"/>
        <v>1.0599103763926339</v>
      </c>
      <c r="F70" s="9">
        <f t="shared" ca="1" si="46"/>
        <v>0.81631550428156097</v>
      </c>
      <c r="G70" s="9">
        <f t="shared" ca="1" si="46"/>
        <v>0.63482076678749366</v>
      </c>
      <c r="H70" s="9">
        <f t="shared" ca="1" si="46"/>
        <v>1.250707192531533</v>
      </c>
      <c r="I70" s="9">
        <f t="shared" ca="1" si="46"/>
        <v>0.72213107915514674</v>
      </c>
      <c r="J70" s="9">
        <f t="shared" ca="1" si="46"/>
        <v>1.2476364313788255</v>
      </c>
      <c r="K70" s="9">
        <f t="shared" ca="1" si="46"/>
        <v>1.2685768912899908</v>
      </c>
      <c r="L70" s="9">
        <f t="shared" ca="1" si="46"/>
        <v>0.82891734857236565</v>
      </c>
      <c r="M70" s="9">
        <f t="shared" ca="1" si="46"/>
        <v>1.293412002296433</v>
      </c>
      <c r="N70" s="9">
        <f t="shared" ca="1" si="46"/>
        <v>0.93893510902080612</v>
      </c>
      <c r="O70" s="9">
        <f t="shared" ca="1" si="46"/>
        <v>0.56620777815468548</v>
      </c>
      <c r="P70" s="9">
        <f t="shared" ca="1" si="46"/>
        <v>1.1803733466121427</v>
      </c>
      <c r="Q70" s="9">
        <f t="shared" ca="1" si="46"/>
        <v>0.87717708079079126</v>
      </c>
      <c r="R70" s="9">
        <f t="shared" ca="1" si="46"/>
        <v>0.74811404560837336</v>
      </c>
      <c r="S70" s="9">
        <f t="shared" ca="1" si="46"/>
        <v>1.3549229122556778</v>
      </c>
      <c r="T70" s="9">
        <f t="shared" ca="1" si="46"/>
        <v>1.3703907875983341</v>
      </c>
      <c r="U70" s="9">
        <f t="shared" ca="1" si="46"/>
        <v>0.73837937195690995</v>
      </c>
      <c r="V70" s="9">
        <f t="shared" ca="1" si="46"/>
        <v>0.98355720480674824</v>
      </c>
      <c r="W70" s="9">
        <f t="shared" ca="1" si="46"/>
        <v>1.3624371535444872</v>
      </c>
      <c r="X70" s="9">
        <f t="shared" ca="1" si="46"/>
        <v>0.91827351803839186</v>
      </c>
      <c r="Y70" s="9">
        <f t="shared" ca="1" si="46"/>
        <v>0.98114235561261143</v>
      </c>
      <c r="Z70" s="9">
        <f t="shared" ca="1" si="46"/>
        <v>0.64195121002419664</v>
      </c>
      <c r="AA70" s="9">
        <f t="shared" ca="1" si="46"/>
        <v>0.80724831774833417</v>
      </c>
      <c r="AB70" s="9">
        <f t="shared" ca="1" si="46"/>
        <v>1.0171403036927094</v>
      </c>
      <c r="AC70" s="9">
        <f t="shared" ca="1" si="46"/>
        <v>1.0540646591850498</v>
      </c>
      <c r="AD70" s="9">
        <f t="shared" ca="1" si="46"/>
        <v>0.75364580725816355</v>
      </c>
      <c r="AE70" s="9">
        <f t="shared" ca="1" si="46"/>
        <v>0.92550589397175409</v>
      </c>
      <c r="AF70" s="9">
        <f t="shared" ca="1" si="46"/>
        <v>0.83351442557897071</v>
      </c>
      <c r="AG70" s="9">
        <f t="shared" ca="1" si="46"/>
        <v>1.4346161511972093</v>
      </c>
      <c r="AH70" s="9">
        <f t="shared" ca="1" si="46"/>
        <v>0.71999893564350925</v>
      </c>
      <c r="AI70" s="9">
        <f t="shared" ca="1" si="46"/>
        <v>1.0776764862245354</v>
      </c>
      <c r="AJ70" s="9">
        <f t="shared" ca="1" si="46"/>
        <v>0.95131387691893232</v>
      </c>
      <c r="AK70" s="9">
        <f t="shared" ca="1" si="46"/>
        <v>0.95383746536666947</v>
      </c>
      <c r="AL70" s="9">
        <f t="shared" ca="1" si="46"/>
        <v>1.2589760285160398</v>
      </c>
      <c r="AM70" s="9">
        <f t="shared" ca="1" si="46"/>
        <v>1.0376585839076606</v>
      </c>
      <c r="AN70" s="9" t="e">
        <f ca="1">AVERAGE(OFFSET($A70,0,Fixtures!$D$6,1,3))</f>
        <v>#N/A</v>
      </c>
      <c r="AO70" s="9" t="e">
        <f ca="1">AVERAGE(OFFSET($A70,0,Fixtures!$D$6,1,6))</f>
        <v>#N/A</v>
      </c>
      <c r="AP70" s="9" t="e">
        <f ca="1">AVERAGE(OFFSET($A70,0,Fixtures!$D$6,1,9))</f>
        <v>#N/A</v>
      </c>
      <c r="AQ70" s="9" t="e">
        <f ca="1">AVERAGE(OFFSET($A70,0,Fixtures!$D$6,1,12))</f>
        <v>#N/A</v>
      </c>
      <c r="AR70" s="9">
        <f ca="1">IF(OR(Fixtures!$D$6&lt;=0,Fixtures!$D$6&gt;39),AVERAGE(A70:AM70),AVERAGE(OFFSET($A70,0,Fixtures!$D$6,1,39-Fixtures!$D$6)))</f>
        <v>1.0376585839076606</v>
      </c>
    </row>
    <row r="71" spans="1:44" x14ac:dyDescent="0.25">
      <c r="A71" s="30" t="s">
        <v>61</v>
      </c>
      <c r="B71" s="9">
        <f t="shared" ref="B71:AM71" ca="1" si="47">MIN(VLOOKUP($A68,$A$2:$AM$11,B$13+1,FALSE),VLOOKUP($A71,$A$2:$AM$11,B$13+1,FALSE))</f>
        <v>1.6165448327751273</v>
      </c>
      <c r="C71" s="9">
        <f t="shared" ca="1" si="47"/>
        <v>1.2069323084194501</v>
      </c>
      <c r="D71" s="9">
        <f t="shared" ca="1" si="47"/>
        <v>1.1768882101252416</v>
      </c>
      <c r="E71" s="9">
        <f t="shared" ca="1" si="47"/>
        <v>1.3905077400081629</v>
      </c>
      <c r="F71" s="9">
        <f t="shared" ca="1" si="47"/>
        <v>1.171270617091813</v>
      </c>
      <c r="G71" s="9">
        <f t="shared" ca="1" si="47"/>
        <v>1.4270846143506581</v>
      </c>
      <c r="H71" s="9">
        <f t="shared" ca="1" si="47"/>
        <v>1.6369288104344835</v>
      </c>
      <c r="I71" s="9">
        <f t="shared" ca="1" si="47"/>
        <v>1.33432432351134</v>
      </c>
      <c r="J71" s="9">
        <f t="shared" ca="1" si="47"/>
        <v>0.93143407471588824</v>
      </c>
      <c r="K71" s="9">
        <f t="shared" ca="1" si="47"/>
        <v>1.7324970413338463</v>
      </c>
      <c r="L71" s="9">
        <f t="shared" ca="1" si="47"/>
        <v>1.2093812202990173</v>
      </c>
      <c r="M71" s="9">
        <f t="shared" ca="1" si="47"/>
        <v>1.5591135094699446</v>
      </c>
      <c r="N71" s="9">
        <f t="shared" ca="1" si="47"/>
        <v>1.2318863560259605</v>
      </c>
      <c r="O71" s="9">
        <f t="shared" ca="1" si="47"/>
        <v>1.0854702085956507</v>
      </c>
      <c r="P71" s="9">
        <f t="shared" ca="1" si="47"/>
        <v>1.1803733466121427</v>
      </c>
      <c r="Q71" s="9">
        <f t="shared" ca="1" si="47"/>
        <v>0.82153473614072625</v>
      </c>
      <c r="R71" s="9">
        <f t="shared" ca="1" si="47"/>
        <v>1.0713457601895635</v>
      </c>
      <c r="S71" s="9">
        <f t="shared" ca="1" si="47"/>
        <v>1.3549229122556778</v>
      </c>
      <c r="T71" s="9">
        <f t="shared" ca="1" si="47"/>
        <v>1.3792176631061561</v>
      </c>
      <c r="U71" s="9">
        <f t="shared" ca="1" si="47"/>
        <v>1.4235808078469918</v>
      </c>
      <c r="V71" s="9">
        <f t="shared" ca="1" si="47"/>
        <v>2.0815450559123883</v>
      </c>
      <c r="W71" s="9">
        <f t="shared" ca="1" si="47"/>
        <v>1.3624371535444872</v>
      </c>
      <c r="X71" s="9">
        <f t="shared" ca="1" si="47"/>
        <v>1.0493137880514594</v>
      </c>
      <c r="Y71" s="9">
        <f t="shared" ca="1" si="47"/>
        <v>1.1844265802973881</v>
      </c>
      <c r="Z71" s="9">
        <f t="shared" ca="1" si="47"/>
        <v>0.92108821401061414</v>
      </c>
      <c r="AA71" s="9">
        <f t="shared" ca="1" si="47"/>
        <v>1.603745246849517</v>
      </c>
      <c r="AB71" s="9">
        <f t="shared" ca="1" si="47"/>
        <v>1.2727332075245388</v>
      </c>
      <c r="AC71" s="9">
        <f t="shared" ca="1" si="47"/>
        <v>1.5378686499863916</v>
      </c>
      <c r="AD71" s="9">
        <f t="shared" ca="1" si="47"/>
        <v>1.4758117483578643</v>
      </c>
      <c r="AE71" s="9">
        <f t="shared" ca="1" si="47"/>
        <v>0.92550589397175409</v>
      </c>
      <c r="AF71" s="9">
        <f t="shared" ca="1" si="47"/>
        <v>1.09349647478748</v>
      </c>
      <c r="AG71" s="9">
        <f t="shared" ca="1" si="47"/>
        <v>2.0556244614148182</v>
      </c>
      <c r="AH71" s="9">
        <f t="shared" ca="1" si="47"/>
        <v>1.3803014105682136</v>
      </c>
      <c r="AI71" s="9">
        <f t="shared" ca="1" si="47"/>
        <v>1.3839629914392788</v>
      </c>
      <c r="AJ71" s="9">
        <f t="shared" ca="1" si="47"/>
        <v>1.3623405343469828</v>
      </c>
      <c r="AK71" s="9">
        <f t="shared" ca="1" si="47"/>
        <v>1.5009817703184745</v>
      </c>
      <c r="AL71" s="9">
        <f t="shared" ca="1" si="47"/>
        <v>1.7229418110123136</v>
      </c>
      <c r="AM71" s="9">
        <f t="shared" ca="1" si="47"/>
        <v>1.0376585839076606</v>
      </c>
      <c r="AN71" s="9" t="e">
        <f ca="1">AVERAGE(OFFSET($A71,0,Fixtures!$D$6,1,3))</f>
        <v>#N/A</v>
      </c>
      <c r="AO71" s="9" t="e">
        <f ca="1">AVERAGE(OFFSET($A71,0,Fixtures!$D$6,1,6))</f>
        <v>#N/A</v>
      </c>
      <c r="AP71" s="9" t="e">
        <f ca="1">AVERAGE(OFFSET($A71,0,Fixtures!$D$6,1,9))</f>
        <v>#N/A</v>
      </c>
      <c r="AQ71" s="9" t="e">
        <f ca="1">AVERAGE(OFFSET($A71,0,Fixtures!$D$6,1,12))</f>
        <v>#N/A</v>
      </c>
      <c r="AR71" s="9">
        <f ca="1">IF(OR(Fixtures!$D$6&lt;=0,Fixtures!$D$6&gt;39),AVERAGE(A71:AM71),AVERAGE(OFFSET($A71,0,Fixtures!$D$6,1,39-Fixtures!$D$6)))</f>
        <v>1.0376585839076606</v>
      </c>
    </row>
    <row r="72" spans="1:44" x14ac:dyDescent="0.25">
      <c r="A72" s="30" t="s">
        <v>53</v>
      </c>
      <c r="B72" s="9">
        <f t="shared" ref="B72:AM72" ca="1" si="48">MIN(VLOOKUP($A68,$A$2:$AM$11,B$13+1,FALSE),VLOOKUP($A72,$A$2:$AM$11,B$13+1,FALSE))</f>
        <v>1.2516127894867295</v>
      </c>
      <c r="C72" s="9">
        <f t="shared" ca="1" si="48"/>
        <v>1.2069323084194501</v>
      </c>
      <c r="D72" s="9">
        <f t="shared" ca="1" si="48"/>
        <v>1.1768882101252416</v>
      </c>
      <c r="E72" s="9">
        <f t="shared" ca="1" si="48"/>
        <v>2.0578836598786912</v>
      </c>
      <c r="F72" s="9">
        <f t="shared" ca="1" si="48"/>
        <v>1.222844307844261</v>
      </c>
      <c r="G72" s="9">
        <f t="shared" ca="1" si="48"/>
        <v>1.4177326520823355</v>
      </c>
      <c r="H72" s="9">
        <f t="shared" ca="1" si="48"/>
        <v>1.4364238089824375</v>
      </c>
      <c r="I72" s="9">
        <f t="shared" ca="1" si="48"/>
        <v>1.33432432351134</v>
      </c>
      <c r="J72" s="9">
        <f t="shared" ca="1" si="48"/>
        <v>1.386534955992041</v>
      </c>
      <c r="K72" s="9">
        <f t="shared" ca="1" si="48"/>
        <v>1.1379575210145563</v>
      </c>
      <c r="L72" s="9">
        <f t="shared" ca="1" si="48"/>
        <v>1.2188939229292246</v>
      </c>
      <c r="M72" s="9">
        <f t="shared" ca="1" si="48"/>
        <v>1.4851091955647178</v>
      </c>
      <c r="N72" s="9">
        <f t="shared" ca="1" si="48"/>
        <v>1.2318863560259605</v>
      </c>
      <c r="O72" s="9">
        <f t="shared" ca="1" si="48"/>
        <v>1.9154709022805001</v>
      </c>
      <c r="P72" s="9">
        <f t="shared" ca="1" si="48"/>
        <v>1.1803733466121427</v>
      </c>
      <c r="Q72" s="9">
        <f t="shared" ca="1" si="48"/>
        <v>1.3195033780881031</v>
      </c>
      <c r="R72" s="9">
        <f t="shared" ca="1" si="48"/>
        <v>0.8549379475116643</v>
      </c>
      <c r="S72" s="9">
        <f t="shared" ca="1" si="48"/>
        <v>1.3549229122556778</v>
      </c>
      <c r="T72" s="9">
        <f t="shared" ca="1" si="48"/>
        <v>1.3792176631061561</v>
      </c>
      <c r="U72" s="9">
        <f t="shared" ca="1" si="48"/>
        <v>1.4402342679890305</v>
      </c>
      <c r="V72" s="9">
        <f t="shared" ca="1" si="48"/>
        <v>1.1296049106593817</v>
      </c>
      <c r="W72" s="9">
        <f t="shared" ca="1" si="48"/>
        <v>1.3624371535444872</v>
      </c>
      <c r="X72" s="9">
        <f t="shared" ca="1" si="48"/>
        <v>1.0493137880514594</v>
      </c>
      <c r="Y72" s="9">
        <f t="shared" ca="1" si="48"/>
        <v>1.0903722740428685</v>
      </c>
      <c r="Z72" s="9">
        <f t="shared" ca="1" si="48"/>
        <v>1.5549885290785563</v>
      </c>
      <c r="AA72" s="9">
        <f t="shared" ca="1" si="48"/>
        <v>1.1149061689034809</v>
      </c>
      <c r="AB72" s="9">
        <f t="shared" ca="1" si="48"/>
        <v>1.88848878693585</v>
      </c>
      <c r="AC72" s="9">
        <f t="shared" ca="1" si="48"/>
        <v>0.95853922241034417</v>
      </c>
      <c r="AD72" s="9">
        <f t="shared" ca="1" si="48"/>
        <v>1.5347545741739412</v>
      </c>
      <c r="AE72" s="9">
        <f t="shared" ca="1" si="48"/>
        <v>0.92550589397175409</v>
      </c>
      <c r="AF72" s="9">
        <f t="shared" ca="1" si="48"/>
        <v>1.7034855567882432</v>
      </c>
      <c r="AG72" s="9">
        <f t="shared" ca="1" si="48"/>
        <v>1.5915709939647908</v>
      </c>
      <c r="AH72" s="9">
        <f t="shared" ca="1" si="48"/>
        <v>1.8211302636224536</v>
      </c>
      <c r="AI72" s="9">
        <f t="shared" ca="1" si="48"/>
        <v>1.7538354077253027</v>
      </c>
      <c r="AJ72" s="9">
        <f t="shared" ca="1" si="48"/>
        <v>1.0871528721413608</v>
      </c>
      <c r="AK72" s="9">
        <f t="shared" ca="1" si="48"/>
        <v>1.4814629259562111</v>
      </c>
      <c r="AL72" s="9">
        <f t="shared" ca="1" si="48"/>
        <v>1.3244819339989256</v>
      </c>
      <c r="AM72" s="9">
        <f t="shared" ca="1" si="48"/>
        <v>1.0376585839076606</v>
      </c>
      <c r="AN72" s="9" t="e">
        <f ca="1">AVERAGE(OFFSET($A72,0,Fixtures!$D$6,1,3))</f>
        <v>#N/A</v>
      </c>
      <c r="AO72" s="9" t="e">
        <f ca="1">AVERAGE(OFFSET($A72,0,Fixtures!$D$6,1,6))</f>
        <v>#N/A</v>
      </c>
      <c r="AP72" s="9" t="e">
        <f ca="1">AVERAGE(OFFSET($A72,0,Fixtures!$D$6,1,9))</f>
        <v>#N/A</v>
      </c>
      <c r="AQ72" s="9" t="e">
        <f ca="1">AVERAGE(OFFSET($A72,0,Fixtures!$D$6,1,12))</f>
        <v>#N/A</v>
      </c>
      <c r="AR72" s="9">
        <f ca="1">IF(OR(Fixtures!$D$6&lt;=0,Fixtures!$D$6&gt;39),AVERAGE(A72:AM72),AVERAGE(OFFSET($A72,0,Fixtures!$D$6,1,39-Fixtures!$D$6)))</f>
        <v>1.0376585839076606</v>
      </c>
    </row>
    <row r="73" spans="1:44" x14ac:dyDescent="0.25">
      <c r="A73" s="30" t="s">
        <v>116</v>
      </c>
      <c r="B73" s="9">
        <f t="shared" ref="B73:AM73" ca="1" si="49">MIN(VLOOKUP($A68,$A$2:$AM$11,B$13+1,FALSE),VLOOKUP($A73,$A$2:$AM$11,B$13+1,FALSE))</f>
        <v>1.2376875945298538</v>
      </c>
      <c r="C73" s="9">
        <f t="shared" ca="1" si="49"/>
        <v>1.2069323084194501</v>
      </c>
      <c r="D73" s="9">
        <f t="shared" ca="1" si="49"/>
        <v>1.1768882101252416</v>
      </c>
      <c r="E73" s="9">
        <f t="shared" ca="1" si="49"/>
        <v>1.342293830688313</v>
      </c>
      <c r="F73" s="9">
        <f t="shared" ca="1" si="49"/>
        <v>1.0159108921510998</v>
      </c>
      <c r="G73" s="9">
        <f t="shared" ca="1" si="49"/>
        <v>0.90578637579551102</v>
      </c>
      <c r="H73" s="9">
        <f t="shared" ca="1" si="49"/>
        <v>0.89572539571425946</v>
      </c>
      <c r="I73" s="9">
        <f t="shared" ca="1" si="49"/>
        <v>1.33432432351134</v>
      </c>
      <c r="J73" s="9">
        <f t="shared" ca="1" si="49"/>
        <v>1.1760800492766355</v>
      </c>
      <c r="K73" s="9">
        <f t="shared" ca="1" si="49"/>
        <v>1.7324970413338463</v>
      </c>
      <c r="L73" s="9">
        <f t="shared" ca="1" si="49"/>
        <v>2.2589012544033951</v>
      </c>
      <c r="M73" s="9">
        <f t="shared" ca="1" si="49"/>
        <v>1.5591135094699446</v>
      </c>
      <c r="N73" s="9">
        <f t="shared" ca="1" si="49"/>
        <v>1.1905652844016696</v>
      </c>
      <c r="O73" s="9">
        <f t="shared" ca="1" si="49"/>
        <v>1.3522191215967507</v>
      </c>
      <c r="P73" s="9">
        <f t="shared" ca="1" si="49"/>
        <v>1.1695936221836658</v>
      </c>
      <c r="Q73" s="9">
        <f t="shared" ca="1" si="49"/>
        <v>1.3195033780881031</v>
      </c>
      <c r="R73" s="9">
        <f t="shared" ca="1" si="49"/>
        <v>1.2956742333449889</v>
      </c>
      <c r="S73" s="9">
        <f t="shared" ca="1" si="49"/>
        <v>1.3549229122556778</v>
      </c>
      <c r="T73" s="9">
        <f t="shared" ca="1" si="49"/>
        <v>1.3792176631061561</v>
      </c>
      <c r="U73" s="9">
        <f t="shared" ca="1" si="49"/>
        <v>1.5139420026637804</v>
      </c>
      <c r="V73" s="9">
        <f t="shared" ca="1" si="49"/>
        <v>1.1390188486017907</v>
      </c>
      <c r="W73" s="9">
        <f t="shared" ca="1" si="49"/>
        <v>1.3624371535444872</v>
      </c>
      <c r="X73" s="9">
        <f t="shared" ca="1" si="49"/>
        <v>1.0493137880514594</v>
      </c>
      <c r="Y73" s="9">
        <f t="shared" ca="1" si="49"/>
        <v>1.4955223442363377</v>
      </c>
      <c r="Z73" s="9">
        <f t="shared" ca="1" si="49"/>
        <v>0.79891319357841906</v>
      </c>
      <c r="AA73" s="9">
        <f t="shared" ca="1" si="49"/>
        <v>1.1518125530147534</v>
      </c>
      <c r="AB73" s="9">
        <f t="shared" ca="1" si="49"/>
        <v>1.9825938651430852</v>
      </c>
      <c r="AC73" s="9">
        <f t="shared" ca="1" si="49"/>
        <v>1.7764018764603418</v>
      </c>
      <c r="AD73" s="9">
        <f t="shared" ca="1" si="49"/>
        <v>1.5205901375286286</v>
      </c>
      <c r="AE73" s="9">
        <f t="shared" ca="1" si="49"/>
        <v>0.92550589397175409</v>
      </c>
      <c r="AF73" s="9">
        <f t="shared" ca="1" si="49"/>
        <v>1.0555810153045506</v>
      </c>
      <c r="AG73" s="9">
        <f t="shared" ca="1" si="49"/>
        <v>1.5738634916407244</v>
      </c>
      <c r="AH73" s="9">
        <f t="shared" ca="1" si="49"/>
        <v>1.3877888257207085</v>
      </c>
      <c r="AI73" s="9">
        <f t="shared" ca="1" si="49"/>
        <v>1.7538354077253027</v>
      </c>
      <c r="AJ73" s="9">
        <f t="shared" ca="1" si="49"/>
        <v>1.0189193241221359</v>
      </c>
      <c r="AK73" s="9">
        <f t="shared" ca="1" si="49"/>
        <v>1.4872740990103748</v>
      </c>
      <c r="AL73" s="9">
        <f t="shared" ca="1" si="49"/>
        <v>1.7229418110123136</v>
      </c>
      <c r="AM73" s="9">
        <f t="shared" ca="1" si="49"/>
        <v>1.0376585839076606</v>
      </c>
      <c r="AN73" s="9" t="e">
        <f ca="1">AVERAGE(OFFSET($A73,0,Fixtures!$D$6,1,3))</f>
        <v>#N/A</v>
      </c>
      <c r="AO73" s="9" t="e">
        <f ca="1">AVERAGE(OFFSET($A73,0,Fixtures!$D$6,1,6))</f>
        <v>#N/A</v>
      </c>
      <c r="AP73" s="9" t="e">
        <f ca="1">AVERAGE(OFFSET($A73,0,Fixtures!$D$6,1,9))</f>
        <v>#N/A</v>
      </c>
      <c r="AQ73" s="9" t="e">
        <f ca="1">AVERAGE(OFFSET($A73,0,Fixtures!$D$6,1,12))</f>
        <v>#N/A</v>
      </c>
      <c r="AR73" s="9">
        <f ca="1">IF(OR(Fixtures!$D$6&lt;=0,Fixtures!$D$6&gt;39),AVERAGE(A73:AM73),AVERAGE(OFFSET($A73,0,Fixtures!$D$6,1,39-Fixtures!$D$6)))</f>
        <v>1.0376585839076606</v>
      </c>
    </row>
    <row r="74" spans="1:44" x14ac:dyDescent="0.25">
      <c r="A74" s="30" t="s">
        <v>2</v>
      </c>
      <c r="B74" s="9">
        <f t="shared" ref="B74:AM74" ca="1" si="50">MIN(VLOOKUP($A68,$A$2:$AM$11,B$13+1,FALSE),VLOOKUP($A74,$A$2:$AM$11,B$13+1,FALSE))</f>
        <v>1.7449080501282379</v>
      </c>
      <c r="C74" s="9">
        <f t="shared" ca="1" si="50"/>
        <v>1.2069323084194501</v>
      </c>
      <c r="D74" s="9">
        <f t="shared" ca="1" si="50"/>
        <v>1.1768882101252416</v>
      </c>
      <c r="E74" s="9">
        <f t="shared" ca="1" si="50"/>
        <v>1.0388627700669752</v>
      </c>
      <c r="F74" s="9">
        <f t="shared" ca="1" si="50"/>
        <v>1.222844307844261</v>
      </c>
      <c r="G74" s="9">
        <f t="shared" ca="1" si="50"/>
        <v>1.3685667296516217</v>
      </c>
      <c r="H74" s="9">
        <f t="shared" ca="1" si="50"/>
        <v>1.1990996233825253</v>
      </c>
      <c r="I74" s="9">
        <f t="shared" ca="1" si="50"/>
        <v>1.33432432351134</v>
      </c>
      <c r="J74" s="9">
        <f t="shared" ca="1" si="50"/>
        <v>1.4338067925782285</v>
      </c>
      <c r="K74" s="9">
        <f t="shared" ca="1" si="50"/>
        <v>1.1743571361292491</v>
      </c>
      <c r="L74" s="9">
        <f t="shared" ca="1" si="50"/>
        <v>1.7948584080539427</v>
      </c>
      <c r="M74" s="9">
        <f t="shared" ca="1" si="50"/>
        <v>0.91325755021161192</v>
      </c>
      <c r="N74" s="9">
        <f t="shared" ca="1" si="50"/>
        <v>1.2318863560259605</v>
      </c>
      <c r="O74" s="9">
        <f t="shared" ca="1" si="50"/>
        <v>1.0622376765848438</v>
      </c>
      <c r="P74" s="9">
        <f t="shared" ca="1" si="50"/>
        <v>1.1803733466121427</v>
      </c>
      <c r="Q74" s="9">
        <f t="shared" ca="1" si="50"/>
        <v>1.3195033780881031</v>
      </c>
      <c r="R74" s="9">
        <f t="shared" ca="1" si="50"/>
        <v>1.4632650829503375</v>
      </c>
      <c r="S74" s="9">
        <f t="shared" ca="1" si="50"/>
        <v>1.0357954536494745</v>
      </c>
      <c r="T74" s="9">
        <f t="shared" ca="1" si="50"/>
        <v>1.3792176631061561</v>
      </c>
      <c r="U74" s="9">
        <f t="shared" ca="1" si="50"/>
        <v>1.5503528542561633</v>
      </c>
      <c r="V74" s="9">
        <f t="shared" ca="1" si="50"/>
        <v>1.5247944056503004</v>
      </c>
      <c r="W74" s="9">
        <f t="shared" ca="1" si="50"/>
        <v>0.9235154552187651</v>
      </c>
      <c r="X74" s="9">
        <f t="shared" ca="1" si="50"/>
        <v>1.0493137880514594</v>
      </c>
      <c r="Y74" s="9">
        <f t="shared" ca="1" si="50"/>
        <v>1.823251824514371</v>
      </c>
      <c r="Z74" s="9">
        <f t="shared" ca="1" si="50"/>
        <v>1.5549885290785563</v>
      </c>
      <c r="AA74" s="9">
        <f t="shared" ca="1" si="50"/>
        <v>1.0762420454967716</v>
      </c>
      <c r="AB74" s="9">
        <f t="shared" ca="1" si="50"/>
        <v>1.1613130188068892</v>
      </c>
      <c r="AC74" s="9">
        <f t="shared" ca="1" si="50"/>
        <v>1.4114781856145102</v>
      </c>
      <c r="AD74" s="9">
        <f t="shared" ca="1" si="50"/>
        <v>1.5347545741739412</v>
      </c>
      <c r="AE74" s="9">
        <f t="shared" ca="1" si="50"/>
        <v>0.92550589397175409</v>
      </c>
      <c r="AF74" s="9">
        <f t="shared" ca="1" si="50"/>
        <v>1.3210346406148186</v>
      </c>
      <c r="AG74" s="9">
        <f t="shared" ca="1" si="50"/>
        <v>1.3721971814643208</v>
      </c>
      <c r="AH74" s="9">
        <f t="shared" ca="1" si="50"/>
        <v>1.8211302636224536</v>
      </c>
      <c r="AI74" s="9">
        <f t="shared" ca="1" si="50"/>
        <v>1.2619130214637979</v>
      </c>
      <c r="AJ74" s="9">
        <f t="shared" ca="1" si="50"/>
        <v>1.6076924853871271</v>
      </c>
      <c r="AK74" s="9">
        <f t="shared" ca="1" si="50"/>
        <v>1.5009817703184745</v>
      </c>
      <c r="AL74" s="9">
        <f t="shared" ca="1" si="50"/>
        <v>0.81455042973004221</v>
      </c>
      <c r="AM74" s="9">
        <f t="shared" ca="1" si="50"/>
        <v>1.0376585839076606</v>
      </c>
      <c r="AN74" s="9" t="e">
        <f ca="1">AVERAGE(OFFSET($A74,0,Fixtures!$D$6,1,3))</f>
        <v>#N/A</v>
      </c>
      <c r="AO74" s="9" t="e">
        <f ca="1">AVERAGE(OFFSET($A74,0,Fixtures!$D$6,1,6))</f>
        <v>#N/A</v>
      </c>
      <c r="AP74" s="9" t="e">
        <f ca="1">AVERAGE(OFFSET($A74,0,Fixtures!$D$6,1,9))</f>
        <v>#N/A</v>
      </c>
      <c r="AQ74" s="9" t="e">
        <f ca="1">AVERAGE(OFFSET($A74,0,Fixtures!$D$6,1,12))</f>
        <v>#N/A</v>
      </c>
      <c r="AR74" s="9">
        <f ca="1">IF(OR(Fixtures!$D$6&lt;=0,Fixtures!$D$6&gt;39),AVERAGE(A74:AM74),AVERAGE(OFFSET($A74,0,Fixtures!$D$6,1,39-Fixtures!$D$6)))</f>
        <v>1.0376585839076606</v>
      </c>
    </row>
    <row r="75" spans="1:44" x14ac:dyDescent="0.25">
      <c r="A75" s="30" t="s">
        <v>10</v>
      </c>
      <c r="B75" s="9">
        <f t="shared" ref="B75:AM75" ca="1" si="51">MIN(VLOOKUP($A68,$A$2:$AM$11,B$13+1,FALSE),VLOOKUP($A75,$A$2:$AM$11,B$13+1,FALSE))</f>
        <v>1.2044469141373573</v>
      </c>
      <c r="C75" s="9">
        <f t="shared" ca="1" si="51"/>
        <v>1.2069323084194501</v>
      </c>
      <c r="D75" s="9">
        <f t="shared" ca="1" si="51"/>
        <v>1.1768882101252416</v>
      </c>
      <c r="E75" s="9">
        <f t="shared" ca="1" si="51"/>
        <v>0.93665734581439652</v>
      </c>
      <c r="F75" s="9">
        <f t="shared" ca="1" si="51"/>
        <v>1.222844307844261</v>
      </c>
      <c r="G75" s="9">
        <f t="shared" ca="1" si="51"/>
        <v>1.2298233618153753</v>
      </c>
      <c r="H75" s="9">
        <f t="shared" ca="1" si="51"/>
        <v>1.6625863903385736</v>
      </c>
      <c r="I75" s="9">
        <f t="shared" ca="1" si="51"/>
        <v>1.1119798192532702</v>
      </c>
      <c r="J75" s="9">
        <f t="shared" ca="1" si="51"/>
        <v>1.4036326119267797</v>
      </c>
      <c r="K75" s="9">
        <f t="shared" ca="1" si="51"/>
        <v>1.6438692509854218</v>
      </c>
      <c r="L75" s="9">
        <f t="shared" ca="1" si="51"/>
        <v>1.5831245878668283</v>
      </c>
      <c r="M75" s="9">
        <f t="shared" ca="1" si="51"/>
        <v>0.83542111791589602</v>
      </c>
      <c r="N75" s="9">
        <f t="shared" ca="1" si="51"/>
        <v>1.2318863560259605</v>
      </c>
      <c r="O75" s="9">
        <f t="shared" ca="1" si="51"/>
        <v>1.8575780866168967</v>
      </c>
      <c r="P75" s="9">
        <f t="shared" ca="1" si="51"/>
        <v>1.1803733466121427</v>
      </c>
      <c r="Q75" s="9">
        <f t="shared" ca="1" si="51"/>
        <v>1.3195033780881031</v>
      </c>
      <c r="R75" s="9">
        <f t="shared" ca="1" si="51"/>
        <v>1.8717438466453296</v>
      </c>
      <c r="S75" s="9">
        <f t="shared" ca="1" si="51"/>
        <v>1.3549229122556778</v>
      </c>
      <c r="T75" s="9">
        <f t="shared" ca="1" si="51"/>
        <v>1.3792176631061561</v>
      </c>
      <c r="U75" s="9">
        <f t="shared" ca="1" si="51"/>
        <v>1.2942461861487249</v>
      </c>
      <c r="V75" s="9">
        <f t="shared" ca="1" si="51"/>
        <v>1.4476435598109958</v>
      </c>
      <c r="W75" s="9">
        <f t="shared" ca="1" si="51"/>
        <v>1.3624371535444872</v>
      </c>
      <c r="X75" s="9">
        <f t="shared" ca="1" si="51"/>
        <v>1.0493137880514594</v>
      </c>
      <c r="Y75" s="9">
        <f t="shared" ca="1" si="51"/>
        <v>1.1038178852781257</v>
      </c>
      <c r="Z75" s="9">
        <f t="shared" ca="1" si="51"/>
        <v>1.5549885290785563</v>
      </c>
      <c r="AA75" s="9">
        <f t="shared" ca="1" si="51"/>
        <v>1.5638632065818878</v>
      </c>
      <c r="AB75" s="9">
        <f t="shared" ca="1" si="51"/>
        <v>1.0623349570963119</v>
      </c>
      <c r="AC75" s="9">
        <f t="shared" ca="1" si="51"/>
        <v>1.2449705285147106</v>
      </c>
      <c r="AD75" s="9">
        <f t="shared" ca="1" si="51"/>
        <v>1.5347545741739412</v>
      </c>
      <c r="AE75" s="9">
        <f t="shared" ca="1" si="51"/>
        <v>0.92550589397175409</v>
      </c>
      <c r="AF75" s="9">
        <f t="shared" ca="1" si="51"/>
        <v>1.1910685760039115</v>
      </c>
      <c r="AG75" s="9">
        <f t="shared" ca="1" si="51"/>
        <v>0.94717808235294465</v>
      </c>
      <c r="AH75" s="9">
        <f t="shared" ca="1" si="51"/>
        <v>1.8211302636224536</v>
      </c>
      <c r="AI75" s="9">
        <f t="shared" ca="1" si="51"/>
        <v>1.5007573586460548</v>
      </c>
      <c r="AJ75" s="9">
        <f t="shared" ca="1" si="51"/>
        <v>1.6076924853871271</v>
      </c>
      <c r="AK75" s="9">
        <f t="shared" ca="1" si="51"/>
        <v>1.0894546916622474</v>
      </c>
      <c r="AL75" s="9">
        <f t="shared" ca="1" si="51"/>
        <v>1.5900765224518238</v>
      </c>
      <c r="AM75" s="9">
        <f t="shared" ca="1" si="51"/>
        <v>1.0376585839076606</v>
      </c>
      <c r="AN75" s="9" t="e">
        <f ca="1">AVERAGE(OFFSET($A75,0,Fixtures!$D$6,1,3))</f>
        <v>#N/A</v>
      </c>
      <c r="AO75" s="9" t="e">
        <f ca="1">AVERAGE(OFFSET($A75,0,Fixtures!$D$6,1,6))</f>
        <v>#N/A</v>
      </c>
      <c r="AP75" s="9" t="e">
        <f ca="1">AVERAGE(OFFSET($A75,0,Fixtures!$D$6,1,9))</f>
        <v>#N/A</v>
      </c>
      <c r="AQ75" s="9" t="e">
        <f ca="1">AVERAGE(OFFSET($A75,0,Fixtures!$D$6,1,12))</f>
        <v>#N/A</v>
      </c>
      <c r="AR75" s="9">
        <f ca="1">IF(OR(Fixtures!$D$6&lt;=0,Fixtures!$D$6&gt;39),AVERAGE(A75:AM75),AVERAGE(OFFSET($A75,0,Fixtures!$D$6,1,39-Fixtures!$D$6)))</f>
        <v>1.0376585839076606</v>
      </c>
    </row>
    <row r="76" spans="1:44" x14ac:dyDescent="0.25">
      <c r="A76" s="30" t="s">
        <v>117</v>
      </c>
      <c r="B76" s="9">
        <f t="shared" ref="B76:AM76" ca="1" si="52">MIN(VLOOKUP($A68,$A$2:$AM$11,B$13+1,FALSE),VLOOKUP($A76,$A$2:$AM$11,B$13+1,FALSE))</f>
        <v>1.8588891015956936</v>
      </c>
      <c r="C76" s="9">
        <f t="shared" ca="1" si="52"/>
        <v>1.2069323084194501</v>
      </c>
      <c r="D76" s="9">
        <f t="shared" ca="1" si="52"/>
        <v>1.1768882101252416</v>
      </c>
      <c r="E76" s="9">
        <f t="shared" ca="1" si="52"/>
        <v>1.9263707280330367</v>
      </c>
      <c r="F76" s="9">
        <f t="shared" ca="1" si="52"/>
        <v>1.222844307844261</v>
      </c>
      <c r="G76" s="9">
        <f t="shared" ca="1" si="52"/>
        <v>1.960911952821466</v>
      </c>
      <c r="H76" s="9">
        <f t="shared" ca="1" si="52"/>
        <v>1.6625863903385736</v>
      </c>
      <c r="I76" s="9">
        <f t="shared" ca="1" si="52"/>
        <v>1.33432432351134</v>
      </c>
      <c r="J76" s="9">
        <f t="shared" ca="1" si="52"/>
        <v>1.4338067925782285</v>
      </c>
      <c r="K76" s="9">
        <f t="shared" ca="1" si="52"/>
        <v>1.0347810073293837</v>
      </c>
      <c r="L76" s="9">
        <f t="shared" ca="1" si="52"/>
        <v>1.1732069840688006</v>
      </c>
      <c r="M76" s="9">
        <f t="shared" ca="1" si="52"/>
        <v>1.5591135094699446</v>
      </c>
      <c r="N76" s="9">
        <f t="shared" ca="1" si="52"/>
        <v>1.2318863560259605</v>
      </c>
      <c r="O76" s="9">
        <f t="shared" ca="1" si="52"/>
        <v>1.7931005440850303</v>
      </c>
      <c r="P76" s="9">
        <f t="shared" ca="1" si="52"/>
        <v>1.1803733466121427</v>
      </c>
      <c r="Q76" s="9">
        <f t="shared" ca="1" si="52"/>
        <v>1.3195033780881031</v>
      </c>
      <c r="R76" s="9">
        <f t="shared" ca="1" si="52"/>
        <v>1.6030973403882967</v>
      </c>
      <c r="S76" s="9">
        <f t="shared" ca="1" si="52"/>
        <v>1.3549229122556778</v>
      </c>
      <c r="T76" s="9">
        <f t="shared" ca="1" si="52"/>
        <v>1.3792176631061561</v>
      </c>
      <c r="U76" s="9">
        <f t="shared" ca="1" si="52"/>
        <v>1.5664865432670552</v>
      </c>
      <c r="V76" s="9">
        <f t="shared" ca="1" si="52"/>
        <v>1.3494356308472877</v>
      </c>
      <c r="W76" s="9">
        <f t="shared" ca="1" si="52"/>
        <v>1.3158442053364598</v>
      </c>
      <c r="X76" s="9">
        <f t="shared" ca="1" si="52"/>
        <v>1.0493137880514594</v>
      </c>
      <c r="Y76" s="9">
        <f t="shared" ca="1" si="52"/>
        <v>1.823251824514371</v>
      </c>
      <c r="Z76" s="9">
        <f t="shared" ca="1" si="52"/>
        <v>1.5549885290785563</v>
      </c>
      <c r="AA76" s="9">
        <f t="shared" ca="1" si="52"/>
        <v>1.5420628350952714</v>
      </c>
      <c r="AB76" s="9">
        <f t="shared" ca="1" si="52"/>
        <v>1.377336019907369</v>
      </c>
      <c r="AC76" s="9">
        <f t="shared" ca="1" si="52"/>
        <v>1.491868908216053</v>
      </c>
      <c r="AD76" s="9">
        <f t="shared" ca="1" si="52"/>
        <v>1.5233010393024788</v>
      </c>
      <c r="AE76" s="9">
        <f t="shared" ca="1" si="52"/>
        <v>0.92550589397175409</v>
      </c>
      <c r="AF76" s="9">
        <f t="shared" ca="1" si="52"/>
        <v>1.5148995864097463</v>
      </c>
      <c r="AG76" s="9">
        <f t="shared" ca="1" si="52"/>
        <v>2.0735769361410989</v>
      </c>
      <c r="AH76" s="9">
        <f t="shared" ca="1" si="52"/>
        <v>1.8211302636224536</v>
      </c>
      <c r="AI76" s="9">
        <f t="shared" ca="1" si="52"/>
        <v>1.3672263709178558</v>
      </c>
      <c r="AJ76" s="9">
        <f t="shared" ca="1" si="52"/>
        <v>1.6076924853871271</v>
      </c>
      <c r="AK76" s="9">
        <f t="shared" ca="1" si="52"/>
        <v>1.5009817703184745</v>
      </c>
      <c r="AL76" s="9">
        <f t="shared" ca="1" si="52"/>
        <v>1.7229418110123136</v>
      </c>
      <c r="AM76" s="9">
        <f t="shared" ca="1" si="52"/>
        <v>1.0376585839076606</v>
      </c>
      <c r="AN76" s="9" t="e">
        <f ca="1">AVERAGE(OFFSET($A76,0,Fixtures!$D$6,1,3))</f>
        <v>#N/A</v>
      </c>
      <c r="AO76" s="9" t="e">
        <f ca="1">AVERAGE(OFFSET($A76,0,Fixtures!$D$6,1,6))</f>
        <v>#N/A</v>
      </c>
      <c r="AP76" s="9" t="e">
        <f ca="1">AVERAGE(OFFSET($A76,0,Fixtures!$D$6,1,9))</f>
        <v>#N/A</v>
      </c>
      <c r="AQ76" s="9" t="e">
        <f ca="1">AVERAGE(OFFSET($A76,0,Fixtures!$D$6,1,12))</f>
        <v>#N/A</v>
      </c>
      <c r="AR76" s="9">
        <f ca="1">IF(OR(Fixtures!$D$6&lt;=0,Fixtures!$D$6&gt;39),AVERAGE(A76:AM76),AVERAGE(OFFSET($A76,0,Fixtures!$D$6,1,39-Fixtures!$D$6)))</f>
        <v>1.0376585839076606</v>
      </c>
    </row>
    <row r="77" spans="1:44" x14ac:dyDescent="0.25">
      <c r="A77" s="30" t="s">
        <v>63</v>
      </c>
      <c r="B77" s="9">
        <f t="shared" ref="B77:AM77" ca="1" si="53">MIN(VLOOKUP($A68,$A$2:$AM$11,B$13+1,FALSE),VLOOKUP($A77,$A$2:$AM$11,B$13+1,FALSE))</f>
        <v>0.94499087962520367</v>
      </c>
      <c r="C77" s="9">
        <f t="shared" ca="1" si="53"/>
        <v>1.2069323084194501</v>
      </c>
      <c r="D77" s="9">
        <f t="shared" ca="1" si="53"/>
        <v>0.93805464478256573</v>
      </c>
      <c r="E77" s="9">
        <f t="shared" ca="1" si="53"/>
        <v>1.6217997021898285</v>
      </c>
      <c r="F77" s="9">
        <f t="shared" ca="1" si="53"/>
        <v>1.222844307844261</v>
      </c>
      <c r="G77" s="9">
        <f t="shared" ca="1" si="53"/>
        <v>1.5786206904576807</v>
      </c>
      <c r="H77" s="9">
        <f t="shared" ca="1" si="53"/>
        <v>1.6625863903385736</v>
      </c>
      <c r="I77" s="9">
        <f t="shared" ca="1" si="53"/>
        <v>0.92584840980034222</v>
      </c>
      <c r="J77" s="9">
        <f t="shared" ca="1" si="53"/>
        <v>0.90280131723720991</v>
      </c>
      <c r="K77" s="9">
        <f t="shared" ca="1" si="53"/>
        <v>1.2302471117580323</v>
      </c>
      <c r="L77" s="9">
        <f t="shared" ca="1" si="53"/>
        <v>1.3970050738157496</v>
      </c>
      <c r="M77" s="9">
        <f t="shared" ca="1" si="53"/>
        <v>1.5591135094699446</v>
      </c>
      <c r="N77" s="9">
        <f t="shared" ca="1" si="53"/>
        <v>0.80493785382318717</v>
      </c>
      <c r="O77" s="9">
        <f t="shared" ca="1" si="53"/>
        <v>1.7988545356293302</v>
      </c>
      <c r="P77" s="9">
        <f t="shared" ca="1" si="53"/>
        <v>1.058010023633899</v>
      </c>
      <c r="Q77" s="9">
        <f t="shared" ca="1" si="53"/>
        <v>1.3195033780881031</v>
      </c>
      <c r="R77" s="9">
        <f t="shared" ca="1" si="53"/>
        <v>1.3290137479237023</v>
      </c>
      <c r="S77" s="9">
        <f t="shared" ca="1" si="53"/>
        <v>0.79599704401375715</v>
      </c>
      <c r="T77" s="9">
        <f t="shared" ca="1" si="53"/>
        <v>0.90547479614884829</v>
      </c>
      <c r="U77" s="9">
        <f t="shared" ca="1" si="53"/>
        <v>1.023571947211106</v>
      </c>
      <c r="V77" s="9">
        <f t="shared" ca="1" si="53"/>
        <v>1.5906591409745412</v>
      </c>
      <c r="W77" s="9">
        <f t="shared" ca="1" si="53"/>
        <v>1.3624371535444872</v>
      </c>
      <c r="X77" s="9">
        <f t="shared" ca="1" si="53"/>
        <v>1.0493137880514594</v>
      </c>
      <c r="Y77" s="9">
        <f t="shared" ca="1" si="53"/>
        <v>0.70996372722570156</v>
      </c>
      <c r="Z77" s="9">
        <f t="shared" ca="1" si="53"/>
        <v>1.2332750732250131</v>
      </c>
      <c r="AA77" s="9">
        <f t="shared" ca="1" si="53"/>
        <v>1.603745246849517</v>
      </c>
      <c r="AB77" s="9">
        <f t="shared" ca="1" si="53"/>
        <v>1.3512905410749116</v>
      </c>
      <c r="AC77" s="9">
        <f t="shared" ca="1" si="53"/>
        <v>1.776454165843568</v>
      </c>
      <c r="AD77" s="9">
        <f t="shared" ca="1" si="53"/>
        <v>1.0998858259150479</v>
      </c>
      <c r="AE77" s="9">
        <f t="shared" ca="1" si="53"/>
        <v>0.92550589397175409</v>
      </c>
      <c r="AF77" s="9">
        <f t="shared" ca="1" si="53"/>
        <v>1.2753846714622039</v>
      </c>
      <c r="AG77" s="9">
        <f t="shared" ca="1" si="53"/>
        <v>1.2016656319000445</v>
      </c>
      <c r="AH77" s="9">
        <f t="shared" ca="1" si="53"/>
        <v>1.4146207437540723</v>
      </c>
      <c r="AI77" s="9">
        <f t="shared" ca="1" si="53"/>
        <v>1.1514163433146742</v>
      </c>
      <c r="AJ77" s="9">
        <f t="shared" ca="1" si="53"/>
        <v>1.0451375468720034</v>
      </c>
      <c r="AK77" s="9">
        <f t="shared" ca="1" si="53"/>
        <v>1.3453825968255422</v>
      </c>
      <c r="AL77" s="9">
        <f t="shared" ca="1" si="53"/>
        <v>1.0122026693683317</v>
      </c>
      <c r="AM77" s="9">
        <f t="shared" ca="1" si="53"/>
        <v>1.0376585839076606</v>
      </c>
      <c r="AN77" s="9" t="e">
        <f ca="1">AVERAGE(OFFSET($A77,0,Fixtures!$D$6,1,3))</f>
        <v>#N/A</v>
      </c>
      <c r="AO77" s="9" t="e">
        <f ca="1">AVERAGE(OFFSET($A77,0,Fixtures!$D$6,1,6))</f>
        <v>#N/A</v>
      </c>
      <c r="AP77" s="9" t="e">
        <f ca="1">AVERAGE(OFFSET($A77,0,Fixtures!$D$6,1,9))</f>
        <v>#N/A</v>
      </c>
      <c r="AQ77" s="9" t="e">
        <f ca="1">AVERAGE(OFFSET($A77,0,Fixtures!$D$6,1,12))</f>
        <v>#N/A</v>
      </c>
      <c r="AR77" s="9">
        <f ca="1">IF(OR(Fixtures!$D$6&lt;=0,Fixtures!$D$6&gt;39),AVERAGE(A77:AM77),AVERAGE(OFFSET($A77,0,Fixtures!$D$6,1,39-Fixtures!$D$6)))</f>
        <v>1.0376585839076606</v>
      </c>
    </row>
    <row r="79" spans="1:44" x14ac:dyDescent="0.25">
      <c r="A79" s="31" t="s">
        <v>2</v>
      </c>
      <c r="B79" s="2">
        <v>1</v>
      </c>
      <c r="C79" s="2">
        <v>2</v>
      </c>
      <c r="D79" s="2">
        <v>3</v>
      </c>
      <c r="E79" s="2">
        <v>4</v>
      </c>
      <c r="F79" s="2">
        <v>5</v>
      </c>
      <c r="G79" s="2">
        <v>6</v>
      </c>
      <c r="H79" s="2">
        <v>7</v>
      </c>
      <c r="I79" s="2">
        <v>8</v>
      </c>
      <c r="J79" s="2">
        <v>9</v>
      </c>
      <c r="K79" s="2">
        <v>10</v>
      </c>
      <c r="L79" s="2">
        <v>11</v>
      </c>
      <c r="M79" s="2">
        <v>12</v>
      </c>
      <c r="N79" s="2">
        <v>13</v>
      </c>
      <c r="O79" s="2">
        <v>14</v>
      </c>
      <c r="P79" s="2">
        <v>15</v>
      </c>
      <c r="Q79" s="2">
        <v>16</v>
      </c>
      <c r="R79" s="2">
        <v>17</v>
      </c>
      <c r="S79" s="2">
        <v>18</v>
      </c>
      <c r="T79" s="2">
        <v>19</v>
      </c>
      <c r="U79" s="2">
        <v>20</v>
      </c>
      <c r="V79" s="2">
        <v>21</v>
      </c>
      <c r="W79" s="2">
        <v>22</v>
      </c>
      <c r="X79" s="2">
        <v>23</v>
      </c>
      <c r="Y79" s="2">
        <v>24</v>
      </c>
      <c r="Z79" s="2">
        <v>25</v>
      </c>
      <c r="AA79" s="2">
        <v>26</v>
      </c>
      <c r="AB79" s="2">
        <v>27</v>
      </c>
      <c r="AC79" s="2">
        <v>28</v>
      </c>
      <c r="AD79" s="2">
        <v>29</v>
      </c>
      <c r="AE79" s="2">
        <v>30</v>
      </c>
      <c r="AF79" s="2">
        <v>31</v>
      </c>
      <c r="AG79" s="2">
        <v>32</v>
      </c>
      <c r="AH79" s="2">
        <v>33</v>
      </c>
      <c r="AI79" s="2">
        <v>34</v>
      </c>
      <c r="AJ79" s="2">
        <v>35</v>
      </c>
      <c r="AK79" s="2">
        <v>36</v>
      </c>
      <c r="AL79" s="2">
        <v>37</v>
      </c>
      <c r="AM79" s="2">
        <v>38</v>
      </c>
      <c r="AN79" s="31" t="s">
        <v>56</v>
      </c>
      <c r="AO79" s="31" t="s">
        <v>57</v>
      </c>
      <c r="AP79" s="31" t="s">
        <v>58</v>
      </c>
      <c r="AQ79" s="31" t="s">
        <v>78</v>
      </c>
      <c r="AR79" s="31" t="s">
        <v>59</v>
      </c>
    </row>
    <row r="80" spans="1:44" x14ac:dyDescent="0.25">
      <c r="A80" s="30" t="s">
        <v>105</v>
      </c>
      <c r="B80" s="9">
        <f t="shared" ref="B80:AM80" ca="1" si="54">MIN(VLOOKUP($A79,$A$2:$AM$11,B$13+1,FALSE),VLOOKUP($A80,$A$2:$AM$11,B$13+1,FALSE))</f>
        <v>1.7449080501282379</v>
      </c>
      <c r="C80" s="9">
        <f t="shared" ca="1" si="54"/>
        <v>0.80603951877340729</v>
      </c>
      <c r="D80" s="9">
        <f t="shared" ca="1" si="54"/>
        <v>1.3366450137811914</v>
      </c>
      <c r="E80" s="9">
        <f t="shared" ca="1" si="54"/>
        <v>1.0388627700669752</v>
      </c>
      <c r="F80" s="9">
        <f t="shared" ca="1" si="54"/>
        <v>1.6028017201080376</v>
      </c>
      <c r="G80" s="9">
        <f t="shared" ca="1" si="54"/>
        <v>1.3685667296516217</v>
      </c>
      <c r="H80" s="9">
        <f t="shared" ca="1" si="54"/>
        <v>1.1800264258532762</v>
      </c>
      <c r="I80" s="9">
        <f t="shared" ca="1" si="54"/>
        <v>1.5163847164032958</v>
      </c>
      <c r="J80" s="9">
        <f t="shared" ca="1" si="54"/>
        <v>1.2011851558103612</v>
      </c>
      <c r="K80" s="9">
        <f t="shared" ca="1" si="54"/>
        <v>1.1743571361292491</v>
      </c>
      <c r="L80" s="9">
        <f t="shared" ca="1" si="54"/>
        <v>1.0728717040725788</v>
      </c>
      <c r="M80" s="9">
        <f t="shared" ca="1" si="54"/>
        <v>0.91325755021161192</v>
      </c>
      <c r="N80" s="9">
        <f t="shared" ca="1" si="54"/>
        <v>1.0280081093737956</v>
      </c>
      <c r="O80" s="9">
        <f t="shared" ca="1" si="54"/>
        <v>1.0622376765848438</v>
      </c>
      <c r="P80" s="9">
        <f t="shared" ca="1" si="54"/>
        <v>0.91386601238555953</v>
      </c>
      <c r="Q80" s="9">
        <f t="shared" ca="1" si="54"/>
        <v>1.8249834986610951</v>
      </c>
      <c r="R80" s="9">
        <f t="shared" ca="1" si="54"/>
        <v>1.4632650829503375</v>
      </c>
      <c r="S80" s="9">
        <f t="shared" ca="1" si="54"/>
        <v>1.0357954536494745</v>
      </c>
      <c r="T80" s="9">
        <f t="shared" ca="1" si="54"/>
        <v>1.1865707120343041</v>
      </c>
      <c r="U80" s="9">
        <f t="shared" ca="1" si="54"/>
        <v>1.3072316791448588</v>
      </c>
      <c r="V80" s="9">
        <f t="shared" ca="1" si="54"/>
        <v>1.5005406202905629</v>
      </c>
      <c r="W80" s="9">
        <f t="shared" ca="1" si="54"/>
        <v>0.9235154552187651</v>
      </c>
      <c r="X80" s="9">
        <f t="shared" ca="1" si="54"/>
        <v>1.1924862365734707</v>
      </c>
      <c r="Y80" s="9">
        <f t="shared" ca="1" si="54"/>
        <v>1.5274464022957472</v>
      </c>
      <c r="Z80" s="9">
        <f t="shared" ca="1" si="54"/>
        <v>1.4479760125964356</v>
      </c>
      <c r="AA80" s="9">
        <f t="shared" ca="1" si="54"/>
        <v>1.0762420454967716</v>
      </c>
      <c r="AB80" s="9">
        <f t="shared" ca="1" si="54"/>
        <v>1.0649968237367813</v>
      </c>
      <c r="AC80" s="9">
        <f t="shared" ca="1" si="54"/>
        <v>1.3642809491805685</v>
      </c>
      <c r="AD80" s="9">
        <f t="shared" ca="1" si="54"/>
        <v>1.0249728421161166</v>
      </c>
      <c r="AE80" s="9">
        <f t="shared" ca="1" si="54"/>
        <v>1.0511387808624602</v>
      </c>
      <c r="AF80" s="9">
        <f t="shared" ca="1" si="54"/>
        <v>1.3210346406148186</v>
      </c>
      <c r="AG80" s="9">
        <f t="shared" ca="1" si="54"/>
        <v>1.3721971814643208</v>
      </c>
      <c r="AH80" s="9">
        <f t="shared" ca="1" si="54"/>
        <v>0.90371528811630908</v>
      </c>
      <c r="AI80" s="9">
        <f t="shared" ca="1" si="54"/>
        <v>1.2619130214637979</v>
      </c>
      <c r="AJ80" s="9">
        <f t="shared" ca="1" si="54"/>
        <v>1.586054687360781</v>
      </c>
      <c r="AK80" s="9">
        <f t="shared" ca="1" si="54"/>
        <v>1.1620867491131901</v>
      </c>
      <c r="AL80" s="9">
        <f t="shared" ca="1" si="54"/>
        <v>0.81455042973004221</v>
      </c>
      <c r="AM80" s="9">
        <f t="shared" ca="1" si="54"/>
        <v>1.3507585484503517</v>
      </c>
      <c r="AN80" s="9" t="e">
        <f ca="1">AVERAGE(OFFSET($A80,0,Fixtures!$D$6,1,3))</f>
        <v>#N/A</v>
      </c>
      <c r="AO80" s="9" t="e">
        <f ca="1">AVERAGE(OFFSET($A80,0,Fixtures!$D$6,1,6))</f>
        <v>#N/A</v>
      </c>
      <c r="AP80" s="9" t="e">
        <f ca="1">AVERAGE(OFFSET($A80,0,Fixtures!$D$6,1,9))</f>
        <v>#N/A</v>
      </c>
      <c r="AQ80" s="9" t="e">
        <f ca="1">AVERAGE(OFFSET($A80,0,Fixtures!$D$6,1,12))</f>
        <v>#N/A</v>
      </c>
      <c r="AR80" s="9">
        <f ca="1">IF(OR(Fixtures!$D$6&lt;=0,Fixtures!$D$6&gt;39),AVERAGE(A80:AM80),AVERAGE(OFFSET($A80,0,Fixtures!$D$6,1,39-Fixtures!$D$6)))</f>
        <v>1.3507585484503517</v>
      </c>
    </row>
    <row r="81" spans="1:44" x14ac:dyDescent="0.25">
      <c r="A81" s="30" t="s">
        <v>118</v>
      </c>
      <c r="B81" s="9">
        <f t="shared" ref="B81:AM81" ca="1" si="55">MIN(VLOOKUP($A79,$A$2:$AM$11,B$13+1,FALSE),VLOOKUP($A81,$A$2:$AM$11,B$13+1,FALSE))</f>
        <v>1.1281833670326218</v>
      </c>
      <c r="C81" s="9">
        <f t="shared" ca="1" si="55"/>
        <v>0.95834815418206498</v>
      </c>
      <c r="D81" s="9">
        <f t="shared" ca="1" si="55"/>
        <v>1.1141345798143516</v>
      </c>
      <c r="E81" s="9">
        <f t="shared" ca="1" si="55"/>
        <v>1.0388627700669752</v>
      </c>
      <c r="F81" s="9">
        <f t="shared" ca="1" si="55"/>
        <v>0.81631550428156097</v>
      </c>
      <c r="G81" s="9">
        <f t="shared" ca="1" si="55"/>
        <v>0.63482076678749366</v>
      </c>
      <c r="H81" s="9">
        <f t="shared" ca="1" si="55"/>
        <v>1.1990996233825253</v>
      </c>
      <c r="I81" s="9">
        <f t="shared" ca="1" si="55"/>
        <v>0.72213107915514674</v>
      </c>
      <c r="J81" s="9">
        <f t="shared" ca="1" si="55"/>
        <v>1.2476364313788255</v>
      </c>
      <c r="K81" s="9">
        <f t="shared" ca="1" si="55"/>
        <v>1.1743571361292491</v>
      </c>
      <c r="L81" s="9">
        <f t="shared" ca="1" si="55"/>
        <v>0.82891734857236565</v>
      </c>
      <c r="M81" s="9">
        <f t="shared" ca="1" si="55"/>
        <v>0.91325755021161192</v>
      </c>
      <c r="N81" s="9">
        <f t="shared" ca="1" si="55"/>
        <v>0.93893510902080612</v>
      </c>
      <c r="O81" s="9">
        <f t="shared" ca="1" si="55"/>
        <v>0.56620777815468548</v>
      </c>
      <c r="P81" s="9">
        <f t="shared" ca="1" si="55"/>
        <v>1.2129150928994905</v>
      </c>
      <c r="Q81" s="9">
        <f t="shared" ca="1" si="55"/>
        <v>0.87717708079079126</v>
      </c>
      <c r="R81" s="9">
        <f t="shared" ca="1" si="55"/>
        <v>0.74811404560837336</v>
      </c>
      <c r="S81" s="9">
        <f t="shared" ca="1" si="55"/>
        <v>1.0357954536494745</v>
      </c>
      <c r="T81" s="9">
        <f t="shared" ca="1" si="55"/>
        <v>1.3703907875983341</v>
      </c>
      <c r="U81" s="9">
        <f t="shared" ca="1" si="55"/>
        <v>0.73837937195690995</v>
      </c>
      <c r="V81" s="9">
        <f t="shared" ca="1" si="55"/>
        <v>0.98355720480674824</v>
      </c>
      <c r="W81" s="9">
        <f t="shared" ca="1" si="55"/>
        <v>0.9235154552187651</v>
      </c>
      <c r="X81" s="9">
        <f t="shared" ca="1" si="55"/>
        <v>0.91827351803839186</v>
      </c>
      <c r="Y81" s="9">
        <f t="shared" ca="1" si="55"/>
        <v>0.98114235561261143</v>
      </c>
      <c r="Z81" s="9">
        <f t="shared" ca="1" si="55"/>
        <v>0.64195121002419664</v>
      </c>
      <c r="AA81" s="9">
        <f t="shared" ca="1" si="55"/>
        <v>0.80724831774833417</v>
      </c>
      <c r="AB81" s="9">
        <f t="shared" ca="1" si="55"/>
        <v>1.0171403036927094</v>
      </c>
      <c r="AC81" s="9">
        <f t="shared" ca="1" si="55"/>
        <v>1.0540646591850498</v>
      </c>
      <c r="AD81" s="9">
        <f t="shared" ca="1" si="55"/>
        <v>0.75364580725816355</v>
      </c>
      <c r="AE81" s="9">
        <f t="shared" ca="1" si="55"/>
        <v>1.414952204384136</v>
      </c>
      <c r="AF81" s="9">
        <f t="shared" ca="1" si="55"/>
        <v>0.83351442557897071</v>
      </c>
      <c r="AG81" s="9">
        <f t="shared" ca="1" si="55"/>
        <v>1.3721971814643208</v>
      </c>
      <c r="AH81" s="9">
        <f t="shared" ca="1" si="55"/>
        <v>0.71999893564350925</v>
      </c>
      <c r="AI81" s="9">
        <f t="shared" ca="1" si="55"/>
        <v>1.0776764862245354</v>
      </c>
      <c r="AJ81" s="9">
        <f t="shared" ca="1" si="55"/>
        <v>0.95131387691893232</v>
      </c>
      <c r="AK81" s="9">
        <f t="shared" ca="1" si="55"/>
        <v>0.95383746536666947</v>
      </c>
      <c r="AL81" s="9">
        <f t="shared" ca="1" si="55"/>
        <v>0.81455042973004221</v>
      </c>
      <c r="AM81" s="9">
        <f t="shared" ca="1" si="55"/>
        <v>1.1154325124225135</v>
      </c>
      <c r="AN81" s="9" t="e">
        <f ca="1">AVERAGE(OFFSET($A81,0,Fixtures!$D$6,1,3))</f>
        <v>#N/A</v>
      </c>
      <c r="AO81" s="9" t="e">
        <f ca="1">AVERAGE(OFFSET($A81,0,Fixtures!$D$6,1,6))</f>
        <v>#N/A</v>
      </c>
      <c r="AP81" s="9" t="e">
        <f ca="1">AVERAGE(OFFSET($A81,0,Fixtures!$D$6,1,9))</f>
        <v>#N/A</v>
      </c>
      <c r="AQ81" s="9" t="e">
        <f ca="1">AVERAGE(OFFSET($A81,0,Fixtures!$D$6,1,12))</f>
        <v>#N/A</v>
      </c>
      <c r="AR81" s="9">
        <f ca="1">IF(OR(Fixtures!$D$6&lt;=0,Fixtures!$D$6&gt;39),AVERAGE(A81:AM81),AVERAGE(OFFSET($A81,0,Fixtures!$D$6,1,39-Fixtures!$D$6)))</f>
        <v>1.1154325124225135</v>
      </c>
    </row>
    <row r="82" spans="1:44" x14ac:dyDescent="0.25">
      <c r="A82" s="30" t="s">
        <v>61</v>
      </c>
      <c r="B82" s="9">
        <f t="shared" ref="B82:AM82" ca="1" si="56">MIN(VLOOKUP($A79,$A$2:$AM$11,B$13+1,FALSE),VLOOKUP($A82,$A$2:$AM$11,B$13+1,FALSE))</f>
        <v>1.6165448327751273</v>
      </c>
      <c r="C82" s="9">
        <f t="shared" ca="1" si="56"/>
        <v>1.2138683799767036</v>
      </c>
      <c r="D82" s="9">
        <f t="shared" ca="1" si="56"/>
        <v>1.2027111274614579</v>
      </c>
      <c r="E82" s="9">
        <f t="shared" ca="1" si="56"/>
        <v>1.0388627700669752</v>
      </c>
      <c r="F82" s="9">
        <f t="shared" ca="1" si="56"/>
        <v>1.171270617091813</v>
      </c>
      <c r="G82" s="9">
        <f t="shared" ca="1" si="56"/>
        <v>1.3685667296516217</v>
      </c>
      <c r="H82" s="9">
        <f t="shared" ca="1" si="56"/>
        <v>1.1990996233825253</v>
      </c>
      <c r="I82" s="9">
        <f t="shared" ca="1" si="56"/>
        <v>1.5163847164032958</v>
      </c>
      <c r="J82" s="9">
        <f t="shared" ca="1" si="56"/>
        <v>0.93143407471588824</v>
      </c>
      <c r="K82" s="9">
        <f t="shared" ca="1" si="56"/>
        <v>1.1743571361292491</v>
      </c>
      <c r="L82" s="9">
        <f t="shared" ca="1" si="56"/>
        <v>1.2093812202990173</v>
      </c>
      <c r="M82" s="9">
        <f t="shared" ca="1" si="56"/>
        <v>0.91325755021161192</v>
      </c>
      <c r="N82" s="9">
        <f t="shared" ca="1" si="56"/>
        <v>1.8102482975292895</v>
      </c>
      <c r="O82" s="9">
        <f t="shared" ca="1" si="56"/>
        <v>1.0622376765848438</v>
      </c>
      <c r="P82" s="9">
        <f t="shared" ca="1" si="56"/>
        <v>1.9883577681826008</v>
      </c>
      <c r="Q82" s="9">
        <f t="shared" ca="1" si="56"/>
        <v>0.82153473614072625</v>
      </c>
      <c r="R82" s="9">
        <f t="shared" ca="1" si="56"/>
        <v>1.0713457601895635</v>
      </c>
      <c r="S82" s="9">
        <f t="shared" ca="1" si="56"/>
        <v>1.0357954536494745</v>
      </c>
      <c r="T82" s="9">
        <f t="shared" ca="1" si="56"/>
        <v>1.6046689349442318</v>
      </c>
      <c r="U82" s="9">
        <f t="shared" ca="1" si="56"/>
        <v>1.4235808078469918</v>
      </c>
      <c r="V82" s="9">
        <f t="shared" ca="1" si="56"/>
        <v>1.5247944056503004</v>
      </c>
      <c r="W82" s="9">
        <f t="shared" ca="1" si="56"/>
        <v>0.9235154552187651</v>
      </c>
      <c r="X82" s="9">
        <f t="shared" ca="1" si="56"/>
        <v>1.1924862365734707</v>
      </c>
      <c r="Y82" s="9">
        <f t="shared" ca="1" si="56"/>
        <v>1.1844265802973881</v>
      </c>
      <c r="Z82" s="9">
        <f t="shared" ca="1" si="56"/>
        <v>0.92108821401061414</v>
      </c>
      <c r="AA82" s="9">
        <f t="shared" ca="1" si="56"/>
        <v>1.0762420454967716</v>
      </c>
      <c r="AB82" s="9">
        <f t="shared" ca="1" si="56"/>
        <v>1.1613130188068892</v>
      </c>
      <c r="AC82" s="9">
        <f t="shared" ca="1" si="56"/>
        <v>1.4114781856145102</v>
      </c>
      <c r="AD82" s="9">
        <f t="shared" ca="1" si="56"/>
        <v>1.4758117483578643</v>
      </c>
      <c r="AE82" s="9">
        <f t="shared" ca="1" si="56"/>
        <v>1.414952204384136</v>
      </c>
      <c r="AF82" s="9">
        <f t="shared" ca="1" si="56"/>
        <v>1.09349647478748</v>
      </c>
      <c r="AG82" s="9">
        <f t="shared" ca="1" si="56"/>
        <v>1.3721971814643208</v>
      </c>
      <c r="AH82" s="9">
        <f t="shared" ca="1" si="56"/>
        <v>1.3803014105682136</v>
      </c>
      <c r="AI82" s="9">
        <f t="shared" ca="1" si="56"/>
        <v>1.2619130214637979</v>
      </c>
      <c r="AJ82" s="9">
        <f t="shared" ca="1" si="56"/>
        <v>1.3623405343469828</v>
      </c>
      <c r="AK82" s="9">
        <f t="shared" ca="1" si="56"/>
        <v>1.5636462477448787</v>
      </c>
      <c r="AL82" s="9">
        <f t="shared" ca="1" si="56"/>
        <v>0.81455042973004221</v>
      </c>
      <c r="AM82" s="9">
        <f t="shared" ca="1" si="56"/>
        <v>1.0446768102396111</v>
      </c>
      <c r="AN82" s="9" t="e">
        <f ca="1">AVERAGE(OFFSET($A82,0,Fixtures!$D$6,1,3))</f>
        <v>#N/A</v>
      </c>
      <c r="AO82" s="9" t="e">
        <f ca="1">AVERAGE(OFFSET($A82,0,Fixtures!$D$6,1,6))</f>
        <v>#N/A</v>
      </c>
      <c r="AP82" s="9" t="e">
        <f ca="1">AVERAGE(OFFSET($A82,0,Fixtures!$D$6,1,9))</f>
        <v>#N/A</v>
      </c>
      <c r="AQ82" s="9" t="e">
        <f ca="1">AVERAGE(OFFSET($A82,0,Fixtures!$D$6,1,12))</f>
        <v>#N/A</v>
      </c>
      <c r="AR82" s="9">
        <f ca="1">IF(OR(Fixtures!$D$6&lt;=0,Fixtures!$D$6&gt;39),AVERAGE(A82:AM82),AVERAGE(OFFSET($A82,0,Fixtures!$D$6,1,39-Fixtures!$D$6)))</f>
        <v>1.0446768102396111</v>
      </c>
    </row>
    <row r="83" spans="1:44" x14ac:dyDescent="0.25">
      <c r="A83" s="30" t="s">
        <v>53</v>
      </c>
      <c r="B83" s="9">
        <f t="shared" ref="B83:AM83" ca="1" si="57">MIN(VLOOKUP($A79,$A$2:$AM$11,B$13+1,FALSE),VLOOKUP($A83,$A$2:$AM$11,B$13+1,FALSE))</f>
        <v>1.2516127894867295</v>
      </c>
      <c r="C83" s="9">
        <f t="shared" ca="1" si="57"/>
        <v>1.2138683799767036</v>
      </c>
      <c r="D83" s="9">
        <f t="shared" ca="1" si="57"/>
        <v>1.2585540851245052</v>
      </c>
      <c r="E83" s="9">
        <f t="shared" ca="1" si="57"/>
        <v>1.0388627700669752</v>
      </c>
      <c r="F83" s="9">
        <f t="shared" ca="1" si="57"/>
        <v>1.2740551148816324</v>
      </c>
      <c r="G83" s="9">
        <f t="shared" ca="1" si="57"/>
        <v>1.3685667296516217</v>
      </c>
      <c r="H83" s="9">
        <f t="shared" ca="1" si="57"/>
        <v>1.1990996233825253</v>
      </c>
      <c r="I83" s="9">
        <f t="shared" ca="1" si="57"/>
        <v>1.5163847164032958</v>
      </c>
      <c r="J83" s="9">
        <f t="shared" ca="1" si="57"/>
        <v>1.386534955992041</v>
      </c>
      <c r="K83" s="9">
        <f t="shared" ca="1" si="57"/>
        <v>1.1379575210145563</v>
      </c>
      <c r="L83" s="9">
        <f t="shared" ca="1" si="57"/>
        <v>1.2188939229292246</v>
      </c>
      <c r="M83" s="9">
        <f t="shared" ca="1" si="57"/>
        <v>0.91325755021161192</v>
      </c>
      <c r="N83" s="9">
        <f t="shared" ca="1" si="57"/>
        <v>1.8314251058312299</v>
      </c>
      <c r="O83" s="9">
        <f t="shared" ca="1" si="57"/>
        <v>1.0622376765848438</v>
      </c>
      <c r="P83" s="9">
        <f t="shared" ca="1" si="57"/>
        <v>1.8838521317387948</v>
      </c>
      <c r="Q83" s="9">
        <f t="shared" ca="1" si="57"/>
        <v>1.5358175516495063</v>
      </c>
      <c r="R83" s="9">
        <f t="shared" ca="1" si="57"/>
        <v>0.8549379475116643</v>
      </c>
      <c r="S83" s="9">
        <f t="shared" ca="1" si="57"/>
        <v>1.0357954536494745</v>
      </c>
      <c r="T83" s="9">
        <f t="shared" ca="1" si="57"/>
        <v>1.6046689349442318</v>
      </c>
      <c r="U83" s="9">
        <f t="shared" ca="1" si="57"/>
        <v>1.4402342679890305</v>
      </c>
      <c r="V83" s="9">
        <f t="shared" ca="1" si="57"/>
        <v>1.1296049106593817</v>
      </c>
      <c r="W83" s="9">
        <f t="shared" ca="1" si="57"/>
        <v>0.9235154552187651</v>
      </c>
      <c r="X83" s="9">
        <f t="shared" ca="1" si="57"/>
        <v>1.1924862365734707</v>
      </c>
      <c r="Y83" s="9">
        <f t="shared" ca="1" si="57"/>
        <v>1.0903722740428685</v>
      </c>
      <c r="Z83" s="9">
        <f t="shared" ca="1" si="57"/>
        <v>1.620109016614987</v>
      </c>
      <c r="AA83" s="9">
        <f t="shared" ca="1" si="57"/>
        <v>1.0762420454967716</v>
      </c>
      <c r="AB83" s="9">
        <f t="shared" ca="1" si="57"/>
        <v>1.1613130188068892</v>
      </c>
      <c r="AC83" s="9">
        <f t="shared" ca="1" si="57"/>
        <v>0.95853922241034417</v>
      </c>
      <c r="AD83" s="9">
        <f t="shared" ca="1" si="57"/>
        <v>1.5435745945471075</v>
      </c>
      <c r="AE83" s="9">
        <f t="shared" ca="1" si="57"/>
        <v>1.414952204384136</v>
      </c>
      <c r="AF83" s="9">
        <f t="shared" ca="1" si="57"/>
        <v>1.3210346406148186</v>
      </c>
      <c r="AG83" s="9">
        <f t="shared" ca="1" si="57"/>
        <v>1.3721971814643208</v>
      </c>
      <c r="AH83" s="9">
        <f t="shared" ca="1" si="57"/>
        <v>1.9529703497435329</v>
      </c>
      <c r="AI83" s="9">
        <f t="shared" ca="1" si="57"/>
        <v>1.2619130214637979</v>
      </c>
      <c r="AJ83" s="9">
        <f t="shared" ca="1" si="57"/>
        <v>1.0871528721413608</v>
      </c>
      <c r="AK83" s="9">
        <f t="shared" ca="1" si="57"/>
        <v>1.4814629259562111</v>
      </c>
      <c r="AL83" s="9">
        <f t="shared" ca="1" si="57"/>
        <v>0.81455042973004221</v>
      </c>
      <c r="AM83" s="9">
        <f t="shared" ca="1" si="57"/>
        <v>1.3507585484503517</v>
      </c>
      <c r="AN83" s="9" t="e">
        <f ca="1">AVERAGE(OFFSET($A83,0,Fixtures!$D$6,1,3))</f>
        <v>#N/A</v>
      </c>
      <c r="AO83" s="9" t="e">
        <f ca="1">AVERAGE(OFFSET($A83,0,Fixtures!$D$6,1,6))</f>
        <v>#N/A</v>
      </c>
      <c r="AP83" s="9" t="e">
        <f ca="1">AVERAGE(OFFSET($A83,0,Fixtures!$D$6,1,9))</f>
        <v>#N/A</v>
      </c>
      <c r="AQ83" s="9" t="e">
        <f ca="1">AVERAGE(OFFSET($A83,0,Fixtures!$D$6,1,12))</f>
        <v>#N/A</v>
      </c>
      <c r="AR83" s="9">
        <f ca="1">IF(OR(Fixtures!$D$6&lt;=0,Fixtures!$D$6&gt;39),AVERAGE(A83:AM83),AVERAGE(OFFSET($A83,0,Fixtures!$D$6,1,39-Fixtures!$D$6)))</f>
        <v>1.3507585484503517</v>
      </c>
    </row>
    <row r="84" spans="1:44" x14ac:dyDescent="0.25">
      <c r="A84" s="30" t="s">
        <v>116</v>
      </c>
      <c r="B84" s="9">
        <f t="shared" ref="B84:AM84" ca="1" si="58">MIN(VLOOKUP($A79,$A$2:$AM$11,B$13+1,FALSE),VLOOKUP($A84,$A$2:$AM$11,B$13+1,FALSE))</f>
        <v>1.2376875945298538</v>
      </c>
      <c r="C84" s="9">
        <f t="shared" ca="1" si="58"/>
        <v>1.2138683799767036</v>
      </c>
      <c r="D84" s="9">
        <f t="shared" ca="1" si="58"/>
        <v>1.3843814990181582</v>
      </c>
      <c r="E84" s="9">
        <f t="shared" ca="1" si="58"/>
        <v>1.0388627700669752</v>
      </c>
      <c r="F84" s="9">
        <f t="shared" ca="1" si="58"/>
        <v>1.0159108921510998</v>
      </c>
      <c r="G84" s="9">
        <f t="shared" ca="1" si="58"/>
        <v>0.90578637579551102</v>
      </c>
      <c r="H84" s="9">
        <f t="shared" ca="1" si="58"/>
        <v>0.89572539571425946</v>
      </c>
      <c r="I84" s="9">
        <f t="shared" ca="1" si="58"/>
        <v>1.5163847164032958</v>
      </c>
      <c r="J84" s="9">
        <f t="shared" ca="1" si="58"/>
        <v>1.1760800492766355</v>
      </c>
      <c r="K84" s="9">
        <f t="shared" ca="1" si="58"/>
        <v>1.1743571361292491</v>
      </c>
      <c r="L84" s="9">
        <f t="shared" ca="1" si="58"/>
        <v>1.7948584080539427</v>
      </c>
      <c r="M84" s="9">
        <f t="shared" ca="1" si="58"/>
        <v>0.91325755021161192</v>
      </c>
      <c r="N84" s="9">
        <f t="shared" ca="1" si="58"/>
        <v>1.1905652844016696</v>
      </c>
      <c r="O84" s="9">
        <f t="shared" ca="1" si="58"/>
        <v>1.0622376765848438</v>
      </c>
      <c r="P84" s="9">
        <f t="shared" ca="1" si="58"/>
        <v>1.1695936221836658</v>
      </c>
      <c r="Q84" s="9">
        <f t="shared" ca="1" si="58"/>
        <v>1.7647346362378773</v>
      </c>
      <c r="R84" s="9">
        <f t="shared" ca="1" si="58"/>
        <v>1.2956742333449889</v>
      </c>
      <c r="S84" s="9">
        <f t="shared" ca="1" si="58"/>
        <v>1.0357954536494745</v>
      </c>
      <c r="T84" s="9">
        <f t="shared" ca="1" si="58"/>
        <v>1.5918548127960348</v>
      </c>
      <c r="U84" s="9">
        <f t="shared" ca="1" si="58"/>
        <v>1.5139420026637804</v>
      </c>
      <c r="V84" s="9">
        <f t="shared" ca="1" si="58"/>
        <v>1.1390188486017907</v>
      </c>
      <c r="W84" s="9">
        <f t="shared" ca="1" si="58"/>
        <v>0.9235154552187651</v>
      </c>
      <c r="X84" s="9">
        <f t="shared" ca="1" si="58"/>
        <v>1.1924862365734707</v>
      </c>
      <c r="Y84" s="9">
        <f t="shared" ca="1" si="58"/>
        <v>1.4955223442363377</v>
      </c>
      <c r="Z84" s="9">
        <f t="shared" ca="1" si="58"/>
        <v>0.79891319357841906</v>
      </c>
      <c r="AA84" s="9">
        <f t="shared" ca="1" si="58"/>
        <v>1.0762420454967716</v>
      </c>
      <c r="AB84" s="9">
        <f t="shared" ca="1" si="58"/>
        <v>1.1613130188068892</v>
      </c>
      <c r="AC84" s="9">
        <f t="shared" ca="1" si="58"/>
        <v>1.4114781856145102</v>
      </c>
      <c r="AD84" s="9">
        <f t="shared" ca="1" si="58"/>
        <v>1.5205901375286286</v>
      </c>
      <c r="AE84" s="9">
        <f t="shared" ca="1" si="58"/>
        <v>1.414952204384136</v>
      </c>
      <c r="AF84" s="9">
        <f t="shared" ca="1" si="58"/>
        <v>1.0555810153045506</v>
      </c>
      <c r="AG84" s="9">
        <f t="shared" ca="1" si="58"/>
        <v>1.3721971814643208</v>
      </c>
      <c r="AH84" s="9">
        <f t="shared" ca="1" si="58"/>
        <v>1.3877888257207085</v>
      </c>
      <c r="AI84" s="9">
        <f t="shared" ca="1" si="58"/>
        <v>1.2619130214637979</v>
      </c>
      <c r="AJ84" s="9">
        <f t="shared" ca="1" si="58"/>
        <v>1.0189193241221359</v>
      </c>
      <c r="AK84" s="9">
        <f t="shared" ca="1" si="58"/>
        <v>1.4872740990103748</v>
      </c>
      <c r="AL84" s="9">
        <f t="shared" ca="1" si="58"/>
        <v>0.81455042973004221</v>
      </c>
      <c r="AM84" s="9">
        <f t="shared" ca="1" si="58"/>
        <v>1.0633862725550807</v>
      </c>
      <c r="AN84" s="9" t="e">
        <f ca="1">AVERAGE(OFFSET($A84,0,Fixtures!$D$6,1,3))</f>
        <v>#N/A</v>
      </c>
      <c r="AO84" s="9" t="e">
        <f ca="1">AVERAGE(OFFSET($A84,0,Fixtures!$D$6,1,6))</f>
        <v>#N/A</v>
      </c>
      <c r="AP84" s="9" t="e">
        <f ca="1">AVERAGE(OFFSET($A84,0,Fixtures!$D$6,1,9))</f>
        <v>#N/A</v>
      </c>
      <c r="AQ84" s="9" t="e">
        <f ca="1">AVERAGE(OFFSET($A84,0,Fixtures!$D$6,1,12))</f>
        <v>#N/A</v>
      </c>
      <c r="AR84" s="9">
        <f ca="1">IF(OR(Fixtures!$D$6&lt;=0,Fixtures!$D$6&gt;39),AVERAGE(A84:AM84),AVERAGE(OFFSET($A84,0,Fixtures!$D$6,1,39-Fixtures!$D$6)))</f>
        <v>1.0633862725550807</v>
      </c>
    </row>
    <row r="85" spans="1:44" x14ac:dyDescent="0.25">
      <c r="A85" s="30" t="s">
        <v>115</v>
      </c>
      <c r="B85" s="9">
        <f t="shared" ref="B85:AM85" ca="1" si="59">MIN(VLOOKUP($A79,$A$2:$AM$11,B$13+1,FALSE),VLOOKUP($A85,$A$2:$AM$11,B$13+1,FALSE))</f>
        <v>1.7449080501282379</v>
      </c>
      <c r="C85" s="9">
        <f t="shared" ca="1" si="59"/>
        <v>1.2069323084194501</v>
      </c>
      <c r="D85" s="9">
        <f t="shared" ca="1" si="59"/>
        <v>1.1768882101252416</v>
      </c>
      <c r="E85" s="9">
        <f t="shared" ca="1" si="59"/>
        <v>1.0388627700669752</v>
      </c>
      <c r="F85" s="9">
        <f t="shared" ca="1" si="59"/>
        <v>1.222844307844261</v>
      </c>
      <c r="G85" s="9">
        <f t="shared" ca="1" si="59"/>
        <v>1.3685667296516217</v>
      </c>
      <c r="H85" s="9">
        <f t="shared" ca="1" si="59"/>
        <v>1.1990996233825253</v>
      </c>
      <c r="I85" s="9">
        <f t="shared" ca="1" si="59"/>
        <v>1.33432432351134</v>
      </c>
      <c r="J85" s="9">
        <f t="shared" ca="1" si="59"/>
        <v>1.4338067925782285</v>
      </c>
      <c r="K85" s="9">
        <f t="shared" ca="1" si="59"/>
        <v>1.1743571361292491</v>
      </c>
      <c r="L85" s="9">
        <f t="shared" ca="1" si="59"/>
        <v>1.7948584080539427</v>
      </c>
      <c r="M85" s="9">
        <f t="shared" ca="1" si="59"/>
        <v>0.91325755021161192</v>
      </c>
      <c r="N85" s="9">
        <f t="shared" ca="1" si="59"/>
        <v>1.2318863560259605</v>
      </c>
      <c r="O85" s="9">
        <f t="shared" ca="1" si="59"/>
        <v>1.0622376765848438</v>
      </c>
      <c r="P85" s="9">
        <f t="shared" ca="1" si="59"/>
        <v>1.1803733466121427</v>
      </c>
      <c r="Q85" s="9">
        <f t="shared" ca="1" si="59"/>
        <v>1.3195033780881031</v>
      </c>
      <c r="R85" s="9">
        <f t="shared" ca="1" si="59"/>
        <v>1.4632650829503375</v>
      </c>
      <c r="S85" s="9">
        <f t="shared" ca="1" si="59"/>
        <v>1.0357954536494745</v>
      </c>
      <c r="T85" s="9">
        <f t="shared" ca="1" si="59"/>
        <v>1.3792176631061561</v>
      </c>
      <c r="U85" s="9">
        <f t="shared" ca="1" si="59"/>
        <v>1.5503528542561633</v>
      </c>
      <c r="V85" s="9">
        <f t="shared" ca="1" si="59"/>
        <v>1.5247944056503004</v>
      </c>
      <c r="W85" s="9">
        <f t="shared" ca="1" si="59"/>
        <v>0.9235154552187651</v>
      </c>
      <c r="X85" s="9">
        <f t="shared" ca="1" si="59"/>
        <v>1.0493137880514594</v>
      </c>
      <c r="Y85" s="9">
        <f t="shared" ca="1" si="59"/>
        <v>1.823251824514371</v>
      </c>
      <c r="Z85" s="9">
        <f t="shared" ca="1" si="59"/>
        <v>1.5549885290785563</v>
      </c>
      <c r="AA85" s="9">
        <f t="shared" ca="1" si="59"/>
        <v>1.0762420454967716</v>
      </c>
      <c r="AB85" s="9">
        <f t="shared" ca="1" si="59"/>
        <v>1.1613130188068892</v>
      </c>
      <c r="AC85" s="9">
        <f t="shared" ca="1" si="59"/>
        <v>1.4114781856145102</v>
      </c>
      <c r="AD85" s="9">
        <f t="shared" ca="1" si="59"/>
        <v>1.5347545741739412</v>
      </c>
      <c r="AE85" s="9">
        <f t="shared" ca="1" si="59"/>
        <v>0.92550589397175409</v>
      </c>
      <c r="AF85" s="9">
        <f t="shared" ca="1" si="59"/>
        <v>1.3210346406148186</v>
      </c>
      <c r="AG85" s="9">
        <f t="shared" ca="1" si="59"/>
        <v>1.3721971814643208</v>
      </c>
      <c r="AH85" s="9">
        <f t="shared" ca="1" si="59"/>
        <v>1.8211302636224536</v>
      </c>
      <c r="AI85" s="9">
        <f t="shared" ca="1" si="59"/>
        <v>1.2619130214637979</v>
      </c>
      <c r="AJ85" s="9">
        <f t="shared" ca="1" si="59"/>
        <v>1.6076924853871271</v>
      </c>
      <c r="AK85" s="9">
        <f t="shared" ca="1" si="59"/>
        <v>1.5009817703184745</v>
      </c>
      <c r="AL85" s="9">
        <f t="shared" ca="1" si="59"/>
        <v>0.81455042973004221</v>
      </c>
      <c r="AM85" s="9">
        <f t="shared" ca="1" si="59"/>
        <v>1.0376585839076606</v>
      </c>
      <c r="AN85" s="9" t="e">
        <f ca="1">AVERAGE(OFFSET($A85,0,Fixtures!$D$6,1,3))</f>
        <v>#N/A</v>
      </c>
      <c r="AO85" s="9" t="e">
        <f ca="1">AVERAGE(OFFSET($A85,0,Fixtures!$D$6,1,6))</f>
        <v>#N/A</v>
      </c>
      <c r="AP85" s="9" t="e">
        <f ca="1">AVERAGE(OFFSET($A85,0,Fixtures!$D$6,1,9))</f>
        <v>#N/A</v>
      </c>
      <c r="AQ85" s="9" t="e">
        <f ca="1">AVERAGE(OFFSET($A85,0,Fixtures!$D$6,1,12))</f>
        <v>#N/A</v>
      </c>
      <c r="AR85" s="9">
        <f ca="1">IF(OR(Fixtures!$D$6&lt;=0,Fixtures!$D$6&gt;39),AVERAGE(A85:AM85),AVERAGE(OFFSET($A85,0,Fixtures!$D$6,1,39-Fixtures!$D$6)))</f>
        <v>1.0376585839076606</v>
      </c>
    </row>
    <row r="86" spans="1:44" x14ac:dyDescent="0.25">
      <c r="A86" s="30" t="s">
        <v>10</v>
      </c>
      <c r="B86" s="9">
        <f t="shared" ref="B86:AM86" ca="1" si="60">MIN(VLOOKUP($A79,$A$2:$AM$11,B$13+1,FALSE),VLOOKUP($A86,$A$2:$AM$11,B$13+1,FALSE))</f>
        <v>1.2044469141373573</v>
      </c>
      <c r="C86" s="9">
        <f t="shared" ca="1" si="60"/>
        <v>1.2138683799767036</v>
      </c>
      <c r="D86" s="9">
        <f t="shared" ca="1" si="60"/>
        <v>1.3548826395362863</v>
      </c>
      <c r="E86" s="9">
        <f t="shared" ca="1" si="60"/>
        <v>0.93665734581439652</v>
      </c>
      <c r="F86" s="9">
        <f t="shared" ca="1" si="60"/>
        <v>1.6028017201080376</v>
      </c>
      <c r="G86" s="9">
        <f t="shared" ca="1" si="60"/>
        <v>1.2298233618153753</v>
      </c>
      <c r="H86" s="9">
        <f t="shared" ca="1" si="60"/>
        <v>1.1990996233825253</v>
      </c>
      <c r="I86" s="9">
        <f t="shared" ca="1" si="60"/>
        <v>1.1119798192532702</v>
      </c>
      <c r="J86" s="9">
        <f t="shared" ca="1" si="60"/>
        <v>1.4036326119267797</v>
      </c>
      <c r="K86" s="9">
        <f t="shared" ca="1" si="60"/>
        <v>1.1743571361292491</v>
      </c>
      <c r="L86" s="9">
        <f t="shared" ca="1" si="60"/>
        <v>1.5831245878668283</v>
      </c>
      <c r="M86" s="9">
        <f t="shared" ca="1" si="60"/>
        <v>0.83542111791589602</v>
      </c>
      <c r="N86" s="9">
        <f t="shared" ca="1" si="60"/>
        <v>1.6457843082352961</v>
      </c>
      <c r="O86" s="9">
        <f t="shared" ca="1" si="60"/>
        <v>1.0622376765848438</v>
      </c>
      <c r="P86" s="9">
        <f t="shared" ca="1" si="60"/>
        <v>1.3853681434491867</v>
      </c>
      <c r="Q86" s="9">
        <f t="shared" ca="1" si="60"/>
        <v>1.4073560844107484</v>
      </c>
      <c r="R86" s="9">
        <f t="shared" ca="1" si="60"/>
        <v>1.4632650829503375</v>
      </c>
      <c r="S86" s="9">
        <f t="shared" ca="1" si="60"/>
        <v>1.0357954536494745</v>
      </c>
      <c r="T86" s="9">
        <f t="shared" ca="1" si="60"/>
        <v>1.6046689349442318</v>
      </c>
      <c r="U86" s="9">
        <f t="shared" ca="1" si="60"/>
        <v>1.2942461861487249</v>
      </c>
      <c r="V86" s="9">
        <f t="shared" ca="1" si="60"/>
        <v>1.4476435598109958</v>
      </c>
      <c r="W86" s="9">
        <f t="shared" ca="1" si="60"/>
        <v>0.9235154552187651</v>
      </c>
      <c r="X86" s="9">
        <f t="shared" ca="1" si="60"/>
        <v>1.1924862365734707</v>
      </c>
      <c r="Y86" s="9">
        <f t="shared" ca="1" si="60"/>
        <v>1.1038178852781257</v>
      </c>
      <c r="Z86" s="9">
        <f t="shared" ca="1" si="60"/>
        <v>1.664597778526143</v>
      </c>
      <c r="AA86" s="9">
        <f t="shared" ca="1" si="60"/>
        <v>1.0762420454967716</v>
      </c>
      <c r="AB86" s="9">
        <f t="shared" ca="1" si="60"/>
        <v>1.0623349570963119</v>
      </c>
      <c r="AC86" s="9">
        <f t="shared" ca="1" si="60"/>
        <v>1.2449705285147106</v>
      </c>
      <c r="AD86" s="9">
        <f t="shared" ca="1" si="60"/>
        <v>1.5435745945471075</v>
      </c>
      <c r="AE86" s="9">
        <f t="shared" ca="1" si="60"/>
        <v>1.065480865338432</v>
      </c>
      <c r="AF86" s="9">
        <f t="shared" ca="1" si="60"/>
        <v>1.1910685760039115</v>
      </c>
      <c r="AG86" s="9">
        <f t="shared" ca="1" si="60"/>
        <v>0.94717808235294465</v>
      </c>
      <c r="AH86" s="9">
        <f t="shared" ca="1" si="60"/>
        <v>2.3206784281299306</v>
      </c>
      <c r="AI86" s="9">
        <f t="shared" ca="1" si="60"/>
        <v>1.2619130214637979</v>
      </c>
      <c r="AJ86" s="9">
        <f t="shared" ca="1" si="60"/>
        <v>1.8607114612980975</v>
      </c>
      <c r="AK86" s="9">
        <f t="shared" ca="1" si="60"/>
        <v>1.0894546916622474</v>
      </c>
      <c r="AL86" s="9">
        <f t="shared" ca="1" si="60"/>
        <v>0.81455042973004221</v>
      </c>
      <c r="AM86" s="9">
        <f t="shared" ca="1" si="60"/>
        <v>1.3507585484503517</v>
      </c>
      <c r="AN86" s="9" t="e">
        <f ca="1">AVERAGE(OFFSET($A86,0,Fixtures!$D$6,1,3))</f>
        <v>#N/A</v>
      </c>
      <c r="AO86" s="9" t="e">
        <f ca="1">AVERAGE(OFFSET($A86,0,Fixtures!$D$6,1,6))</f>
        <v>#N/A</v>
      </c>
      <c r="AP86" s="9" t="e">
        <f ca="1">AVERAGE(OFFSET($A86,0,Fixtures!$D$6,1,9))</f>
        <v>#N/A</v>
      </c>
      <c r="AQ86" s="9" t="e">
        <f ca="1">AVERAGE(OFFSET($A86,0,Fixtures!$D$6,1,12))</f>
        <v>#N/A</v>
      </c>
      <c r="AR86" s="9">
        <f ca="1">IF(OR(Fixtures!$D$6&lt;=0,Fixtures!$D$6&gt;39),AVERAGE(A86:AM86),AVERAGE(OFFSET($A86,0,Fixtures!$D$6,1,39-Fixtures!$D$6)))</f>
        <v>1.3507585484503517</v>
      </c>
    </row>
    <row r="87" spans="1:44" x14ac:dyDescent="0.25">
      <c r="A87" s="30" t="s">
        <v>117</v>
      </c>
      <c r="B87" s="9">
        <f t="shared" ref="B87:AM87" ca="1" si="61">MIN(VLOOKUP($A79,$A$2:$AM$11,B$13+1,FALSE),VLOOKUP($A87,$A$2:$AM$11,B$13+1,FALSE))</f>
        <v>1.7449080501282379</v>
      </c>
      <c r="C87" s="9">
        <f t="shared" ca="1" si="61"/>
        <v>1.2138683799767036</v>
      </c>
      <c r="D87" s="9">
        <f t="shared" ca="1" si="61"/>
        <v>1.7992760263083016</v>
      </c>
      <c r="E87" s="9">
        <f t="shared" ca="1" si="61"/>
        <v>1.0388627700669752</v>
      </c>
      <c r="F87" s="9">
        <f t="shared" ca="1" si="61"/>
        <v>1.3197408342699823</v>
      </c>
      <c r="G87" s="9">
        <f t="shared" ca="1" si="61"/>
        <v>1.3685667296516217</v>
      </c>
      <c r="H87" s="9">
        <f t="shared" ca="1" si="61"/>
        <v>1.1990996233825253</v>
      </c>
      <c r="I87" s="9">
        <f t="shared" ca="1" si="61"/>
        <v>1.5163847164032958</v>
      </c>
      <c r="J87" s="9">
        <f t="shared" ca="1" si="61"/>
        <v>1.6230124026654604</v>
      </c>
      <c r="K87" s="9">
        <f t="shared" ca="1" si="61"/>
        <v>1.0347810073293837</v>
      </c>
      <c r="L87" s="9">
        <f t="shared" ca="1" si="61"/>
        <v>1.1732069840688006</v>
      </c>
      <c r="M87" s="9">
        <f t="shared" ca="1" si="61"/>
        <v>0.91325755021161192</v>
      </c>
      <c r="N87" s="9">
        <f t="shared" ca="1" si="61"/>
        <v>1.9714536747874891</v>
      </c>
      <c r="O87" s="9">
        <f t="shared" ca="1" si="61"/>
        <v>1.0622376765848438</v>
      </c>
      <c r="P87" s="9">
        <f t="shared" ca="1" si="61"/>
        <v>2.3031150346266109</v>
      </c>
      <c r="Q87" s="9">
        <f t="shared" ca="1" si="61"/>
        <v>1.8249834986610951</v>
      </c>
      <c r="R87" s="9">
        <f t="shared" ca="1" si="61"/>
        <v>1.4632650829503375</v>
      </c>
      <c r="S87" s="9">
        <f t="shared" ca="1" si="61"/>
        <v>1.0357954536494745</v>
      </c>
      <c r="T87" s="9">
        <f t="shared" ca="1" si="61"/>
        <v>1.6046689349442318</v>
      </c>
      <c r="U87" s="9">
        <f t="shared" ca="1" si="61"/>
        <v>1.5503528542561633</v>
      </c>
      <c r="V87" s="9">
        <f t="shared" ca="1" si="61"/>
        <v>1.3494356308472877</v>
      </c>
      <c r="W87" s="9">
        <f t="shared" ca="1" si="61"/>
        <v>0.9235154552187651</v>
      </c>
      <c r="X87" s="9">
        <f t="shared" ca="1" si="61"/>
        <v>1.1924862365734707</v>
      </c>
      <c r="Y87" s="9">
        <f t="shared" ca="1" si="61"/>
        <v>2.0361523583412007</v>
      </c>
      <c r="Z87" s="9">
        <f t="shared" ca="1" si="61"/>
        <v>1.6782037136552206</v>
      </c>
      <c r="AA87" s="9">
        <f t="shared" ca="1" si="61"/>
        <v>1.0762420454967716</v>
      </c>
      <c r="AB87" s="9">
        <f t="shared" ca="1" si="61"/>
        <v>1.1613130188068892</v>
      </c>
      <c r="AC87" s="9">
        <f t="shared" ca="1" si="61"/>
        <v>1.4114781856145102</v>
      </c>
      <c r="AD87" s="9">
        <f t="shared" ca="1" si="61"/>
        <v>1.5233010393024788</v>
      </c>
      <c r="AE87" s="9">
        <f t="shared" ca="1" si="61"/>
        <v>1.414952204384136</v>
      </c>
      <c r="AF87" s="9">
        <f t="shared" ca="1" si="61"/>
        <v>1.3210346406148186</v>
      </c>
      <c r="AG87" s="9">
        <f t="shared" ca="1" si="61"/>
        <v>1.3721971814643208</v>
      </c>
      <c r="AH87" s="9">
        <f t="shared" ca="1" si="61"/>
        <v>2.2801355492688331</v>
      </c>
      <c r="AI87" s="9">
        <f t="shared" ca="1" si="61"/>
        <v>1.2619130214637979</v>
      </c>
      <c r="AJ87" s="9">
        <f t="shared" ca="1" si="61"/>
        <v>1.8607114612980975</v>
      </c>
      <c r="AK87" s="9">
        <f t="shared" ca="1" si="61"/>
        <v>1.8111716310039814</v>
      </c>
      <c r="AL87" s="9">
        <f t="shared" ca="1" si="61"/>
        <v>0.81455042973004221</v>
      </c>
      <c r="AM87" s="9">
        <f t="shared" ca="1" si="61"/>
        <v>1.3507585484503517</v>
      </c>
      <c r="AN87" s="9" t="e">
        <f ca="1">AVERAGE(OFFSET($A87,0,Fixtures!$D$6,1,3))</f>
        <v>#N/A</v>
      </c>
      <c r="AO87" s="9" t="e">
        <f ca="1">AVERAGE(OFFSET($A87,0,Fixtures!$D$6,1,6))</f>
        <v>#N/A</v>
      </c>
      <c r="AP87" s="9" t="e">
        <f ca="1">AVERAGE(OFFSET($A87,0,Fixtures!$D$6,1,9))</f>
        <v>#N/A</v>
      </c>
      <c r="AQ87" s="9" t="e">
        <f ca="1">AVERAGE(OFFSET($A87,0,Fixtures!$D$6,1,12))</f>
        <v>#N/A</v>
      </c>
      <c r="AR87" s="9">
        <f ca="1">IF(OR(Fixtures!$D$6&lt;=0,Fixtures!$D$6&gt;39),AVERAGE(A87:AM87),AVERAGE(OFFSET($A87,0,Fixtures!$D$6,1,39-Fixtures!$D$6)))</f>
        <v>1.3507585484503517</v>
      </c>
    </row>
    <row r="88" spans="1:44" x14ac:dyDescent="0.25">
      <c r="A88" s="30" t="s">
        <v>63</v>
      </c>
      <c r="B88" s="9">
        <f t="shared" ref="B88:AM88" ca="1" si="62">MIN(VLOOKUP($A79,$A$2:$AM$11,B$13+1,FALSE),VLOOKUP($A88,$A$2:$AM$11,B$13+1,FALSE))</f>
        <v>0.94499087962520367</v>
      </c>
      <c r="C88" s="9">
        <f t="shared" ca="1" si="62"/>
        <v>1.2138683799767036</v>
      </c>
      <c r="D88" s="9">
        <f t="shared" ca="1" si="62"/>
        <v>0.93805464478256573</v>
      </c>
      <c r="E88" s="9">
        <f t="shared" ca="1" si="62"/>
        <v>1.0388627700669752</v>
      </c>
      <c r="F88" s="9">
        <f t="shared" ca="1" si="62"/>
        <v>1.5682524584377828</v>
      </c>
      <c r="G88" s="9">
        <f t="shared" ca="1" si="62"/>
        <v>1.3685667296516217</v>
      </c>
      <c r="H88" s="9">
        <f t="shared" ca="1" si="62"/>
        <v>1.1990996233825253</v>
      </c>
      <c r="I88" s="9">
        <f t="shared" ca="1" si="62"/>
        <v>0.92584840980034222</v>
      </c>
      <c r="J88" s="9">
        <f t="shared" ca="1" si="62"/>
        <v>0.90280131723720991</v>
      </c>
      <c r="K88" s="9">
        <f t="shared" ca="1" si="62"/>
        <v>1.1743571361292491</v>
      </c>
      <c r="L88" s="9">
        <f t="shared" ca="1" si="62"/>
        <v>1.3970050738157496</v>
      </c>
      <c r="M88" s="9">
        <f t="shared" ca="1" si="62"/>
        <v>0.91325755021161192</v>
      </c>
      <c r="N88" s="9">
        <f t="shared" ca="1" si="62"/>
        <v>0.80493785382318717</v>
      </c>
      <c r="O88" s="9">
        <f t="shared" ca="1" si="62"/>
        <v>1.0622376765848438</v>
      </c>
      <c r="P88" s="9">
        <f t="shared" ca="1" si="62"/>
        <v>1.058010023633899</v>
      </c>
      <c r="Q88" s="9">
        <f t="shared" ca="1" si="62"/>
        <v>1.3216838465392142</v>
      </c>
      <c r="R88" s="9">
        <f t="shared" ca="1" si="62"/>
        <v>1.3290137479237023</v>
      </c>
      <c r="S88" s="9">
        <f t="shared" ca="1" si="62"/>
        <v>0.79599704401375715</v>
      </c>
      <c r="T88" s="9">
        <f t="shared" ca="1" si="62"/>
        <v>0.90547479614884829</v>
      </c>
      <c r="U88" s="9">
        <f t="shared" ca="1" si="62"/>
        <v>1.023571947211106</v>
      </c>
      <c r="V88" s="9">
        <f t="shared" ca="1" si="62"/>
        <v>1.5247944056503004</v>
      </c>
      <c r="W88" s="9">
        <f t="shared" ca="1" si="62"/>
        <v>0.9235154552187651</v>
      </c>
      <c r="X88" s="9">
        <f t="shared" ca="1" si="62"/>
        <v>1.1773237587728211</v>
      </c>
      <c r="Y88" s="9">
        <f t="shared" ca="1" si="62"/>
        <v>0.70996372722570156</v>
      </c>
      <c r="Z88" s="9">
        <f t="shared" ca="1" si="62"/>
        <v>1.2332750732250131</v>
      </c>
      <c r="AA88" s="9">
        <f t="shared" ca="1" si="62"/>
        <v>1.0762420454967716</v>
      </c>
      <c r="AB88" s="9">
        <f t="shared" ca="1" si="62"/>
        <v>1.1613130188068892</v>
      </c>
      <c r="AC88" s="9">
        <f t="shared" ca="1" si="62"/>
        <v>1.4114781856145102</v>
      </c>
      <c r="AD88" s="9">
        <f t="shared" ca="1" si="62"/>
        <v>1.0998858259150479</v>
      </c>
      <c r="AE88" s="9">
        <f t="shared" ca="1" si="62"/>
        <v>1.1928454038905514</v>
      </c>
      <c r="AF88" s="9">
        <f t="shared" ca="1" si="62"/>
        <v>1.2753846714622039</v>
      </c>
      <c r="AG88" s="9">
        <f t="shared" ca="1" si="62"/>
        <v>1.2016656319000445</v>
      </c>
      <c r="AH88" s="9">
        <f t="shared" ca="1" si="62"/>
        <v>1.4146207437540723</v>
      </c>
      <c r="AI88" s="9">
        <f t="shared" ca="1" si="62"/>
        <v>1.1514163433146742</v>
      </c>
      <c r="AJ88" s="9">
        <f t="shared" ca="1" si="62"/>
        <v>1.0451375468720034</v>
      </c>
      <c r="AK88" s="9">
        <f t="shared" ca="1" si="62"/>
        <v>1.3453825968255422</v>
      </c>
      <c r="AL88" s="9">
        <f t="shared" ca="1" si="62"/>
        <v>0.81455042973004221</v>
      </c>
      <c r="AM88" s="9">
        <f t="shared" ca="1" si="62"/>
        <v>1.0393733061605996</v>
      </c>
      <c r="AN88" s="9" t="e">
        <f ca="1">AVERAGE(OFFSET($A88,0,Fixtures!$D$6,1,3))</f>
        <v>#N/A</v>
      </c>
      <c r="AO88" s="9" t="e">
        <f ca="1">AVERAGE(OFFSET($A88,0,Fixtures!$D$6,1,6))</f>
        <v>#N/A</v>
      </c>
      <c r="AP88" s="9" t="e">
        <f ca="1">AVERAGE(OFFSET($A88,0,Fixtures!$D$6,1,9))</f>
        <v>#N/A</v>
      </c>
      <c r="AQ88" s="9" t="e">
        <f ca="1">AVERAGE(OFFSET($A88,0,Fixtures!$D$6,1,12))</f>
        <v>#N/A</v>
      </c>
      <c r="AR88" s="9">
        <f ca="1">IF(OR(Fixtures!$D$6&lt;=0,Fixtures!$D$6&gt;39),AVERAGE(A88:AM88),AVERAGE(OFFSET($A88,0,Fixtures!$D$6,1,39-Fixtures!$D$6)))</f>
        <v>1.0393733061605996</v>
      </c>
    </row>
    <row r="90" spans="1:44" x14ac:dyDescent="0.25">
      <c r="A90" s="31" t="s">
        <v>10</v>
      </c>
      <c r="B90" s="2">
        <v>1</v>
      </c>
      <c r="C90" s="2">
        <v>2</v>
      </c>
      <c r="D90" s="2">
        <v>3</v>
      </c>
      <c r="E90" s="2">
        <v>4</v>
      </c>
      <c r="F90" s="2">
        <v>5</v>
      </c>
      <c r="G90" s="2">
        <v>6</v>
      </c>
      <c r="H90" s="2">
        <v>7</v>
      </c>
      <c r="I90" s="2">
        <v>8</v>
      </c>
      <c r="J90" s="2">
        <v>9</v>
      </c>
      <c r="K90" s="2">
        <v>10</v>
      </c>
      <c r="L90" s="2">
        <v>11</v>
      </c>
      <c r="M90" s="2">
        <v>12</v>
      </c>
      <c r="N90" s="2">
        <v>13</v>
      </c>
      <c r="O90" s="2">
        <v>14</v>
      </c>
      <c r="P90" s="2">
        <v>15</v>
      </c>
      <c r="Q90" s="2">
        <v>16</v>
      </c>
      <c r="R90" s="2">
        <v>17</v>
      </c>
      <c r="S90" s="2">
        <v>18</v>
      </c>
      <c r="T90" s="2">
        <v>19</v>
      </c>
      <c r="U90" s="2">
        <v>20</v>
      </c>
      <c r="V90" s="2">
        <v>21</v>
      </c>
      <c r="W90" s="2">
        <v>22</v>
      </c>
      <c r="X90" s="2">
        <v>23</v>
      </c>
      <c r="Y90" s="2">
        <v>24</v>
      </c>
      <c r="Z90" s="2">
        <v>25</v>
      </c>
      <c r="AA90" s="2">
        <v>26</v>
      </c>
      <c r="AB90" s="2">
        <v>27</v>
      </c>
      <c r="AC90" s="2">
        <v>28</v>
      </c>
      <c r="AD90" s="2">
        <v>29</v>
      </c>
      <c r="AE90" s="2">
        <v>30</v>
      </c>
      <c r="AF90" s="2">
        <v>31</v>
      </c>
      <c r="AG90" s="2">
        <v>32</v>
      </c>
      <c r="AH90" s="2">
        <v>33</v>
      </c>
      <c r="AI90" s="2">
        <v>34</v>
      </c>
      <c r="AJ90" s="2">
        <v>35</v>
      </c>
      <c r="AK90" s="2">
        <v>36</v>
      </c>
      <c r="AL90" s="2">
        <v>37</v>
      </c>
      <c r="AM90" s="2">
        <v>38</v>
      </c>
      <c r="AN90" s="31" t="s">
        <v>56</v>
      </c>
      <c r="AO90" s="31" t="s">
        <v>57</v>
      </c>
      <c r="AP90" s="31" t="s">
        <v>58</v>
      </c>
      <c r="AQ90" s="31" t="s">
        <v>78</v>
      </c>
      <c r="AR90" s="31" t="s">
        <v>59</v>
      </c>
    </row>
    <row r="91" spans="1:44" x14ac:dyDescent="0.25">
      <c r="A91" s="30" t="s">
        <v>105</v>
      </c>
      <c r="B91" s="9">
        <f t="shared" ref="B91:AM91" ca="1" si="63">MIN(VLOOKUP($A90,$A$2:$AM$11,B$13+1,FALSE),VLOOKUP($A91,$A$2:$AM$11,B$13+1,FALSE))</f>
        <v>1.2044469141373573</v>
      </c>
      <c r="C91" s="9">
        <f t="shared" ca="1" si="63"/>
        <v>0.80603951877340729</v>
      </c>
      <c r="D91" s="9">
        <f t="shared" ca="1" si="63"/>
        <v>1.3366450137811914</v>
      </c>
      <c r="E91" s="9">
        <f t="shared" ca="1" si="63"/>
        <v>0.93665734581439652</v>
      </c>
      <c r="F91" s="9">
        <f t="shared" ca="1" si="63"/>
        <v>1.8412696330391072</v>
      </c>
      <c r="G91" s="9">
        <f t="shared" ca="1" si="63"/>
        <v>1.2298233618153753</v>
      </c>
      <c r="H91" s="9">
        <f t="shared" ca="1" si="63"/>
        <v>1.1800264258532762</v>
      </c>
      <c r="I91" s="9">
        <f t="shared" ca="1" si="63"/>
        <v>1.1119798192532702</v>
      </c>
      <c r="J91" s="9">
        <f t="shared" ca="1" si="63"/>
        <v>1.2011851558103612</v>
      </c>
      <c r="K91" s="9">
        <f t="shared" ca="1" si="63"/>
        <v>1.6438692509854218</v>
      </c>
      <c r="L91" s="9">
        <f t="shared" ca="1" si="63"/>
        <v>1.0728717040725788</v>
      </c>
      <c r="M91" s="9">
        <f t="shared" ca="1" si="63"/>
        <v>0.83542111791589602</v>
      </c>
      <c r="N91" s="9">
        <f t="shared" ca="1" si="63"/>
        <v>1.0280081093737956</v>
      </c>
      <c r="O91" s="9">
        <f t="shared" ca="1" si="63"/>
        <v>1.1491789245444604</v>
      </c>
      <c r="P91" s="9">
        <f t="shared" ca="1" si="63"/>
        <v>0.91386601238555953</v>
      </c>
      <c r="Q91" s="9">
        <f t="shared" ca="1" si="63"/>
        <v>1.4073560844107484</v>
      </c>
      <c r="R91" s="9">
        <f t="shared" ca="1" si="63"/>
        <v>1.8717438466453296</v>
      </c>
      <c r="S91" s="9">
        <f t="shared" ca="1" si="63"/>
        <v>1.4001679359338706</v>
      </c>
      <c r="T91" s="9">
        <f t="shared" ca="1" si="63"/>
        <v>1.1865707120343041</v>
      </c>
      <c r="U91" s="9">
        <f t="shared" ca="1" si="63"/>
        <v>1.2942461861487249</v>
      </c>
      <c r="V91" s="9">
        <f t="shared" ca="1" si="63"/>
        <v>1.4476435598109958</v>
      </c>
      <c r="W91" s="9">
        <f t="shared" ca="1" si="63"/>
        <v>1.357859643111712</v>
      </c>
      <c r="X91" s="9">
        <f t="shared" ca="1" si="63"/>
        <v>1.2487277980955456</v>
      </c>
      <c r="Y91" s="9">
        <f t="shared" ca="1" si="63"/>
        <v>1.1038178852781257</v>
      </c>
      <c r="Z91" s="9">
        <f t="shared" ca="1" si="63"/>
        <v>1.4479760125964356</v>
      </c>
      <c r="AA91" s="9">
        <f t="shared" ca="1" si="63"/>
        <v>1.5638632065818878</v>
      </c>
      <c r="AB91" s="9">
        <f t="shared" ca="1" si="63"/>
        <v>1.0623349570963119</v>
      </c>
      <c r="AC91" s="9">
        <f t="shared" ca="1" si="63"/>
        <v>1.2449705285147106</v>
      </c>
      <c r="AD91" s="9">
        <f t="shared" ca="1" si="63"/>
        <v>1.0249728421161166</v>
      </c>
      <c r="AE91" s="9">
        <f t="shared" ca="1" si="63"/>
        <v>1.0511387808624602</v>
      </c>
      <c r="AF91" s="9">
        <f t="shared" ca="1" si="63"/>
        <v>1.1910685760039115</v>
      </c>
      <c r="AG91" s="9">
        <f t="shared" ca="1" si="63"/>
        <v>0.94717808235294465</v>
      </c>
      <c r="AH91" s="9">
        <f t="shared" ca="1" si="63"/>
        <v>0.90371528811630908</v>
      </c>
      <c r="AI91" s="9">
        <f t="shared" ca="1" si="63"/>
        <v>1.5007573586460548</v>
      </c>
      <c r="AJ91" s="9">
        <f t="shared" ca="1" si="63"/>
        <v>1.586054687360781</v>
      </c>
      <c r="AK91" s="9">
        <f t="shared" ca="1" si="63"/>
        <v>1.0894546916622474</v>
      </c>
      <c r="AL91" s="9">
        <f t="shared" ca="1" si="63"/>
        <v>1.5900765224518238</v>
      </c>
      <c r="AM91" s="9">
        <f t="shared" ca="1" si="63"/>
        <v>1.606054196596896</v>
      </c>
      <c r="AN91" s="9" t="e">
        <f ca="1">AVERAGE(OFFSET($A91,0,Fixtures!$D$6,1,3))</f>
        <v>#N/A</v>
      </c>
      <c r="AO91" s="9" t="e">
        <f ca="1">AVERAGE(OFFSET($A91,0,Fixtures!$D$6,1,6))</f>
        <v>#N/A</v>
      </c>
      <c r="AP91" s="9" t="e">
        <f ca="1">AVERAGE(OFFSET($A91,0,Fixtures!$D$6,1,9))</f>
        <v>#N/A</v>
      </c>
      <c r="AQ91" s="9" t="e">
        <f ca="1">AVERAGE(OFFSET($A91,0,Fixtures!$D$6,1,12))</f>
        <v>#N/A</v>
      </c>
      <c r="AR91" s="9">
        <f ca="1">IF(OR(Fixtures!$D$6&lt;=0,Fixtures!$D$6&gt;39),AVERAGE(A91:AM91),AVERAGE(OFFSET($A91,0,Fixtures!$D$6,1,39-Fixtures!$D$6)))</f>
        <v>1.606054196596896</v>
      </c>
    </row>
    <row r="92" spans="1:44" x14ac:dyDescent="0.25">
      <c r="A92" s="30" t="s">
        <v>118</v>
      </c>
      <c r="B92" s="9">
        <f t="shared" ref="B92:AM92" ca="1" si="64">MIN(VLOOKUP($A90,$A$2:$AM$11,B$13+1,FALSE),VLOOKUP($A92,$A$2:$AM$11,B$13+1,FALSE))</f>
        <v>1.1281833670326218</v>
      </c>
      <c r="C92" s="9">
        <f t="shared" ca="1" si="64"/>
        <v>0.95834815418206498</v>
      </c>
      <c r="D92" s="9">
        <f t="shared" ca="1" si="64"/>
        <v>1.1141345798143516</v>
      </c>
      <c r="E92" s="9">
        <f t="shared" ca="1" si="64"/>
        <v>0.93665734581439652</v>
      </c>
      <c r="F92" s="9">
        <f t="shared" ca="1" si="64"/>
        <v>0.81631550428156097</v>
      </c>
      <c r="G92" s="9">
        <f t="shared" ca="1" si="64"/>
        <v>0.63482076678749366</v>
      </c>
      <c r="H92" s="9">
        <f t="shared" ca="1" si="64"/>
        <v>1.250707192531533</v>
      </c>
      <c r="I92" s="9">
        <f t="shared" ca="1" si="64"/>
        <v>0.72213107915514674</v>
      </c>
      <c r="J92" s="9">
        <f t="shared" ca="1" si="64"/>
        <v>1.2476364313788255</v>
      </c>
      <c r="K92" s="9">
        <f t="shared" ca="1" si="64"/>
        <v>1.2685768912899908</v>
      </c>
      <c r="L92" s="9">
        <f t="shared" ca="1" si="64"/>
        <v>0.82891734857236565</v>
      </c>
      <c r="M92" s="9">
        <f t="shared" ca="1" si="64"/>
        <v>0.83542111791589602</v>
      </c>
      <c r="N92" s="9">
        <f t="shared" ca="1" si="64"/>
        <v>0.93893510902080612</v>
      </c>
      <c r="O92" s="9">
        <f t="shared" ca="1" si="64"/>
        <v>0.56620777815468548</v>
      </c>
      <c r="P92" s="9">
        <f t="shared" ca="1" si="64"/>
        <v>1.2129150928994905</v>
      </c>
      <c r="Q92" s="9">
        <f t="shared" ca="1" si="64"/>
        <v>0.87717708079079126</v>
      </c>
      <c r="R92" s="9">
        <f t="shared" ca="1" si="64"/>
        <v>0.74811404560837336</v>
      </c>
      <c r="S92" s="9">
        <f t="shared" ca="1" si="64"/>
        <v>1.6009342073796089</v>
      </c>
      <c r="T92" s="9">
        <f t="shared" ca="1" si="64"/>
        <v>1.3703907875983341</v>
      </c>
      <c r="U92" s="9">
        <f t="shared" ca="1" si="64"/>
        <v>0.73837937195690995</v>
      </c>
      <c r="V92" s="9">
        <f t="shared" ca="1" si="64"/>
        <v>0.98355720480674824</v>
      </c>
      <c r="W92" s="9">
        <f t="shared" ca="1" si="64"/>
        <v>1.6131428192094091</v>
      </c>
      <c r="X92" s="9">
        <f t="shared" ca="1" si="64"/>
        <v>0.91827351803839186</v>
      </c>
      <c r="Y92" s="9">
        <f t="shared" ca="1" si="64"/>
        <v>0.98114235561261143</v>
      </c>
      <c r="Z92" s="9">
        <f t="shared" ca="1" si="64"/>
        <v>0.64195121002419664</v>
      </c>
      <c r="AA92" s="9">
        <f t="shared" ca="1" si="64"/>
        <v>0.80724831774833417</v>
      </c>
      <c r="AB92" s="9">
        <f t="shared" ca="1" si="64"/>
        <v>1.0171403036927094</v>
      </c>
      <c r="AC92" s="9">
        <f t="shared" ca="1" si="64"/>
        <v>1.0540646591850498</v>
      </c>
      <c r="AD92" s="9">
        <f t="shared" ca="1" si="64"/>
        <v>0.75364580725816355</v>
      </c>
      <c r="AE92" s="9">
        <f t="shared" ca="1" si="64"/>
        <v>1.065480865338432</v>
      </c>
      <c r="AF92" s="9">
        <f t="shared" ca="1" si="64"/>
        <v>0.83351442557897071</v>
      </c>
      <c r="AG92" s="9">
        <f t="shared" ca="1" si="64"/>
        <v>0.94717808235294465</v>
      </c>
      <c r="AH92" s="9">
        <f t="shared" ca="1" si="64"/>
        <v>0.71999893564350925</v>
      </c>
      <c r="AI92" s="9">
        <f t="shared" ca="1" si="64"/>
        <v>1.0776764862245354</v>
      </c>
      <c r="AJ92" s="9">
        <f t="shared" ca="1" si="64"/>
        <v>0.95131387691893232</v>
      </c>
      <c r="AK92" s="9">
        <f t="shared" ca="1" si="64"/>
        <v>0.95383746536666947</v>
      </c>
      <c r="AL92" s="9">
        <f t="shared" ca="1" si="64"/>
        <v>1.2589760285160398</v>
      </c>
      <c r="AM92" s="9">
        <f t="shared" ca="1" si="64"/>
        <v>1.1154325124225135</v>
      </c>
      <c r="AN92" s="9" t="e">
        <f ca="1">AVERAGE(OFFSET($A92,0,Fixtures!$D$6,1,3))</f>
        <v>#N/A</v>
      </c>
      <c r="AO92" s="9" t="e">
        <f ca="1">AVERAGE(OFFSET($A92,0,Fixtures!$D$6,1,6))</f>
        <v>#N/A</v>
      </c>
      <c r="AP92" s="9" t="e">
        <f ca="1">AVERAGE(OFFSET($A92,0,Fixtures!$D$6,1,9))</f>
        <v>#N/A</v>
      </c>
      <c r="AQ92" s="9" t="e">
        <f ca="1">AVERAGE(OFFSET($A92,0,Fixtures!$D$6,1,12))</f>
        <v>#N/A</v>
      </c>
      <c r="AR92" s="9">
        <f ca="1">IF(OR(Fixtures!$D$6&lt;=0,Fixtures!$D$6&gt;39),AVERAGE(A92:AM92),AVERAGE(OFFSET($A92,0,Fixtures!$D$6,1,39-Fixtures!$D$6)))</f>
        <v>1.1154325124225135</v>
      </c>
    </row>
    <row r="93" spans="1:44" x14ac:dyDescent="0.25">
      <c r="A93" s="30" t="s">
        <v>61</v>
      </c>
      <c r="B93" s="9">
        <f t="shared" ref="B93:AM93" ca="1" si="65">MIN(VLOOKUP($A90,$A$2:$AM$11,B$13+1,FALSE),VLOOKUP($A93,$A$2:$AM$11,B$13+1,FALSE))</f>
        <v>1.2044469141373573</v>
      </c>
      <c r="C93" s="9">
        <f t="shared" ca="1" si="65"/>
        <v>1.4512065910712502</v>
      </c>
      <c r="D93" s="9">
        <f t="shared" ca="1" si="65"/>
        <v>1.2027111274614579</v>
      </c>
      <c r="E93" s="9">
        <f t="shared" ca="1" si="65"/>
        <v>0.93665734581439652</v>
      </c>
      <c r="F93" s="9">
        <f t="shared" ca="1" si="65"/>
        <v>1.171270617091813</v>
      </c>
      <c r="G93" s="9">
        <f t="shared" ca="1" si="65"/>
        <v>1.2298233618153753</v>
      </c>
      <c r="H93" s="9">
        <f t="shared" ca="1" si="65"/>
        <v>1.6369288104344835</v>
      </c>
      <c r="I93" s="9">
        <f t="shared" ca="1" si="65"/>
        <v>1.1119798192532702</v>
      </c>
      <c r="J93" s="9">
        <f t="shared" ca="1" si="65"/>
        <v>0.93143407471588824</v>
      </c>
      <c r="K93" s="9">
        <f t="shared" ca="1" si="65"/>
        <v>1.6438692509854218</v>
      </c>
      <c r="L93" s="9">
        <f t="shared" ca="1" si="65"/>
        <v>1.2093812202990173</v>
      </c>
      <c r="M93" s="9">
        <f t="shared" ca="1" si="65"/>
        <v>0.83542111791589602</v>
      </c>
      <c r="N93" s="9">
        <f t="shared" ca="1" si="65"/>
        <v>1.6457843082352961</v>
      </c>
      <c r="O93" s="9">
        <f t="shared" ca="1" si="65"/>
        <v>1.0854702085956507</v>
      </c>
      <c r="P93" s="9">
        <f t="shared" ca="1" si="65"/>
        <v>1.3853681434491867</v>
      </c>
      <c r="Q93" s="9">
        <f t="shared" ca="1" si="65"/>
        <v>0.82153473614072625</v>
      </c>
      <c r="R93" s="9">
        <f t="shared" ca="1" si="65"/>
        <v>1.0713457601895635</v>
      </c>
      <c r="S93" s="9">
        <f t="shared" ca="1" si="65"/>
        <v>2.0219669314473401</v>
      </c>
      <c r="T93" s="9">
        <f t="shared" ca="1" si="65"/>
        <v>1.7598696437088883</v>
      </c>
      <c r="U93" s="9">
        <f t="shared" ca="1" si="65"/>
        <v>1.2942461861487249</v>
      </c>
      <c r="V93" s="9">
        <f t="shared" ca="1" si="65"/>
        <v>1.4476435598109958</v>
      </c>
      <c r="W93" s="9">
        <f t="shared" ca="1" si="65"/>
        <v>1.8267013970829984</v>
      </c>
      <c r="X93" s="9">
        <f t="shared" ca="1" si="65"/>
        <v>1.2242766105767511</v>
      </c>
      <c r="Y93" s="9">
        <f t="shared" ca="1" si="65"/>
        <v>1.1038178852781257</v>
      </c>
      <c r="Z93" s="9">
        <f t="shared" ca="1" si="65"/>
        <v>0.92108821401061414</v>
      </c>
      <c r="AA93" s="9">
        <f t="shared" ca="1" si="65"/>
        <v>1.5638632065818878</v>
      </c>
      <c r="AB93" s="9">
        <f t="shared" ca="1" si="65"/>
        <v>1.0623349570963119</v>
      </c>
      <c r="AC93" s="9">
        <f t="shared" ca="1" si="65"/>
        <v>1.2449705285147106</v>
      </c>
      <c r="AD93" s="9">
        <f t="shared" ca="1" si="65"/>
        <v>1.4758117483578643</v>
      </c>
      <c r="AE93" s="9">
        <f t="shared" ca="1" si="65"/>
        <v>1.065480865338432</v>
      </c>
      <c r="AF93" s="9">
        <f t="shared" ca="1" si="65"/>
        <v>1.09349647478748</v>
      </c>
      <c r="AG93" s="9">
        <f t="shared" ca="1" si="65"/>
        <v>0.94717808235294465</v>
      </c>
      <c r="AH93" s="9">
        <f t="shared" ca="1" si="65"/>
        <v>1.3803014105682136</v>
      </c>
      <c r="AI93" s="9">
        <f t="shared" ca="1" si="65"/>
        <v>1.3839629914392788</v>
      </c>
      <c r="AJ93" s="9">
        <f t="shared" ca="1" si="65"/>
        <v>1.3623405343469828</v>
      </c>
      <c r="AK93" s="9">
        <f t="shared" ca="1" si="65"/>
        <v>1.0894546916622474</v>
      </c>
      <c r="AL93" s="9">
        <f t="shared" ca="1" si="65"/>
        <v>1.5900765224518238</v>
      </c>
      <c r="AM93" s="9">
        <f t="shared" ca="1" si="65"/>
        <v>1.0446768102396111</v>
      </c>
      <c r="AN93" s="9" t="e">
        <f ca="1">AVERAGE(OFFSET($A93,0,Fixtures!$D$6,1,3))</f>
        <v>#N/A</v>
      </c>
      <c r="AO93" s="9" t="e">
        <f ca="1">AVERAGE(OFFSET($A93,0,Fixtures!$D$6,1,6))</f>
        <v>#N/A</v>
      </c>
      <c r="AP93" s="9" t="e">
        <f ca="1">AVERAGE(OFFSET($A93,0,Fixtures!$D$6,1,9))</f>
        <v>#N/A</v>
      </c>
      <c r="AQ93" s="9" t="e">
        <f ca="1">AVERAGE(OFFSET($A93,0,Fixtures!$D$6,1,12))</f>
        <v>#N/A</v>
      </c>
      <c r="AR93" s="9">
        <f ca="1">IF(OR(Fixtures!$D$6&lt;=0,Fixtures!$D$6&gt;39),AVERAGE(A93:AM93),AVERAGE(OFFSET($A93,0,Fixtures!$D$6,1,39-Fixtures!$D$6)))</f>
        <v>1.0446768102396111</v>
      </c>
    </row>
    <row r="94" spans="1:44" x14ac:dyDescent="0.25">
      <c r="A94" s="30" t="s">
        <v>53</v>
      </c>
      <c r="B94" s="9">
        <f t="shared" ref="B94:AM94" ca="1" si="66">MIN(VLOOKUP($A90,$A$2:$AM$11,B$13+1,FALSE),VLOOKUP($A94,$A$2:$AM$11,B$13+1,FALSE))</f>
        <v>1.2044469141373573</v>
      </c>
      <c r="C94" s="9">
        <f t="shared" ca="1" si="66"/>
        <v>1.4512065910712502</v>
      </c>
      <c r="D94" s="9">
        <f t="shared" ca="1" si="66"/>
        <v>1.2585540851245052</v>
      </c>
      <c r="E94" s="9">
        <f t="shared" ca="1" si="66"/>
        <v>0.93665734581439652</v>
      </c>
      <c r="F94" s="9">
        <f t="shared" ca="1" si="66"/>
        <v>1.2740551148816324</v>
      </c>
      <c r="G94" s="9">
        <f t="shared" ca="1" si="66"/>
        <v>1.2298233618153753</v>
      </c>
      <c r="H94" s="9">
        <f t="shared" ca="1" si="66"/>
        <v>1.4364238089824375</v>
      </c>
      <c r="I94" s="9">
        <f t="shared" ca="1" si="66"/>
        <v>1.1119798192532702</v>
      </c>
      <c r="J94" s="9">
        <f t="shared" ca="1" si="66"/>
        <v>1.386534955992041</v>
      </c>
      <c r="K94" s="9">
        <f t="shared" ca="1" si="66"/>
        <v>1.1379575210145563</v>
      </c>
      <c r="L94" s="9">
        <f t="shared" ca="1" si="66"/>
        <v>1.2188939229292246</v>
      </c>
      <c r="M94" s="9">
        <f t="shared" ca="1" si="66"/>
        <v>0.83542111791589602</v>
      </c>
      <c r="N94" s="9">
        <f t="shared" ca="1" si="66"/>
        <v>1.6457843082352961</v>
      </c>
      <c r="O94" s="9">
        <f t="shared" ca="1" si="66"/>
        <v>1.8575780866168967</v>
      </c>
      <c r="P94" s="9">
        <f t="shared" ca="1" si="66"/>
        <v>1.3853681434491867</v>
      </c>
      <c r="Q94" s="9">
        <f t="shared" ca="1" si="66"/>
        <v>1.4073560844107484</v>
      </c>
      <c r="R94" s="9">
        <f t="shared" ca="1" si="66"/>
        <v>0.8549379475116643</v>
      </c>
      <c r="S94" s="9">
        <f t="shared" ca="1" si="66"/>
        <v>1.6842325724775835</v>
      </c>
      <c r="T94" s="9">
        <f t="shared" ca="1" si="66"/>
        <v>1.9083872432941462</v>
      </c>
      <c r="U94" s="9">
        <f t="shared" ca="1" si="66"/>
        <v>1.2942461861487249</v>
      </c>
      <c r="V94" s="9">
        <f t="shared" ca="1" si="66"/>
        <v>1.1296049106593817</v>
      </c>
      <c r="W94" s="9">
        <f t="shared" ca="1" si="66"/>
        <v>1.4470451229198233</v>
      </c>
      <c r="X94" s="9">
        <f t="shared" ca="1" si="66"/>
        <v>1.4140114587064001</v>
      </c>
      <c r="Y94" s="9">
        <f t="shared" ca="1" si="66"/>
        <v>1.0903722740428685</v>
      </c>
      <c r="Z94" s="9">
        <f t="shared" ca="1" si="66"/>
        <v>1.620109016614987</v>
      </c>
      <c r="AA94" s="9">
        <f t="shared" ca="1" si="66"/>
        <v>1.1149061689034809</v>
      </c>
      <c r="AB94" s="9">
        <f t="shared" ca="1" si="66"/>
        <v>1.0623349570963119</v>
      </c>
      <c r="AC94" s="9">
        <f t="shared" ca="1" si="66"/>
        <v>0.95853922241034417</v>
      </c>
      <c r="AD94" s="9">
        <f t="shared" ca="1" si="66"/>
        <v>1.6822727762987901</v>
      </c>
      <c r="AE94" s="9">
        <f t="shared" ca="1" si="66"/>
        <v>1.065480865338432</v>
      </c>
      <c r="AF94" s="9">
        <f t="shared" ca="1" si="66"/>
        <v>1.1910685760039115</v>
      </c>
      <c r="AG94" s="9">
        <f t="shared" ca="1" si="66"/>
        <v>0.94717808235294465</v>
      </c>
      <c r="AH94" s="9">
        <f t="shared" ca="1" si="66"/>
        <v>1.9529703497435329</v>
      </c>
      <c r="AI94" s="9">
        <f t="shared" ca="1" si="66"/>
        <v>1.5007573586460548</v>
      </c>
      <c r="AJ94" s="9">
        <f t="shared" ca="1" si="66"/>
        <v>1.0871528721413608</v>
      </c>
      <c r="AK94" s="9">
        <f t="shared" ca="1" si="66"/>
        <v>1.0894546916622474</v>
      </c>
      <c r="AL94" s="9">
        <f t="shared" ca="1" si="66"/>
        <v>1.3244819339989256</v>
      </c>
      <c r="AM94" s="9">
        <f t="shared" ca="1" si="66"/>
        <v>1.7896166777319116</v>
      </c>
      <c r="AN94" s="9" t="e">
        <f ca="1">AVERAGE(OFFSET($A94,0,Fixtures!$D$6,1,3))</f>
        <v>#N/A</v>
      </c>
      <c r="AO94" s="9" t="e">
        <f ca="1">AVERAGE(OFFSET($A94,0,Fixtures!$D$6,1,6))</f>
        <v>#N/A</v>
      </c>
      <c r="AP94" s="9" t="e">
        <f ca="1">AVERAGE(OFFSET($A94,0,Fixtures!$D$6,1,9))</f>
        <v>#N/A</v>
      </c>
      <c r="AQ94" s="9" t="e">
        <f ca="1">AVERAGE(OFFSET($A94,0,Fixtures!$D$6,1,12))</f>
        <v>#N/A</v>
      </c>
      <c r="AR94" s="9">
        <f ca="1">IF(OR(Fixtures!$D$6&lt;=0,Fixtures!$D$6&gt;39),AVERAGE(A94:AM94),AVERAGE(OFFSET($A94,0,Fixtures!$D$6,1,39-Fixtures!$D$6)))</f>
        <v>1.7896166777319116</v>
      </c>
    </row>
    <row r="95" spans="1:44" x14ac:dyDescent="0.25">
      <c r="A95" s="30" t="s">
        <v>116</v>
      </c>
      <c r="B95" s="9">
        <f t="shared" ref="B95:AM95" ca="1" si="67">MIN(VLOOKUP($A90,$A$2:$AM$11,B$13+1,FALSE),VLOOKUP($A95,$A$2:$AM$11,B$13+1,FALSE))</f>
        <v>1.2044469141373573</v>
      </c>
      <c r="C95" s="9">
        <f t="shared" ca="1" si="67"/>
        <v>1.4512065910712502</v>
      </c>
      <c r="D95" s="9">
        <f t="shared" ca="1" si="67"/>
        <v>1.3548826395362863</v>
      </c>
      <c r="E95" s="9">
        <f t="shared" ca="1" si="67"/>
        <v>0.93665734581439652</v>
      </c>
      <c r="F95" s="9">
        <f t="shared" ca="1" si="67"/>
        <v>1.0159108921510998</v>
      </c>
      <c r="G95" s="9">
        <f t="shared" ca="1" si="67"/>
        <v>0.90578637579551102</v>
      </c>
      <c r="H95" s="9">
        <f t="shared" ca="1" si="67"/>
        <v>0.89572539571425946</v>
      </c>
      <c r="I95" s="9">
        <f t="shared" ca="1" si="67"/>
        <v>1.1119798192532702</v>
      </c>
      <c r="J95" s="9">
        <f t="shared" ca="1" si="67"/>
        <v>1.1760800492766355</v>
      </c>
      <c r="K95" s="9">
        <f t="shared" ca="1" si="67"/>
        <v>1.6438692509854218</v>
      </c>
      <c r="L95" s="9">
        <f t="shared" ca="1" si="67"/>
        <v>1.5831245878668283</v>
      </c>
      <c r="M95" s="9">
        <f t="shared" ca="1" si="67"/>
        <v>0.83542111791589602</v>
      </c>
      <c r="N95" s="9">
        <f t="shared" ca="1" si="67"/>
        <v>1.1905652844016696</v>
      </c>
      <c r="O95" s="9">
        <f t="shared" ca="1" si="67"/>
        <v>1.3522191215967507</v>
      </c>
      <c r="P95" s="9">
        <f t="shared" ca="1" si="67"/>
        <v>1.1695936221836658</v>
      </c>
      <c r="Q95" s="9">
        <f t="shared" ca="1" si="67"/>
        <v>1.4073560844107484</v>
      </c>
      <c r="R95" s="9">
        <f t="shared" ca="1" si="67"/>
        <v>1.2956742333449889</v>
      </c>
      <c r="S95" s="9">
        <f t="shared" ca="1" si="67"/>
        <v>1.5720321224419191</v>
      </c>
      <c r="T95" s="9">
        <f t="shared" ca="1" si="67"/>
        <v>1.5918548127960348</v>
      </c>
      <c r="U95" s="9">
        <f t="shared" ca="1" si="67"/>
        <v>1.2942461861487249</v>
      </c>
      <c r="V95" s="9">
        <f t="shared" ca="1" si="67"/>
        <v>1.1390188486017907</v>
      </c>
      <c r="W95" s="9">
        <f t="shared" ca="1" si="67"/>
        <v>1.4351742234781957</v>
      </c>
      <c r="X95" s="9">
        <f t="shared" ca="1" si="67"/>
        <v>1.3458545873289758</v>
      </c>
      <c r="Y95" s="9">
        <f t="shared" ca="1" si="67"/>
        <v>1.1038178852781257</v>
      </c>
      <c r="Z95" s="9">
        <f t="shared" ca="1" si="67"/>
        <v>0.79891319357841906</v>
      </c>
      <c r="AA95" s="9">
        <f t="shared" ca="1" si="67"/>
        <v>1.1518125530147534</v>
      </c>
      <c r="AB95" s="9">
        <f t="shared" ca="1" si="67"/>
        <v>1.0623349570963119</v>
      </c>
      <c r="AC95" s="9">
        <f t="shared" ca="1" si="67"/>
        <v>1.2449705285147106</v>
      </c>
      <c r="AD95" s="9">
        <f t="shared" ca="1" si="67"/>
        <v>1.5205901375286286</v>
      </c>
      <c r="AE95" s="9">
        <f t="shared" ca="1" si="67"/>
        <v>1.065480865338432</v>
      </c>
      <c r="AF95" s="9">
        <f t="shared" ca="1" si="67"/>
        <v>1.0555810153045506</v>
      </c>
      <c r="AG95" s="9">
        <f t="shared" ca="1" si="67"/>
        <v>0.94717808235294465</v>
      </c>
      <c r="AH95" s="9">
        <f t="shared" ca="1" si="67"/>
        <v>1.3877888257207085</v>
      </c>
      <c r="AI95" s="9">
        <f t="shared" ca="1" si="67"/>
        <v>1.5007573586460548</v>
      </c>
      <c r="AJ95" s="9">
        <f t="shared" ca="1" si="67"/>
        <v>1.0189193241221359</v>
      </c>
      <c r="AK95" s="9">
        <f t="shared" ca="1" si="67"/>
        <v>1.0894546916622474</v>
      </c>
      <c r="AL95" s="9">
        <f t="shared" ca="1" si="67"/>
        <v>1.5900765224518238</v>
      </c>
      <c r="AM95" s="9">
        <f t="shared" ca="1" si="67"/>
        <v>1.0633862725550807</v>
      </c>
      <c r="AN95" s="9" t="e">
        <f ca="1">AVERAGE(OFFSET($A95,0,Fixtures!$D$6,1,3))</f>
        <v>#N/A</v>
      </c>
      <c r="AO95" s="9" t="e">
        <f ca="1">AVERAGE(OFFSET($A95,0,Fixtures!$D$6,1,6))</f>
        <v>#N/A</v>
      </c>
      <c r="AP95" s="9" t="e">
        <f ca="1">AVERAGE(OFFSET($A95,0,Fixtures!$D$6,1,9))</f>
        <v>#N/A</v>
      </c>
      <c r="AQ95" s="9" t="e">
        <f ca="1">AVERAGE(OFFSET($A95,0,Fixtures!$D$6,1,12))</f>
        <v>#N/A</v>
      </c>
      <c r="AR95" s="9">
        <f ca="1">IF(OR(Fixtures!$D$6&lt;=0,Fixtures!$D$6&gt;39),AVERAGE(A95:AM95),AVERAGE(OFFSET($A95,0,Fixtures!$D$6,1,39-Fixtures!$D$6)))</f>
        <v>1.0633862725550807</v>
      </c>
    </row>
    <row r="96" spans="1:44" x14ac:dyDescent="0.25">
      <c r="A96" s="30" t="s">
        <v>115</v>
      </c>
      <c r="B96" s="9">
        <f t="shared" ref="B96:AM96" ca="1" si="68">MIN(VLOOKUP($A90,$A$2:$AM$11,B$13+1,FALSE),VLOOKUP($A96,$A$2:$AM$11,B$13+1,FALSE))</f>
        <v>1.2044469141373573</v>
      </c>
      <c r="C96" s="9">
        <f t="shared" ca="1" si="68"/>
        <v>1.2069323084194501</v>
      </c>
      <c r="D96" s="9">
        <f t="shared" ca="1" si="68"/>
        <v>1.1768882101252416</v>
      </c>
      <c r="E96" s="9">
        <f t="shared" ca="1" si="68"/>
        <v>0.93665734581439652</v>
      </c>
      <c r="F96" s="9">
        <f t="shared" ca="1" si="68"/>
        <v>1.222844307844261</v>
      </c>
      <c r="G96" s="9">
        <f t="shared" ca="1" si="68"/>
        <v>1.2298233618153753</v>
      </c>
      <c r="H96" s="9">
        <f t="shared" ca="1" si="68"/>
        <v>1.6625863903385736</v>
      </c>
      <c r="I96" s="9">
        <f t="shared" ca="1" si="68"/>
        <v>1.1119798192532702</v>
      </c>
      <c r="J96" s="9">
        <f t="shared" ca="1" si="68"/>
        <v>1.4036326119267797</v>
      </c>
      <c r="K96" s="9">
        <f t="shared" ca="1" si="68"/>
        <v>1.6438692509854218</v>
      </c>
      <c r="L96" s="9">
        <f t="shared" ca="1" si="68"/>
        <v>1.5831245878668283</v>
      </c>
      <c r="M96" s="9">
        <f t="shared" ca="1" si="68"/>
        <v>0.83542111791589602</v>
      </c>
      <c r="N96" s="9">
        <f t="shared" ca="1" si="68"/>
        <v>1.2318863560259605</v>
      </c>
      <c r="O96" s="9">
        <f t="shared" ca="1" si="68"/>
        <v>1.8575780866168967</v>
      </c>
      <c r="P96" s="9">
        <f t="shared" ca="1" si="68"/>
        <v>1.1803733466121427</v>
      </c>
      <c r="Q96" s="9">
        <f t="shared" ca="1" si="68"/>
        <v>1.3195033780881031</v>
      </c>
      <c r="R96" s="9">
        <f t="shared" ca="1" si="68"/>
        <v>1.8717438466453296</v>
      </c>
      <c r="S96" s="9">
        <f t="shared" ca="1" si="68"/>
        <v>1.3549229122556778</v>
      </c>
      <c r="T96" s="9">
        <f t="shared" ca="1" si="68"/>
        <v>1.3792176631061561</v>
      </c>
      <c r="U96" s="9">
        <f t="shared" ca="1" si="68"/>
        <v>1.2942461861487249</v>
      </c>
      <c r="V96" s="9">
        <f t="shared" ca="1" si="68"/>
        <v>1.4476435598109958</v>
      </c>
      <c r="W96" s="9">
        <f t="shared" ca="1" si="68"/>
        <v>1.3624371535444872</v>
      </c>
      <c r="X96" s="9">
        <f t="shared" ca="1" si="68"/>
        <v>1.0493137880514594</v>
      </c>
      <c r="Y96" s="9">
        <f t="shared" ca="1" si="68"/>
        <v>1.1038178852781257</v>
      </c>
      <c r="Z96" s="9">
        <f t="shared" ca="1" si="68"/>
        <v>1.5549885290785563</v>
      </c>
      <c r="AA96" s="9">
        <f t="shared" ca="1" si="68"/>
        <v>1.5638632065818878</v>
      </c>
      <c r="AB96" s="9">
        <f t="shared" ca="1" si="68"/>
        <v>1.0623349570963119</v>
      </c>
      <c r="AC96" s="9">
        <f t="shared" ca="1" si="68"/>
        <v>1.2449705285147106</v>
      </c>
      <c r="AD96" s="9">
        <f t="shared" ca="1" si="68"/>
        <v>1.5347545741739412</v>
      </c>
      <c r="AE96" s="9">
        <f t="shared" ca="1" si="68"/>
        <v>0.92550589397175409</v>
      </c>
      <c r="AF96" s="9">
        <f t="shared" ca="1" si="68"/>
        <v>1.1910685760039115</v>
      </c>
      <c r="AG96" s="9">
        <f t="shared" ca="1" si="68"/>
        <v>0.94717808235294465</v>
      </c>
      <c r="AH96" s="9">
        <f t="shared" ca="1" si="68"/>
        <v>1.8211302636224536</v>
      </c>
      <c r="AI96" s="9">
        <f t="shared" ca="1" si="68"/>
        <v>1.5007573586460548</v>
      </c>
      <c r="AJ96" s="9">
        <f t="shared" ca="1" si="68"/>
        <v>1.6076924853871271</v>
      </c>
      <c r="AK96" s="9">
        <f t="shared" ca="1" si="68"/>
        <v>1.0894546916622474</v>
      </c>
      <c r="AL96" s="9">
        <f t="shared" ca="1" si="68"/>
        <v>1.5900765224518238</v>
      </c>
      <c r="AM96" s="9">
        <f t="shared" ca="1" si="68"/>
        <v>1.0376585839076606</v>
      </c>
      <c r="AN96" s="9" t="e">
        <f ca="1">AVERAGE(OFFSET($A96,0,Fixtures!$D$6,1,3))</f>
        <v>#N/A</v>
      </c>
      <c r="AO96" s="9" t="e">
        <f ca="1">AVERAGE(OFFSET($A96,0,Fixtures!$D$6,1,6))</f>
        <v>#N/A</v>
      </c>
      <c r="AP96" s="9" t="e">
        <f ca="1">AVERAGE(OFFSET($A96,0,Fixtures!$D$6,1,9))</f>
        <v>#N/A</v>
      </c>
      <c r="AQ96" s="9" t="e">
        <f ca="1">AVERAGE(OFFSET($A96,0,Fixtures!$D$6,1,12))</f>
        <v>#N/A</v>
      </c>
      <c r="AR96" s="9">
        <f ca="1">IF(OR(Fixtures!$D$6&lt;=0,Fixtures!$D$6&gt;39),AVERAGE(A96:AM96),AVERAGE(OFFSET($A96,0,Fixtures!$D$6,1,39-Fixtures!$D$6)))</f>
        <v>1.0376585839076606</v>
      </c>
    </row>
    <row r="97" spans="1:44" x14ac:dyDescent="0.25">
      <c r="A97" s="30" t="s">
        <v>2</v>
      </c>
      <c r="B97" s="9">
        <f t="shared" ref="B97:AM97" ca="1" si="69">MIN(VLOOKUP($A90,$A$2:$AM$11,B$13+1,FALSE),VLOOKUP($A97,$A$2:$AM$11,B$13+1,FALSE))</f>
        <v>1.2044469141373573</v>
      </c>
      <c r="C97" s="9">
        <f t="shared" ca="1" si="69"/>
        <v>1.2138683799767036</v>
      </c>
      <c r="D97" s="9">
        <f t="shared" ca="1" si="69"/>
        <v>1.3548826395362863</v>
      </c>
      <c r="E97" s="9">
        <f t="shared" ca="1" si="69"/>
        <v>0.93665734581439652</v>
      </c>
      <c r="F97" s="9">
        <f t="shared" ca="1" si="69"/>
        <v>1.6028017201080376</v>
      </c>
      <c r="G97" s="9">
        <f t="shared" ca="1" si="69"/>
        <v>1.2298233618153753</v>
      </c>
      <c r="H97" s="9">
        <f t="shared" ca="1" si="69"/>
        <v>1.1990996233825253</v>
      </c>
      <c r="I97" s="9">
        <f t="shared" ca="1" si="69"/>
        <v>1.1119798192532702</v>
      </c>
      <c r="J97" s="9">
        <f t="shared" ca="1" si="69"/>
        <v>1.4036326119267797</v>
      </c>
      <c r="K97" s="9">
        <f t="shared" ca="1" si="69"/>
        <v>1.1743571361292491</v>
      </c>
      <c r="L97" s="9">
        <f t="shared" ca="1" si="69"/>
        <v>1.5831245878668283</v>
      </c>
      <c r="M97" s="9">
        <f t="shared" ca="1" si="69"/>
        <v>0.83542111791589602</v>
      </c>
      <c r="N97" s="9">
        <f t="shared" ca="1" si="69"/>
        <v>1.6457843082352961</v>
      </c>
      <c r="O97" s="9">
        <f t="shared" ca="1" si="69"/>
        <v>1.0622376765848438</v>
      </c>
      <c r="P97" s="9">
        <f t="shared" ca="1" si="69"/>
        <v>1.3853681434491867</v>
      </c>
      <c r="Q97" s="9">
        <f t="shared" ca="1" si="69"/>
        <v>1.4073560844107484</v>
      </c>
      <c r="R97" s="9">
        <f t="shared" ca="1" si="69"/>
        <v>1.4632650829503375</v>
      </c>
      <c r="S97" s="9">
        <f t="shared" ca="1" si="69"/>
        <v>1.0357954536494745</v>
      </c>
      <c r="T97" s="9">
        <f t="shared" ca="1" si="69"/>
        <v>1.6046689349442318</v>
      </c>
      <c r="U97" s="9">
        <f t="shared" ca="1" si="69"/>
        <v>1.2942461861487249</v>
      </c>
      <c r="V97" s="9">
        <f t="shared" ca="1" si="69"/>
        <v>1.4476435598109958</v>
      </c>
      <c r="W97" s="9">
        <f t="shared" ca="1" si="69"/>
        <v>0.9235154552187651</v>
      </c>
      <c r="X97" s="9">
        <f t="shared" ca="1" si="69"/>
        <v>1.1924862365734707</v>
      </c>
      <c r="Y97" s="9">
        <f t="shared" ca="1" si="69"/>
        <v>1.1038178852781257</v>
      </c>
      <c r="Z97" s="9">
        <f t="shared" ca="1" si="69"/>
        <v>1.664597778526143</v>
      </c>
      <c r="AA97" s="9">
        <f t="shared" ca="1" si="69"/>
        <v>1.0762420454967716</v>
      </c>
      <c r="AB97" s="9">
        <f t="shared" ca="1" si="69"/>
        <v>1.0623349570963119</v>
      </c>
      <c r="AC97" s="9">
        <f t="shared" ca="1" si="69"/>
        <v>1.2449705285147106</v>
      </c>
      <c r="AD97" s="9">
        <f t="shared" ca="1" si="69"/>
        <v>1.5435745945471075</v>
      </c>
      <c r="AE97" s="9">
        <f t="shared" ca="1" si="69"/>
        <v>1.065480865338432</v>
      </c>
      <c r="AF97" s="9">
        <f t="shared" ca="1" si="69"/>
        <v>1.1910685760039115</v>
      </c>
      <c r="AG97" s="9">
        <f t="shared" ca="1" si="69"/>
        <v>0.94717808235294465</v>
      </c>
      <c r="AH97" s="9">
        <f t="shared" ca="1" si="69"/>
        <v>2.3206784281299306</v>
      </c>
      <c r="AI97" s="9">
        <f t="shared" ca="1" si="69"/>
        <v>1.2619130214637979</v>
      </c>
      <c r="AJ97" s="9">
        <f t="shared" ca="1" si="69"/>
        <v>1.8607114612980975</v>
      </c>
      <c r="AK97" s="9">
        <f t="shared" ca="1" si="69"/>
        <v>1.0894546916622474</v>
      </c>
      <c r="AL97" s="9">
        <f t="shared" ca="1" si="69"/>
        <v>0.81455042973004221</v>
      </c>
      <c r="AM97" s="9">
        <f t="shared" ca="1" si="69"/>
        <v>1.3507585484503517</v>
      </c>
      <c r="AN97" s="9" t="e">
        <f ca="1">AVERAGE(OFFSET($A97,0,Fixtures!$D$6,1,3))</f>
        <v>#N/A</v>
      </c>
      <c r="AO97" s="9" t="e">
        <f ca="1">AVERAGE(OFFSET($A97,0,Fixtures!$D$6,1,6))</f>
        <v>#N/A</v>
      </c>
      <c r="AP97" s="9" t="e">
        <f ca="1">AVERAGE(OFFSET($A97,0,Fixtures!$D$6,1,9))</f>
        <v>#N/A</v>
      </c>
      <c r="AQ97" s="9" t="e">
        <f ca="1">AVERAGE(OFFSET($A97,0,Fixtures!$D$6,1,12))</f>
        <v>#N/A</v>
      </c>
      <c r="AR97" s="9">
        <f ca="1">IF(OR(Fixtures!$D$6&lt;=0,Fixtures!$D$6&gt;39),AVERAGE(A97:AM97),AVERAGE(OFFSET($A97,0,Fixtures!$D$6,1,39-Fixtures!$D$6)))</f>
        <v>1.3507585484503517</v>
      </c>
    </row>
    <row r="98" spans="1:44" x14ac:dyDescent="0.25">
      <c r="A98" s="30" t="s">
        <v>117</v>
      </c>
      <c r="B98" s="9">
        <f t="shared" ref="B98:AM98" ca="1" si="70">MIN(VLOOKUP($A90,$A$2:$AM$11,B$13+1,FALSE),VLOOKUP($A98,$A$2:$AM$11,B$13+1,FALSE))</f>
        <v>1.2044469141373573</v>
      </c>
      <c r="C98" s="9">
        <f t="shared" ca="1" si="70"/>
        <v>1.4512065910712502</v>
      </c>
      <c r="D98" s="9">
        <f t="shared" ca="1" si="70"/>
        <v>1.3548826395362863</v>
      </c>
      <c r="E98" s="9">
        <f t="shared" ca="1" si="70"/>
        <v>0.93665734581439652</v>
      </c>
      <c r="F98" s="9">
        <f t="shared" ca="1" si="70"/>
        <v>1.3197408342699823</v>
      </c>
      <c r="G98" s="9">
        <f t="shared" ca="1" si="70"/>
        <v>1.2298233618153753</v>
      </c>
      <c r="H98" s="9">
        <f t="shared" ca="1" si="70"/>
        <v>1.7159640955409834</v>
      </c>
      <c r="I98" s="9">
        <f t="shared" ca="1" si="70"/>
        <v>1.1119798192532702</v>
      </c>
      <c r="J98" s="9">
        <f t="shared" ca="1" si="70"/>
        <v>1.4036326119267797</v>
      </c>
      <c r="K98" s="9">
        <f t="shared" ca="1" si="70"/>
        <v>1.0347810073293837</v>
      </c>
      <c r="L98" s="9">
        <f t="shared" ca="1" si="70"/>
        <v>1.1732069840688006</v>
      </c>
      <c r="M98" s="9">
        <f t="shared" ca="1" si="70"/>
        <v>0.83542111791589602</v>
      </c>
      <c r="N98" s="9">
        <f t="shared" ca="1" si="70"/>
        <v>1.6457843082352961</v>
      </c>
      <c r="O98" s="9">
        <f t="shared" ca="1" si="70"/>
        <v>1.7931005440850303</v>
      </c>
      <c r="P98" s="9">
        <f t="shared" ca="1" si="70"/>
        <v>1.3853681434491867</v>
      </c>
      <c r="Q98" s="9">
        <f t="shared" ca="1" si="70"/>
        <v>1.4073560844107484</v>
      </c>
      <c r="R98" s="9">
        <f t="shared" ca="1" si="70"/>
        <v>1.6030973403882967</v>
      </c>
      <c r="S98" s="9">
        <f t="shared" ca="1" si="70"/>
        <v>2.0219669314473401</v>
      </c>
      <c r="T98" s="9">
        <f t="shared" ca="1" si="70"/>
        <v>1.7385870873283202</v>
      </c>
      <c r="U98" s="9">
        <f t="shared" ca="1" si="70"/>
        <v>1.2942461861487249</v>
      </c>
      <c r="V98" s="9">
        <f t="shared" ca="1" si="70"/>
        <v>1.3494356308472877</v>
      </c>
      <c r="W98" s="9">
        <f t="shared" ca="1" si="70"/>
        <v>1.3158442053364598</v>
      </c>
      <c r="X98" s="9">
        <f t="shared" ca="1" si="70"/>
        <v>1.4140114587064001</v>
      </c>
      <c r="Y98" s="9">
        <f t="shared" ca="1" si="70"/>
        <v>1.1038178852781257</v>
      </c>
      <c r="Z98" s="9">
        <f t="shared" ca="1" si="70"/>
        <v>1.664597778526143</v>
      </c>
      <c r="AA98" s="9">
        <f t="shared" ca="1" si="70"/>
        <v>1.5420628350952714</v>
      </c>
      <c r="AB98" s="9">
        <f t="shared" ca="1" si="70"/>
        <v>1.0623349570963119</v>
      </c>
      <c r="AC98" s="9">
        <f t="shared" ca="1" si="70"/>
        <v>1.2449705285147106</v>
      </c>
      <c r="AD98" s="9">
        <f t="shared" ca="1" si="70"/>
        <v>1.5233010393024788</v>
      </c>
      <c r="AE98" s="9">
        <f t="shared" ca="1" si="70"/>
        <v>1.065480865338432</v>
      </c>
      <c r="AF98" s="9">
        <f t="shared" ca="1" si="70"/>
        <v>1.1910685760039115</v>
      </c>
      <c r="AG98" s="9">
        <f t="shared" ca="1" si="70"/>
        <v>0.94717808235294465</v>
      </c>
      <c r="AH98" s="9">
        <f t="shared" ca="1" si="70"/>
        <v>2.2801355492688331</v>
      </c>
      <c r="AI98" s="9">
        <f t="shared" ca="1" si="70"/>
        <v>1.3672263709178558</v>
      </c>
      <c r="AJ98" s="9">
        <f t="shared" ca="1" si="70"/>
        <v>2.0385244133774227</v>
      </c>
      <c r="AK98" s="9">
        <f t="shared" ca="1" si="70"/>
        <v>1.0894546916622474</v>
      </c>
      <c r="AL98" s="9">
        <f t="shared" ca="1" si="70"/>
        <v>1.5900765224518238</v>
      </c>
      <c r="AM98" s="9">
        <f t="shared" ca="1" si="70"/>
        <v>1.7896166777319116</v>
      </c>
      <c r="AN98" s="9" t="e">
        <f ca="1">AVERAGE(OFFSET($A98,0,Fixtures!$D$6,1,3))</f>
        <v>#N/A</v>
      </c>
      <c r="AO98" s="9" t="e">
        <f ca="1">AVERAGE(OFFSET($A98,0,Fixtures!$D$6,1,6))</f>
        <v>#N/A</v>
      </c>
      <c r="AP98" s="9" t="e">
        <f ca="1">AVERAGE(OFFSET($A98,0,Fixtures!$D$6,1,9))</f>
        <v>#N/A</v>
      </c>
      <c r="AQ98" s="9" t="e">
        <f ca="1">AVERAGE(OFFSET($A98,0,Fixtures!$D$6,1,12))</f>
        <v>#N/A</v>
      </c>
      <c r="AR98" s="9">
        <f ca="1">IF(OR(Fixtures!$D$6&lt;=0,Fixtures!$D$6&gt;39),AVERAGE(A98:AM98),AVERAGE(OFFSET($A98,0,Fixtures!$D$6,1,39-Fixtures!$D$6)))</f>
        <v>1.7896166777319116</v>
      </c>
    </row>
    <row r="99" spans="1:44" x14ac:dyDescent="0.25">
      <c r="A99" s="30" t="s">
        <v>63</v>
      </c>
      <c r="B99" s="9">
        <f t="shared" ref="B99:AM99" ca="1" si="71">MIN(VLOOKUP($A90,$A$2:$AM$11,B$13+1,FALSE),VLOOKUP($A99,$A$2:$AM$11,B$13+1,FALSE))</f>
        <v>0.94499087962520367</v>
      </c>
      <c r="C99" s="9">
        <f t="shared" ca="1" si="71"/>
        <v>1.3986325418720553</v>
      </c>
      <c r="D99" s="9">
        <f t="shared" ca="1" si="71"/>
        <v>0.93805464478256573</v>
      </c>
      <c r="E99" s="9">
        <f t="shared" ca="1" si="71"/>
        <v>0.93665734581439652</v>
      </c>
      <c r="F99" s="9">
        <f t="shared" ca="1" si="71"/>
        <v>1.5682524584377828</v>
      </c>
      <c r="G99" s="9">
        <f t="shared" ca="1" si="71"/>
        <v>1.2298233618153753</v>
      </c>
      <c r="H99" s="9">
        <f t="shared" ca="1" si="71"/>
        <v>1.8408468807193701</v>
      </c>
      <c r="I99" s="9">
        <f t="shared" ca="1" si="71"/>
        <v>0.92584840980034222</v>
      </c>
      <c r="J99" s="9">
        <f t="shared" ca="1" si="71"/>
        <v>0.90280131723720991</v>
      </c>
      <c r="K99" s="9">
        <f t="shared" ca="1" si="71"/>
        <v>1.2302471117580323</v>
      </c>
      <c r="L99" s="9">
        <f t="shared" ca="1" si="71"/>
        <v>1.3970050738157496</v>
      </c>
      <c r="M99" s="9">
        <f t="shared" ca="1" si="71"/>
        <v>0.83542111791589602</v>
      </c>
      <c r="N99" s="9">
        <f t="shared" ca="1" si="71"/>
        <v>0.80493785382318717</v>
      </c>
      <c r="O99" s="9">
        <f t="shared" ca="1" si="71"/>
        <v>1.7988545356293302</v>
      </c>
      <c r="P99" s="9">
        <f t="shared" ca="1" si="71"/>
        <v>1.058010023633899</v>
      </c>
      <c r="Q99" s="9">
        <f t="shared" ca="1" si="71"/>
        <v>1.3216838465392142</v>
      </c>
      <c r="R99" s="9">
        <f t="shared" ca="1" si="71"/>
        <v>1.3290137479237023</v>
      </c>
      <c r="S99" s="9">
        <f t="shared" ca="1" si="71"/>
        <v>0.79599704401375715</v>
      </c>
      <c r="T99" s="9">
        <f t="shared" ca="1" si="71"/>
        <v>0.90547479614884829</v>
      </c>
      <c r="U99" s="9">
        <f t="shared" ca="1" si="71"/>
        <v>1.023571947211106</v>
      </c>
      <c r="V99" s="9">
        <f t="shared" ca="1" si="71"/>
        <v>1.4476435598109958</v>
      </c>
      <c r="W99" s="9">
        <f t="shared" ca="1" si="71"/>
        <v>1.5644020538380774</v>
      </c>
      <c r="X99" s="9">
        <f t="shared" ca="1" si="71"/>
        <v>1.1773237587728211</v>
      </c>
      <c r="Y99" s="9">
        <f t="shared" ca="1" si="71"/>
        <v>0.70996372722570156</v>
      </c>
      <c r="Z99" s="9">
        <f t="shared" ca="1" si="71"/>
        <v>1.2332750732250131</v>
      </c>
      <c r="AA99" s="9">
        <f t="shared" ca="1" si="71"/>
        <v>1.5638632065818878</v>
      </c>
      <c r="AB99" s="9">
        <f t="shared" ca="1" si="71"/>
        <v>1.0623349570963119</v>
      </c>
      <c r="AC99" s="9">
        <f t="shared" ca="1" si="71"/>
        <v>1.2449705285147106</v>
      </c>
      <c r="AD99" s="9">
        <f t="shared" ca="1" si="71"/>
        <v>1.0998858259150479</v>
      </c>
      <c r="AE99" s="9">
        <f t="shared" ca="1" si="71"/>
        <v>1.065480865338432</v>
      </c>
      <c r="AF99" s="9">
        <f t="shared" ca="1" si="71"/>
        <v>1.1910685760039115</v>
      </c>
      <c r="AG99" s="9">
        <f t="shared" ca="1" si="71"/>
        <v>0.94717808235294465</v>
      </c>
      <c r="AH99" s="9">
        <f t="shared" ca="1" si="71"/>
        <v>1.4146207437540723</v>
      </c>
      <c r="AI99" s="9">
        <f t="shared" ca="1" si="71"/>
        <v>1.1514163433146742</v>
      </c>
      <c r="AJ99" s="9">
        <f t="shared" ca="1" si="71"/>
        <v>1.0451375468720034</v>
      </c>
      <c r="AK99" s="9">
        <f t="shared" ca="1" si="71"/>
        <v>1.0894546916622474</v>
      </c>
      <c r="AL99" s="9">
        <f t="shared" ca="1" si="71"/>
        <v>1.0122026693683317</v>
      </c>
      <c r="AM99" s="9">
        <f t="shared" ca="1" si="71"/>
        <v>1.0393733061605996</v>
      </c>
      <c r="AN99" s="9" t="e">
        <f ca="1">AVERAGE(OFFSET($A99,0,Fixtures!$D$6,1,3))</f>
        <v>#N/A</v>
      </c>
      <c r="AO99" s="9" t="e">
        <f ca="1">AVERAGE(OFFSET($A99,0,Fixtures!$D$6,1,6))</f>
        <v>#N/A</v>
      </c>
      <c r="AP99" s="9" t="e">
        <f ca="1">AVERAGE(OFFSET($A99,0,Fixtures!$D$6,1,9))</f>
        <v>#N/A</v>
      </c>
      <c r="AQ99" s="9" t="e">
        <f ca="1">AVERAGE(OFFSET($A99,0,Fixtures!$D$6,1,12))</f>
        <v>#N/A</v>
      </c>
      <c r="AR99" s="9">
        <f ca="1">IF(OR(Fixtures!$D$6&lt;=0,Fixtures!$D$6&gt;39),AVERAGE(A99:AM99),AVERAGE(OFFSET($A99,0,Fixtures!$D$6,1,39-Fixtures!$D$6)))</f>
        <v>1.0393733061605996</v>
      </c>
    </row>
    <row r="101" spans="1:44" x14ac:dyDescent="0.25">
      <c r="A101" s="31" t="s">
        <v>117</v>
      </c>
      <c r="B101" s="2">
        <v>1</v>
      </c>
      <c r="C101" s="2">
        <v>2</v>
      </c>
      <c r="D101" s="2">
        <v>3</v>
      </c>
      <c r="E101" s="2">
        <v>4</v>
      </c>
      <c r="F101" s="2">
        <v>5</v>
      </c>
      <c r="G101" s="2">
        <v>6</v>
      </c>
      <c r="H101" s="2">
        <v>7</v>
      </c>
      <c r="I101" s="2">
        <v>8</v>
      </c>
      <c r="J101" s="2">
        <v>9</v>
      </c>
      <c r="K101" s="2">
        <v>10</v>
      </c>
      <c r="L101" s="2">
        <v>11</v>
      </c>
      <c r="M101" s="2">
        <v>12</v>
      </c>
      <c r="N101" s="2">
        <v>13</v>
      </c>
      <c r="O101" s="2">
        <v>14</v>
      </c>
      <c r="P101" s="2">
        <v>15</v>
      </c>
      <c r="Q101" s="2">
        <v>16</v>
      </c>
      <c r="R101" s="2">
        <v>17</v>
      </c>
      <c r="S101" s="2">
        <v>18</v>
      </c>
      <c r="T101" s="2">
        <v>19</v>
      </c>
      <c r="U101" s="2">
        <v>20</v>
      </c>
      <c r="V101" s="2">
        <v>21</v>
      </c>
      <c r="W101" s="2">
        <v>22</v>
      </c>
      <c r="X101" s="2">
        <v>23</v>
      </c>
      <c r="Y101" s="2">
        <v>24</v>
      </c>
      <c r="Z101" s="2">
        <v>25</v>
      </c>
      <c r="AA101" s="2">
        <v>26</v>
      </c>
      <c r="AB101" s="2">
        <v>27</v>
      </c>
      <c r="AC101" s="2">
        <v>28</v>
      </c>
      <c r="AD101" s="2">
        <v>29</v>
      </c>
      <c r="AE101" s="2">
        <v>30</v>
      </c>
      <c r="AF101" s="2">
        <v>31</v>
      </c>
      <c r="AG101" s="2">
        <v>32</v>
      </c>
      <c r="AH101" s="2">
        <v>33</v>
      </c>
      <c r="AI101" s="2">
        <v>34</v>
      </c>
      <c r="AJ101" s="2">
        <v>35</v>
      </c>
      <c r="AK101" s="2">
        <v>36</v>
      </c>
      <c r="AL101" s="2">
        <v>37</v>
      </c>
      <c r="AM101" s="2">
        <v>38</v>
      </c>
      <c r="AN101" s="31" t="s">
        <v>56</v>
      </c>
      <c r="AO101" s="31" t="s">
        <v>57</v>
      </c>
      <c r="AP101" s="31" t="s">
        <v>58</v>
      </c>
      <c r="AQ101" s="31" t="s">
        <v>78</v>
      </c>
      <c r="AR101" s="31" t="s">
        <v>59</v>
      </c>
    </row>
    <row r="102" spans="1:44" x14ac:dyDescent="0.25">
      <c r="A102" s="30" t="s">
        <v>105</v>
      </c>
      <c r="B102" s="9">
        <f t="shared" ref="B102:AM102" ca="1" si="72">MIN(VLOOKUP($A101,$A$2:$AM$11,B$13+1,FALSE),VLOOKUP($A102,$A$2:$AM$11,B$13+1,FALSE))</f>
        <v>1.8588891015956936</v>
      </c>
      <c r="C102" s="9">
        <f t="shared" ca="1" si="72"/>
        <v>0.80603951877340729</v>
      </c>
      <c r="D102" s="9">
        <f t="shared" ca="1" si="72"/>
        <v>1.3366450137811914</v>
      </c>
      <c r="E102" s="9">
        <f t="shared" ca="1" si="72"/>
        <v>1.8059149775634138</v>
      </c>
      <c r="F102" s="9">
        <f t="shared" ca="1" si="72"/>
        <v>1.3197408342699823</v>
      </c>
      <c r="G102" s="9">
        <f t="shared" ca="1" si="72"/>
        <v>1.5341538386859275</v>
      </c>
      <c r="H102" s="9">
        <f t="shared" ca="1" si="72"/>
        <v>1.1800264258532762</v>
      </c>
      <c r="I102" s="9">
        <f t="shared" ca="1" si="72"/>
        <v>1.5879023924175588</v>
      </c>
      <c r="J102" s="9">
        <f t="shared" ca="1" si="72"/>
        <v>1.2011851558103612</v>
      </c>
      <c r="K102" s="9">
        <f t="shared" ca="1" si="72"/>
        <v>1.0347810073293837</v>
      </c>
      <c r="L102" s="9">
        <f t="shared" ca="1" si="72"/>
        <v>1.0728717040725788</v>
      </c>
      <c r="M102" s="9">
        <f t="shared" ca="1" si="72"/>
        <v>1.3542671244348663</v>
      </c>
      <c r="N102" s="9">
        <f t="shared" ca="1" si="72"/>
        <v>1.0280081093737956</v>
      </c>
      <c r="O102" s="9">
        <f t="shared" ca="1" si="72"/>
        <v>1.1491789245444604</v>
      </c>
      <c r="P102" s="9">
        <f t="shared" ca="1" si="72"/>
        <v>0.91386601238555953</v>
      </c>
      <c r="Q102" s="9">
        <f t="shared" ca="1" si="72"/>
        <v>1.9695228554171482</v>
      </c>
      <c r="R102" s="9">
        <f t="shared" ca="1" si="72"/>
        <v>1.6030973403882967</v>
      </c>
      <c r="S102" s="9">
        <f t="shared" ca="1" si="72"/>
        <v>1.4001679359338706</v>
      </c>
      <c r="T102" s="9">
        <f t="shared" ca="1" si="72"/>
        <v>1.1865707120343041</v>
      </c>
      <c r="U102" s="9">
        <f t="shared" ca="1" si="72"/>
        <v>1.3072316791448588</v>
      </c>
      <c r="V102" s="9">
        <f t="shared" ca="1" si="72"/>
        <v>1.3494356308472877</v>
      </c>
      <c r="W102" s="9">
        <f t="shared" ca="1" si="72"/>
        <v>1.3158442053364598</v>
      </c>
      <c r="X102" s="9">
        <f t="shared" ca="1" si="72"/>
        <v>1.2487277980955456</v>
      </c>
      <c r="Y102" s="9">
        <f t="shared" ca="1" si="72"/>
        <v>1.5274464022957472</v>
      </c>
      <c r="Z102" s="9">
        <f t="shared" ca="1" si="72"/>
        <v>1.4479760125964356</v>
      </c>
      <c r="AA102" s="9">
        <f t="shared" ca="1" si="72"/>
        <v>1.5420628350952714</v>
      </c>
      <c r="AB102" s="9">
        <f t="shared" ca="1" si="72"/>
        <v>1.0649968237367813</v>
      </c>
      <c r="AC102" s="9">
        <f t="shared" ca="1" si="72"/>
        <v>1.3642809491805685</v>
      </c>
      <c r="AD102" s="9">
        <f t="shared" ca="1" si="72"/>
        <v>1.0249728421161166</v>
      </c>
      <c r="AE102" s="9">
        <f t="shared" ca="1" si="72"/>
        <v>1.0511387808624602</v>
      </c>
      <c r="AF102" s="9">
        <f t="shared" ca="1" si="72"/>
        <v>1.5148995864097463</v>
      </c>
      <c r="AG102" s="9">
        <f t="shared" ca="1" si="72"/>
        <v>1.7922474245754525</v>
      </c>
      <c r="AH102" s="9">
        <f t="shared" ca="1" si="72"/>
        <v>0.90371528811630908</v>
      </c>
      <c r="AI102" s="9">
        <f t="shared" ca="1" si="72"/>
        <v>1.3672263709178558</v>
      </c>
      <c r="AJ102" s="9">
        <f t="shared" ca="1" si="72"/>
        <v>1.586054687360781</v>
      </c>
      <c r="AK102" s="9">
        <f t="shared" ca="1" si="72"/>
        <v>1.1620867491131901</v>
      </c>
      <c r="AL102" s="9">
        <f t="shared" ca="1" si="72"/>
        <v>1.7431991069733783</v>
      </c>
      <c r="AM102" s="9">
        <f t="shared" ca="1" si="72"/>
        <v>1.606054196596896</v>
      </c>
      <c r="AN102" s="9" t="e">
        <f ca="1">AVERAGE(OFFSET($A102,0,Fixtures!$D$6,1,3))</f>
        <v>#N/A</v>
      </c>
      <c r="AO102" s="9" t="e">
        <f ca="1">AVERAGE(OFFSET($A102,0,Fixtures!$D$6,1,6))</f>
        <v>#N/A</v>
      </c>
      <c r="AP102" s="9" t="e">
        <f ca="1">AVERAGE(OFFSET($A102,0,Fixtures!$D$6,1,9))</f>
        <v>#N/A</v>
      </c>
      <c r="AQ102" s="9" t="e">
        <f ca="1">AVERAGE(OFFSET($A102,0,Fixtures!$D$6,1,12))</f>
        <v>#N/A</v>
      </c>
      <c r="AR102" s="9">
        <f ca="1">IF(OR(Fixtures!$D$6&lt;=0,Fixtures!$D$6&gt;39),AVERAGE(A102:AM102),AVERAGE(OFFSET($A102,0,Fixtures!$D$6,1,39-Fixtures!$D$6)))</f>
        <v>1.606054196596896</v>
      </c>
    </row>
    <row r="103" spans="1:44" x14ac:dyDescent="0.25">
      <c r="A103" s="30" t="s">
        <v>118</v>
      </c>
      <c r="B103" s="9">
        <f t="shared" ref="B103:AM103" ca="1" si="73">MIN(VLOOKUP($A101,$A$2:$AM$11,B$13+1,FALSE),VLOOKUP($A103,$A$2:$AM$11,B$13+1,FALSE))</f>
        <v>1.1281833670326218</v>
      </c>
      <c r="C103" s="9">
        <f t="shared" ca="1" si="73"/>
        <v>0.95834815418206498</v>
      </c>
      <c r="D103" s="9">
        <f t="shared" ca="1" si="73"/>
        <v>1.1141345798143516</v>
      </c>
      <c r="E103" s="9">
        <f t="shared" ca="1" si="73"/>
        <v>1.0599103763926339</v>
      </c>
      <c r="F103" s="9">
        <f t="shared" ca="1" si="73"/>
        <v>0.81631550428156097</v>
      </c>
      <c r="G103" s="9">
        <f t="shared" ca="1" si="73"/>
        <v>0.63482076678749366</v>
      </c>
      <c r="H103" s="9">
        <f t="shared" ca="1" si="73"/>
        <v>1.250707192531533</v>
      </c>
      <c r="I103" s="9">
        <f t="shared" ca="1" si="73"/>
        <v>0.72213107915514674</v>
      </c>
      <c r="J103" s="9">
        <f t="shared" ca="1" si="73"/>
        <v>1.2476364313788255</v>
      </c>
      <c r="K103" s="9">
        <f t="shared" ca="1" si="73"/>
        <v>1.0347810073293837</v>
      </c>
      <c r="L103" s="9">
        <f t="shared" ca="1" si="73"/>
        <v>0.82891734857236565</v>
      </c>
      <c r="M103" s="9">
        <f t="shared" ca="1" si="73"/>
        <v>1.293412002296433</v>
      </c>
      <c r="N103" s="9">
        <f t="shared" ca="1" si="73"/>
        <v>0.93893510902080612</v>
      </c>
      <c r="O103" s="9">
        <f t="shared" ca="1" si="73"/>
        <v>0.56620777815468548</v>
      </c>
      <c r="P103" s="9">
        <f t="shared" ca="1" si="73"/>
        <v>1.2129150928994905</v>
      </c>
      <c r="Q103" s="9">
        <f t="shared" ca="1" si="73"/>
        <v>0.87717708079079126</v>
      </c>
      <c r="R103" s="9">
        <f t="shared" ca="1" si="73"/>
        <v>0.74811404560837336</v>
      </c>
      <c r="S103" s="9">
        <f t="shared" ca="1" si="73"/>
        <v>1.6009342073796089</v>
      </c>
      <c r="T103" s="9">
        <f t="shared" ca="1" si="73"/>
        <v>1.3703907875983341</v>
      </c>
      <c r="U103" s="9">
        <f t="shared" ca="1" si="73"/>
        <v>0.73837937195690995</v>
      </c>
      <c r="V103" s="9">
        <f t="shared" ca="1" si="73"/>
        <v>0.98355720480674824</v>
      </c>
      <c r="W103" s="9">
        <f t="shared" ca="1" si="73"/>
        <v>1.3158442053364598</v>
      </c>
      <c r="X103" s="9">
        <f t="shared" ca="1" si="73"/>
        <v>0.91827351803839186</v>
      </c>
      <c r="Y103" s="9">
        <f t="shared" ca="1" si="73"/>
        <v>0.98114235561261143</v>
      </c>
      <c r="Z103" s="9">
        <f t="shared" ca="1" si="73"/>
        <v>0.64195121002419664</v>
      </c>
      <c r="AA103" s="9">
        <f t="shared" ca="1" si="73"/>
        <v>0.80724831774833417</v>
      </c>
      <c r="AB103" s="9">
        <f t="shared" ca="1" si="73"/>
        <v>1.0171403036927094</v>
      </c>
      <c r="AC103" s="9">
        <f t="shared" ca="1" si="73"/>
        <v>1.0540646591850498</v>
      </c>
      <c r="AD103" s="9">
        <f t="shared" ca="1" si="73"/>
        <v>0.75364580725816355</v>
      </c>
      <c r="AE103" s="9">
        <f t="shared" ca="1" si="73"/>
        <v>1.4167514869617539</v>
      </c>
      <c r="AF103" s="9">
        <f t="shared" ca="1" si="73"/>
        <v>0.83351442557897071</v>
      </c>
      <c r="AG103" s="9">
        <f t="shared" ca="1" si="73"/>
        <v>1.4346161511972093</v>
      </c>
      <c r="AH103" s="9">
        <f t="shared" ca="1" si="73"/>
        <v>0.71999893564350925</v>
      </c>
      <c r="AI103" s="9">
        <f t="shared" ca="1" si="73"/>
        <v>1.0776764862245354</v>
      </c>
      <c r="AJ103" s="9">
        <f t="shared" ca="1" si="73"/>
        <v>0.95131387691893232</v>
      </c>
      <c r="AK103" s="9">
        <f t="shared" ca="1" si="73"/>
        <v>0.95383746536666947</v>
      </c>
      <c r="AL103" s="9">
        <f t="shared" ca="1" si="73"/>
        <v>1.2589760285160398</v>
      </c>
      <c r="AM103" s="9">
        <f t="shared" ca="1" si="73"/>
        <v>1.1154325124225135</v>
      </c>
      <c r="AN103" s="9" t="e">
        <f ca="1">AVERAGE(OFFSET($A103,0,Fixtures!$D$6,1,3))</f>
        <v>#N/A</v>
      </c>
      <c r="AO103" s="9" t="e">
        <f ca="1">AVERAGE(OFFSET($A103,0,Fixtures!$D$6,1,6))</f>
        <v>#N/A</v>
      </c>
      <c r="AP103" s="9" t="e">
        <f ca="1">AVERAGE(OFFSET($A103,0,Fixtures!$D$6,1,9))</f>
        <v>#N/A</v>
      </c>
      <c r="AQ103" s="9" t="e">
        <f ca="1">AVERAGE(OFFSET($A103,0,Fixtures!$D$6,1,12))</f>
        <v>#N/A</v>
      </c>
      <c r="AR103" s="9">
        <f ca="1">IF(OR(Fixtures!$D$6&lt;=0,Fixtures!$D$6&gt;39),AVERAGE(A103:AM103),AVERAGE(OFFSET($A103,0,Fixtures!$D$6,1,39-Fixtures!$D$6)))</f>
        <v>1.1154325124225135</v>
      </c>
    </row>
    <row r="104" spans="1:44" x14ac:dyDescent="0.25">
      <c r="A104" s="30" t="s">
        <v>61</v>
      </c>
      <c r="B104" s="9">
        <f t="shared" ref="B104:AM104" ca="1" si="74">MIN(VLOOKUP($A101,$A$2:$AM$11,B$13+1,FALSE),VLOOKUP($A104,$A$2:$AM$11,B$13+1,FALSE))</f>
        <v>1.6165448327751273</v>
      </c>
      <c r="C104" s="9">
        <f t="shared" ca="1" si="74"/>
        <v>1.876666003230983</v>
      </c>
      <c r="D104" s="9">
        <f t="shared" ca="1" si="74"/>
        <v>1.2027111274614579</v>
      </c>
      <c r="E104" s="9">
        <f t="shared" ca="1" si="74"/>
        <v>1.3905077400081629</v>
      </c>
      <c r="F104" s="9">
        <f t="shared" ca="1" si="74"/>
        <v>1.171270617091813</v>
      </c>
      <c r="G104" s="9">
        <f t="shared" ca="1" si="74"/>
        <v>1.4270846143506581</v>
      </c>
      <c r="H104" s="9">
        <f t="shared" ca="1" si="74"/>
        <v>1.6369288104344835</v>
      </c>
      <c r="I104" s="9">
        <f t="shared" ca="1" si="74"/>
        <v>1.5568098683160227</v>
      </c>
      <c r="J104" s="9">
        <f t="shared" ca="1" si="74"/>
        <v>0.93143407471588824</v>
      </c>
      <c r="K104" s="9">
        <f t="shared" ca="1" si="74"/>
        <v>1.0347810073293837</v>
      </c>
      <c r="L104" s="9">
        <f t="shared" ca="1" si="74"/>
        <v>1.1732069840688006</v>
      </c>
      <c r="M104" s="9">
        <f t="shared" ca="1" si="74"/>
        <v>1.6184280579159929</v>
      </c>
      <c r="N104" s="9">
        <f t="shared" ca="1" si="74"/>
        <v>1.8102482975292895</v>
      </c>
      <c r="O104" s="9">
        <f t="shared" ca="1" si="74"/>
        <v>1.0854702085956507</v>
      </c>
      <c r="P104" s="9">
        <f t="shared" ca="1" si="74"/>
        <v>1.9883577681826008</v>
      </c>
      <c r="Q104" s="9">
        <f t="shared" ca="1" si="74"/>
        <v>0.82153473614072625</v>
      </c>
      <c r="R104" s="9">
        <f t="shared" ca="1" si="74"/>
        <v>1.0713457601895635</v>
      </c>
      <c r="S104" s="9">
        <f t="shared" ca="1" si="74"/>
        <v>2.2166800776316071</v>
      </c>
      <c r="T104" s="9">
        <f t="shared" ca="1" si="74"/>
        <v>1.7385870873283202</v>
      </c>
      <c r="U104" s="9">
        <f t="shared" ca="1" si="74"/>
        <v>1.4235808078469918</v>
      </c>
      <c r="V104" s="9">
        <f t="shared" ca="1" si="74"/>
        <v>1.3494356308472877</v>
      </c>
      <c r="W104" s="9">
        <f t="shared" ca="1" si="74"/>
        <v>1.3158442053364598</v>
      </c>
      <c r="X104" s="9">
        <f t="shared" ca="1" si="74"/>
        <v>1.2242766105767511</v>
      </c>
      <c r="Y104" s="9">
        <f t="shared" ca="1" si="74"/>
        <v>1.1844265802973881</v>
      </c>
      <c r="Z104" s="9">
        <f t="shared" ca="1" si="74"/>
        <v>0.92108821401061414</v>
      </c>
      <c r="AA104" s="9">
        <f t="shared" ca="1" si="74"/>
        <v>1.5420628350952714</v>
      </c>
      <c r="AB104" s="9">
        <f t="shared" ca="1" si="74"/>
        <v>1.2727332075245388</v>
      </c>
      <c r="AC104" s="9">
        <f t="shared" ca="1" si="74"/>
        <v>1.491868908216053</v>
      </c>
      <c r="AD104" s="9">
        <f t="shared" ca="1" si="74"/>
        <v>1.4758117483578643</v>
      </c>
      <c r="AE104" s="9">
        <f t="shared" ca="1" si="74"/>
        <v>1.5293868524396721</v>
      </c>
      <c r="AF104" s="9">
        <f t="shared" ca="1" si="74"/>
        <v>1.09349647478748</v>
      </c>
      <c r="AG104" s="9">
        <f t="shared" ca="1" si="74"/>
        <v>2.0556244614148182</v>
      </c>
      <c r="AH104" s="9">
        <f t="shared" ca="1" si="74"/>
        <v>1.3803014105682136</v>
      </c>
      <c r="AI104" s="9">
        <f t="shared" ca="1" si="74"/>
        <v>1.3672263709178558</v>
      </c>
      <c r="AJ104" s="9">
        <f t="shared" ca="1" si="74"/>
        <v>1.3623405343469828</v>
      </c>
      <c r="AK104" s="9">
        <f t="shared" ca="1" si="74"/>
        <v>1.5636462477448787</v>
      </c>
      <c r="AL104" s="9">
        <f t="shared" ca="1" si="74"/>
        <v>1.7431991069733783</v>
      </c>
      <c r="AM104" s="9">
        <f t="shared" ca="1" si="74"/>
        <v>1.0446768102396111</v>
      </c>
      <c r="AN104" s="9" t="e">
        <f ca="1">AVERAGE(OFFSET($A104,0,Fixtures!$D$6,1,3))</f>
        <v>#N/A</v>
      </c>
      <c r="AO104" s="9" t="e">
        <f ca="1">AVERAGE(OFFSET($A104,0,Fixtures!$D$6,1,6))</f>
        <v>#N/A</v>
      </c>
      <c r="AP104" s="9" t="e">
        <f ca="1">AVERAGE(OFFSET($A104,0,Fixtures!$D$6,1,9))</f>
        <v>#N/A</v>
      </c>
      <c r="AQ104" s="9" t="e">
        <f ca="1">AVERAGE(OFFSET($A104,0,Fixtures!$D$6,1,12))</f>
        <v>#N/A</v>
      </c>
      <c r="AR104" s="9">
        <f ca="1">IF(OR(Fixtures!$D$6&lt;=0,Fixtures!$D$6&gt;39),AVERAGE(A104:AM104),AVERAGE(OFFSET($A104,0,Fixtures!$D$6,1,39-Fixtures!$D$6)))</f>
        <v>1.0446768102396111</v>
      </c>
    </row>
    <row r="105" spans="1:44" x14ac:dyDescent="0.25">
      <c r="A105" s="30" t="s">
        <v>53</v>
      </c>
      <c r="B105" s="9">
        <f t="shared" ref="B105:AM105" ca="1" si="75">MIN(VLOOKUP($A101,$A$2:$AM$11,B$13+1,FALSE),VLOOKUP($A105,$A$2:$AM$11,B$13+1,FALSE))</f>
        <v>1.2516127894867295</v>
      </c>
      <c r="C105" s="9">
        <f t="shared" ca="1" si="75"/>
        <v>1.9370541509283226</v>
      </c>
      <c r="D105" s="9">
        <f t="shared" ca="1" si="75"/>
        <v>1.2585540851245052</v>
      </c>
      <c r="E105" s="9">
        <f t="shared" ca="1" si="75"/>
        <v>1.9263707280330367</v>
      </c>
      <c r="F105" s="9">
        <f t="shared" ca="1" si="75"/>
        <v>1.2740551148816324</v>
      </c>
      <c r="G105" s="9">
        <f t="shared" ca="1" si="75"/>
        <v>1.4177326520823355</v>
      </c>
      <c r="H105" s="9">
        <f t="shared" ca="1" si="75"/>
        <v>1.4364238089824375</v>
      </c>
      <c r="I105" s="9">
        <f t="shared" ca="1" si="75"/>
        <v>1.6272233599777199</v>
      </c>
      <c r="J105" s="9">
        <f t="shared" ca="1" si="75"/>
        <v>1.386534955992041</v>
      </c>
      <c r="K105" s="9">
        <f t="shared" ca="1" si="75"/>
        <v>1.0347810073293837</v>
      </c>
      <c r="L105" s="9">
        <f t="shared" ca="1" si="75"/>
        <v>1.1732069840688006</v>
      </c>
      <c r="M105" s="9">
        <f t="shared" ca="1" si="75"/>
        <v>1.4851091955647178</v>
      </c>
      <c r="N105" s="9">
        <f t="shared" ca="1" si="75"/>
        <v>1.8314251058312299</v>
      </c>
      <c r="O105" s="9">
        <f t="shared" ca="1" si="75"/>
        <v>1.7931005440850303</v>
      </c>
      <c r="P105" s="9">
        <f t="shared" ca="1" si="75"/>
        <v>1.8838521317387948</v>
      </c>
      <c r="Q105" s="9">
        <f t="shared" ca="1" si="75"/>
        <v>1.5358175516495063</v>
      </c>
      <c r="R105" s="9">
        <f t="shared" ca="1" si="75"/>
        <v>0.8549379475116643</v>
      </c>
      <c r="S105" s="9">
        <f t="shared" ca="1" si="75"/>
        <v>1.6842325724775835</v>
      </c>
      <c r="T105" s="9">
        <f t="shared" ca="1" si="75"/>
        <v>1.7385870873283202</v>
      </c>
      <c r="U105" s="9">
        <f t="shared" ca="1" si="75"/>
        <v>1.4402342679890305</v>
      </c>
      <c r="V105" s="9">
        <f t="shared" ca="1" si="75"/>
        <v>1.1296049106593817</v>
      </c>
      <c r="W105" s="9">
        <f t="shared" ca="1" si="75"/>
        <v>1.3158442053364598</v>
      </c>
      <c r="X105" s="9">
        <f t="shared" ca="1" si="75"/>
        <v>2.0692034486995996</v>
      </c>
      <c r="Y105" s="9">
        <f t="shared" ca="1" si="75"/>
        <v>1.0903722740428685</v>
      </c>
      <c r="Z105" s="9">
        <f t="shared" ca="1" si="75"/>
        <v>1.620109016614987</v>
      </c>
      <c r="AA105" s="9">
        <f t="shared" ca="1" si="75"/>
        <v>1.1149061689034809</v>
      </c>
      <c r="AB105" s="9">
        <f t="shared" ca="1" si="75"/>
        <v>1.377336019907369</v>
      </c>
      <c r="AC105" s="9">
        <f t="shared" ca="1" si="75"/>
        <v>0.95853922241034417</v>
      </c>
      <c r="AD105" s="9">
        <f t="shared" ca="1" si="75"/>
        <v>1.5233010393024788</v>
      </c>
      <c r="AE105" s="9">
        <f t="shared" ca="1" si="75"/>
        <v>1.6003976573629406</v>
      </c>
      <c r="AF105" s="9">
        <f t="shared" ca="1" si="75"/>
        <v>1.5148995864097463</v>
      </c>
      <c r="AG105" s="9">
        <f t="shared" ca="1" si="75"/>
        <v>1.5915709939647908</v>
      </c>
      <c r="AH105" s="9">
        <f t="shared" ca="1" si="75"/>
        <v>1.9529703497435329</v>
      </c>
      <c r="AI105" s="9">
        <f t="shared" ca="1" si="75"/>
        <v>1.3672263709178558</v>
      </c>
      <c r="AJ105" s="9">
        <f t="shared" ca="1" si="75"/>
        <v>1.0871528721413608</v>
      </c>
      <c r="AK105" s="9">
        <f t="shared" ca="1" si="75"/>
        <v>1.4814629259562111</v>
      </c>
      <c r="AL105" s="9">
        <f t="shared" ca="1" si="75"/>
        <v>1.3244819339989256</v>
      </c>
      <c r="AM105" s="9">
        <f t="shared" ca="1" si="75"/>
        <v>2.4357436688573677</v>
      </c>
      <c r="AN105" s="9" t="e">
        <f ca="1">AVERAGE(OFFSET($A105,0,Fixtures!$D$6,1,3))</f>
        <v>#N/A</v>
      </c>
      <c r="AO105" s="9" t="e">
        <f ca="1">AVERAGE(OFFSET($A105,0,Fixtures!$D$6,1,6))</f>
        <v>#N/A</v>
      </c>
      <c r="AP105" s="9" t="e">
        <f ca="1">AVERAGE(OFFSET($A105,0,Fixtures!$D$6,1,9))</f>
        <v>#N/A</v>
      </c>
      <c r="AQ105" s="9" t="e">
        <f ca="1">AVERAGE(OFFSET($A105,0,Fixtures!$D$6,1,12))</f>
        <v>#N/A</v>
      </c>
      <c r="AR105" s="9">
        <f ca="1">IF(OR(Fixtures!$D$6&lt;=0,Fixtures!$D$6&gt;39),AVERAGE(A105:AM105),AVERAGE(OFFSET($A105,0,Fixtures!$D$6,1,39-Fixtures!$D$6)))</f>
        <v>2.4357436688573677</v>
      </c>
    </row>
    <row r="106" spans="1:44" x14ac:dyDescent="0.25">
      <c r="A106" s="30" t="s">
        <v>116</v>
      </c>
      <c r="B106" s="9">
        <f t="shared" ref="B106:AM106" ca="1" si="76">MIN(VLOOKUP($A101,$A$2:$AM$11,B$13+1,FALSE),VLOOKUP($A106,$A$2:$AM$11,B$13+1,FALSE))</f>
        <v>1.2376875945298538</v>
      </c>
      <c r="C106" s="9">
        <f t="shared" ca="1" si="76"/>
        <v>1.9336069245441008</v>
      </c>
      <c r="D106" s="9">
        <f t="shared" ca="1" si="76"/>
        <v>1.3843814990181582</v>
      </c>
      <c r="E106" s="9">
        <f t="shared" ca="1" si="76"/>
        <v>1.342293830688313</v>
      </c>
      <c r="F106" s="9">
        <f t="shared" ca="1" si="76"/>
        <v>1.0159108921510998</v>
      </c>
      <c r="G106" s="9">
        <f t="shared" ca="1" si="76"/>
        <v>0.90578637579551102</v>
      </c>
      <c r="H106" s="9">
        <f t="shared" ca="1" si="76"/>
        <v>0.89572539571425946</v>
      </c>
      <c r="I106" s="9">
        <f t="shared" ca="1" si="76"/>
        <v>1.7114103828913958</v>
      </c>
      <c r="J106" s="9">
        <f t="shared" ca="1" si="76"/>
        <v>1.1760800492766355</v>
      </c>
      <c r="K106" s="9">
        <f t="shared" ca="1" si="76"/>
        <v>1.0347810073293837</v>
      </c>
      <c r="L106" s="9">
        <f t="shared" ca="1" si="76"/>
        <v>1.1732069840688006</v>
      </c>
      <c r="M106" s="9">
        <f t="shared" ca="1" si="76"/>
        <v>1.7514426799093712</v>
      </c>
      <c r="N106" s="9">
        <f t="shared" ca="1" si="76"/>
        <v>1.1905652844016696</v>
      </c>
      <c r="O106" s="9">
        <f t="shared" ca="1" si="76"/>
        <v>1.3522191215967507</v>
      </c>
      <c r="P106" s="9">
        <f t="shared" ca="1" si="76"/>
        <v>1.1695936221836658</v>
      </c>
      <c r="Q106" s="9">
        <f t="shared" ca="1" si="76"/>
        <v>1.7647346362378773</v>
      </c>
      <c r="R106" s="9">
        <f t="shared" ca="1" si="76"/>
        <v>1.2956742333449889</v>
      </c>
      <c r="S106" s="9">
        <f t="shared" ca="1" si="76"/>
        <v>1.5720321224419191</v>
      </c>
      <c r="T106" s="9">
        <f t="shared" ca="1" si="76"/>
        <v>1.5918548127960348</v>
      </c>
      <c r="U106" s="9">
        <f t="shared" ca="1" si="76"/>
        <v>1.5139420026637804</v>
      </c>
      <c r="V106" s="9">
        <f t="shared" ca="1" si="76"/>
        <v>1.1390188486017907</v>
      </c>
      <c r="W106" s="9">
        <f t="shared" ca="1" si="76"/>
        <v>1.3158442053364598</v>
      </c>
      <c r="X106" s="9">
        <f t="shared" ca="1" si="76"/>
        <v>1.3458545873289758</v>
      </c>
      <c r="Y106" s="9">
        <f t="shared" ca="1" si="76"/>
        <v>1.4955223442363377</v>
      </c>
      <c r="Z106" s="9">
        <f t="shared" ca="1" si="76"/>
        <v>0.79891319357841906</v>
      </c>
      <c r="AA106" s="9">
        <f t="shared" ca="1" si="76"/>
        <v>1.1518125530147534</v>
      </c>
      <c r="AB106" s="9">
        <f t="shared" ca="1" si="76"/>
        <v>1.377336019907369</v>
      </c>
      <c r="AC106" s="9">
        <f t="shared" ca="1" si="76"/>
        <v>1.491868908216053</v>
      </c>
      <c r="AD106" s="9">
        <f t="shared" ca="1" si="76"/>
        <v>1.5205901375286286</v>
      </c>
      <c r="AE106" s="9">
        <f t="shared" ca="1" si="76"/>
        <v>1.7604018246908133</v>
      </c>
      <c r="AF106" s="9">
        <f t="shared" ca="1" si="76"/>
        <v>1.0555810153045506</v>
      </c>
      <c r="AG106" s="9">
        <f t="shared" ca="1" si="76"/>
        <v>1.5738634916407244</v>
      </c>
      <c r="AH106" s="9">
        <f t="shared" ca="1" si="76"/>
        <v>1.3877888257207085</v>
      </c>
      <c r="AI106" s="9">
        <f t="shared" ca="1" si="76"/>
        <v>1.3672263709178558</v>
      </c>
      <c r="AJ106" s="9">
        <f t="shared" ca="1" si="76"/>
        <v>1.0189193241221359</v>
      </c>
      <c r="AK106" s="9">
        <f t="shared" ca="1" si="76"/>
        <v>1.4872740990103748</v>
      </c>
      <c r="AL106" s="9">
        <f t="shared" ca="1" si="76"/>
        <v>1.7431991069733783</v>
      </c>
      <c r="AM106" s="9">
        <f t="shared" ca="1" si="76"/>
        <v>1.0633862725550807</v>
      </c>
      <c r="AN106" s="9" t="e">
        <f ca="1">AVERAGE(OFFSET($A106,0,Fixtures!$D$6,1,3))</f>
        <v>#N/A</v>
      </c>
      <c r="AO106" s="9" t="e">
        <f ca="1">AVERAGE(OFFSET($A106,0,Fixtures!$D$6,1,6))</f>
        <v>#N/A</v>
      </c>
      <c r="AP106" s="9" t="e">
        <f ca="1">AVERAGE(OFFSET($A106,0,Fixtures!$D$6,1,9))</f>
        <v>#N/A</v>
      </c>
      <c r="AQ106" s="9" t="e">
        <f ca="1">AVERAGE(OFFSET($A106,0,Fixtures!$D$6,1,12))</f>
        <v>#N/A</v>
      </c>
      <c r="AR106" s="9">
        <f ca="1">IF(OR(Fixtures!$D$6&lt;=0,Fixtures!$D$6&gt;39),AVERAGE(A106:AM106),AVERAGE(OFFSET($A106,0,Fixtures!$D$6,1,39-Fixtures!$D$6)))</f>
        <v>1.0633862725550807</v>
      </c>
    </row>
    <row r="107" spans="1:44" x14ac:dyDescent="0.25">
      <c r="A107" s="30" t="s">
        <v>115</v>
      </c>
      <c r="B107" s="9">
        <f t="shared" ref="B107:AM107" ca="1" si="77">MIN(VLOOKUP($A101,$A$2:$AM$11,B$13+1,FALSE),VLOOKUP($A107,$A$2:$AM$11,B$13+1,FALSE))</f>
        <v>1.8588891015956936</v>
      </c>
      <c r="C107" s="9">
        <f t="shared" ca="1" si="77"/>
        <v>1.2069323084194501</v>
      </c>
      <c r="D107" s="9">
        <f t="shared" ca="1" si="77"/>
        <v>1.1768882101252416</v>
      </c>
      <c r="E107" s="9">
        <f t="shared" ca="1" si="77"/>
        <v>1.9263707280330367</v>
      </c>
      <c r="F107" s="9">
        <f t="shared" ca="1" si="77"/>
        <v>1.222844307844261</v>
      </c>
      <c r="G107" s="9">
        <f t="shared" ca="1" si="77"/>
        <v>1.960911952821466</v>
      </c>
      <c r="H107" s="9">
        <f t="shared" ca="1" si="77"/>
        <v>1.6625863903385736</v>
      </c>
      <c r="I107" s="9">
        <f t="shared" ca="1" si="77"/>
        <v>1.33432432351134</v>
      </c>
      <c r="J107" s="9">
        <f t="shared" ca="1" si="77"/>
        <v>1.4338067925782285</v>
      </c>
      <c r="K107" s="9">
        <f t="shared" ca="1" si="77"/>
        <v>1.0347810073293837</v>
      </c>
      <c r="L107" s="9">
        <f t="shared" ca="1" si="77"/>
        <v>1.1732069840688006</v>
      </c>
      <c r="M107" s="9">
        <f t="shared" ca="1" si="77"/>
        <v>1.5591135094699446</v>
      </c>
      <c r="N107" s="9">
        <f t="shared" ca="1" si="77"/>
        <v>1.2318863560259605</v>
      </c>
      <c r="O107" s="9">
        <f t="shared" ca="1" si="77"/>
        <v>1.7931005440850303</v>
      </c>
      <c r="P107" s="9">
        <f t="shared" ca="1" si="77"/>
        <v>1.1803733466121427</v>
      </c>
      <c r="Q107" s="9">
        <f t="shared" ca="1" si="77"/>
        <v>1.3195033780881031</v>
      </c>
      <c r="R107" s="9">
        <f t="shared" ca="1" si="77"/>
        <v>1.6030973403882967</v>
      </c>
      <c r="S107" s="9">
        <f t="shared" ca="1" si="77"/>
        <v>1.3549229122556778</v>
      </c>
      <c r="T107" s="9">
        <f t="shared" ca="1" si="77"/>
        <v>1.3792176631061561</v>
      </c>
      <c r="U107" s="9">
        <f t="shared" ca="1" si="77"/>
        <v>1.5664865432670552</v>
      </c>
      <c r="V107" s="9">
        <f t="shared" ca="1" si="77"/>
        <v>1.3494356308472877</v>
      </c>
      <c r="W107" s="9">
        <f t="shared" ca="1" si="77"/>
        <v>1.3158442053364598</v>
      </c>
      <c r="X107" s="9">
        <f t="shared" ca="1" si="77"/>
        <v>1.0493137880514594</v>
      </c>
      <c r="Y107" s="9">
        <f t="shared" ca="1" si="77"/>
        <v>1.823251824514371</v>
      </c>
      <c r="Z107" s="9">
        <f t="shared" ca="1" si="77"/>
        <v>1.5549885290785563</v>
      </c>
      <c r="AA107" s="9">
        <f t="shared" ca="1" si="77"/>
        <v>1.5420628350952714</v>
      </c>
      <c r="AB107" s="9">
        <f t="shared" ca="1" si="77"/>
        <v>1.377336019907369</v>
      </c>
      <c r="AC107" s="9">
        <f t="shared" ca="1" si="77"/>
        <v>1.491868908216053</v>
      </c>
      <c r="AD107" s="9">
        <f t="shared" ca="1" si="77"/>
        <v>1.5233010393024788</v>
      </c>
      <c r="AE107" s="9">
        <f t="shared" ca="1" si="77"/>
        <v>0.92550589397175409</v>
      </c>
      <c r="AF107" s="9">
        <f t="shared" ca="1" si="77"/>
        <v>1.5148995864097463</v>
      </c>
      <c r="AG107" s="9">
        <f t="shared" ca="1" si="77"/>
        <v>2.0735769361410989</v>
      </c>
      <c r="AH107" s="9">
        <f t="shared" ca="1" si="77"/>
        <v>1.8211302636224536</v>
      </c>
      <c r="AI107" s="9">
        <f t="shared" ca="1" si="77"/>
        <v>1.3672263709178558</v>
      </c>
      <c r="AJ107" s="9">
        <f t="shared" ca="1" si="77"/>
        <v>1.6076924853871271</v>
      </c>
      <c r="AK107" s="9">
        <f t="shared" ca="1" si="77"/>
        <v>1.5009817703184745</v>
      </c>
      <c r="AL107" s="9">
        <f t="shared" ca="1" si="77"/>
        <v>1.7229418110123136</v>
      </c>
      <c r="AM107" s="9">
        <f t="shared" ca="1" si="77"/>
        <v>1.0376585839076606</v>
      </c>
      <c r="AN107" s="9" t="e">
        <f ca="1">AVERAGE(OFFSET($A107,0,Fixtures!$D$6,1,3))</f>
        <v>#N/A</v>
      </c>
      <c r="AO107" s="9" t="e">
        <f ca="1">AVERAGE(OFFSET($A107,0,Fixtures!$D$6,1,6))</f>
        <v>#N/A</v>
      </c>
      <c r="AP107" s="9" t="e">
        <f ca="1">AVERAGE(OFFSET($A107,0,Fixtures!$D$6,1,9))</f>
        <v>#N/A</v>
      </c>
      <c r="AQ107" s="9" t="e">
        <f ca="1">AVERAGE(OFFSET($A107,0,Fixtures!$D$6,1,12))</f>
        <v>#N/A</v>
      </c>
      <c r="AR107" s="9">
        <f ca="1">IF(OR(Fixtures!$D$6&lt;=0,Fixtures!$D$6&gt;39),AVERAGE(A107:AM107),AVERAGE(OFFSET($A107,0,Fixtures!$D$6,1,39-Fixtures!$D$6)))</f>
        <v>1.0376585839076606</v>
      </c>
    </row>
    <row r="108" spans="1:44" x14ac:dyDescent="0.25">
      <c r="A108" s="30" t="s">
        <v>2</v>
      </c>
      <c r="B108" s="9">
        <f t="shared" ref="B108:AM108" ca="1" si="78">MIN(VLOOKUP($A101,$A$2:$AM$11,B$13+1,FALSE),VLOOKUP($A108,$A$2:$AM$11,B$13+1,FALSE))</f>
        <v>1.7449080501282379</v>
      </c>
      <c r="C108" s="9">
        <f t="shared" ca="1" si="78"/>
        <v>1.2138683799767036</v>
      </c>
      <c r="D108" s="9">
        <f t="shared" ca="1" si="78"/>
        <v>1.7992760263083016</v>
      </c>
      <c r="E108" s="9">
        <f t="shared" ca="1" si="78"/>
        <v>1.0388627700669752</v>
      </c>
      <c r="F108" s="9">
        <f t="shared" ca="1" si="78"/>
        <v>1.3197408342699823</v>
      </c>
      <c r="G108" s="9">
        <f t="shared" ca="1" si="78"/>
        <v>1.3685667296516217</v>
      </c>
      <c r="H108" s="9">
        <f t="shared" ca="1" si="78"/>
        <v>1.1990996233825253</v>
      </c>
      <c r="I108" s="9">
        <f t="shared" ca="1" si="78"/>
        <v>1.5163847164032958</v>
      </c>
      <c r="J108" s="9">
        <f t="shared" ca="1" si="78"/>
        <v>1.6230124026654604</v>
      </c>
      <c r="K108" s="9">
        <f t="shared" ca="1" si="78"/>
        <v>1.0347810073293837</v>
      </c>
      <c r="L108" s="9">
        <f t="shared" ca="1" si="78"/>
        <v>1.1732069840688006</v>
      </c>
      <c r="M108" s="9">
        <f t="shared" ca="1" si="78"/>
        <v>0.91325755021161192</v>
      </c>
      <c r="N108" s="9">
        <f t="shared" ca="1" si="78"/>
        <v>1.9714536747874891</v>
      </c>
      <c r="O108" s="9">
        <f t="shared" ca="1" si="78"/>
        <v>1.0622376765848438</v>
      </c>
      <c r="P108" s="9">
        <f t="shared" ca="1" si="78"/>
        <v>2.3031150346266109</v>
      </c>
      <c r="Q108" s="9">
        <f t="shared" ca="1" si="78"/>
        <v>1.8249834986610951</v>
      </c>
      <c r="R108" s="9">
        <f t="shared" ca="1" si="78"/>
        <v>1.4632650829503375</v>
      </c>
      <c r="S108" s="9">
        <f t="shared" ca="1" si="78"/>
        <v>1.0357954536494745</v>
      </c>
      <c r="T108" s="9">
        <f t="shared" ca="1" si="78"/>
        <v>1.6046689349442318</v>
      </c>
      <c r="U108" s="9">
        <f t="shared" ca="1" si="78"/>
        <v>1.5503528542561633</v>
      </c>
      <c r="V108" s="9">
        <f t="shared" ca="1" si="78"/>
        <v>1.3494356308472877</v>
      </c>
      <c r="W108" s="9">
        <f t="shared" ca="1" si="78"/>
        <v>0.9235154552187651</v>
      </c>
      <c r="X108" s="9">
        <f t="shared" ca="1" si="78"/>
        <v>1.1924862365734707</v>
      </c>
      <c r="Y108" s="9">
        <f t="shared" ca="1" si="78"/>
        <v>2.0361523583412007</v>
      </c>
      <c r="Z108" s="9">
        <f t="shared" ca="1" si="78"/>
        <v>1.6782037136552206</v>
      </c>
      <c r="AA108" s="9">
        <f t="shared" ca="1" si="78"/>
        <v>1.0762420454967716</v>
      </c>
      <c r="AB108" s="9">
        <f t="shared" ca="1" si="78"/>
        <v>1.1613130188068892</v>
      </c>
      <c r="AC108" s="9">
        <f t="shared" ca="1" si="78"/>
        <v>1.4114781856145102</v>
      </c>
      <c r="AD108" s="9">
        <f t="shared" ca="1" si="78"/>
        <v>1.5233010393024788</v>
      </c>
      <c r="AE108" s="9">
        <f t="shared" ca="1" si="78"/>
        <v>1.414952204384136</v>
      </c>
      <c r="AF108" s="9">
        <f t="shared" ca="1" si="78"/>
        <v>1.3210346406148186</v>
      </c>
      <c r="AG108" s="9">
        <f t="shared" ca="1" si="78"/>
        <v>1.3721971814643208</v>
      </c>
      <c r="AH108" s="9">
        <f t="shared" ca="1" si="78"/>
        <v>2.2801355492688331</v>
      </c>
      <c r="AI108" s="9">
        <f t="shared" ca="1" si="78"/>
        <v>1.2619130214637979</v>
      </c>
      <c r="AJ108" s="9">
        <f t="shared" ca="1" si="78"/>
        <v>1.8607114612980975</v>
      </c>
      <c r="AK108" s="9">
        <f t="shared" ca="1" si="78"/>
        <v>1.8111716310039814</v>
      </c>
      <c r="AL108" s="9">
        <f t="shared" ca="1" si="78"/>
        <v>0.81455042973004221</v>
      </c>
      <c r="AM108" s="9">
        <f t="shared" ca="1" si="78"/>
        <v>1.3507585484503517</v>
      </c>
      <c r="AN108" s="9" t="e">
        <f ca="1">AVERAGE(OFFSET($A108,0,Fixtures!$D$6,1,3))</f>
        <v>#N/A</v>
      </c>
      <c r="AO108" s="9" t="e">
        <f ca="1">AVERAGE(OFFSET($A108,0,Fixtures!$D$6,1,6))</f>
        <v>#N/A</v>
      </c>
      <c r="AP108" s="9" t="e">
        <f ca="1">AVERAGE(OFFSET($A108,0,Fixtures!$D$6,1,9))</f>
        <v>#N/A</v>
      </c>
      <c r="AQ108" s="9" t="e">
        <f ca="1">AVERAGE(OFFSET($A108,0,Fixtures!$D$6,1,12))</f>
        <v>#N/A</v>
      </c>
      <c r="AR108" s="9">
        <f ca="1">IF(OR(Fixtures!$D$6&lt;=0,Fixtures!$D$6&gt;39),AVERAGE(A108:AM108),AVERAGE(OFFSET($A108,0,Fixtures!$D$6,1,39-Fixtures!$D$6)))</f>
        <v>1.3507585484503517</v>
      </c>
    </row>
    <row r="109" spans="1:44" x14ac:dyDescent="0.25">
      <c r="A109" s="30" t="s">
        <v>10</v>
      </c>
      <c r="B109" s="9">
        <f t="shared" ref="B109:AM109" ca="1" si="79">MIN(VLOOKUP($A101,$A$2:$AM$11,B$13+1,FALSE),VLOOKUP($A109,$A$2:$AM$11,B$13+1,FALSE))</f>
        <v>1.2044469141373573</v>
      </c>
      <c r="C109" s="9">
        <f t="shared" ca="1" si="79"/>
        <v>1.4512065910712502</v>
      </c>
      <c r="D109" s="9">
        <f t="shared" ca="1" si="79"/>
        <v>1.3548826395362863</v>
      </c>
      <c r="E109" s="9">
        <f t="shared" ca="1" si="79"/>
        <v>0.93665734581439652</v>
      </c>
      <c r="F109" s="9">
        <f t="shared" ca="1" si="79"/>
        <v>1.3197408342699823</v>
      </c>
      <c r="G109" s="9">
        <f t="shared" ca="1" si="79"/>
        <v>1.2298233618153753</v>
      </c>
      <c r="H109" s="9">
        <f t="shared" ca="1" si="79"/>
        <v>1.7159640955409834</v>
      </c>
      <c r="I109" s="9">
        <f t="shared" ca="1" si="79"/>
        <v>1.1119798192532702</v>
      </c>
      <c r="J109" s="9">
        <f t="shared" ca="1" si="79"/>
        <v>1.4036326119267797</v>
      </c>
      <c r="K109" s="9">
        <f t="shared" ca="1" si="79"/>
        <v>1.0347810073293837</v>
      </c>
      <c r="L109" s="9">
        <f t="shared" ca="1" si="79"/>
        <v>1.1732069840688006</v>
      </c>
      <c r="M109" s="9">
        <f t="shared" ca="1" si="79"/>
        <v>0.83542111791589602</v>
      </c>
      <c r="N109" s="9">
        <f t="shared" ca="1" si="79"/>
        <v>1.6457843082352961</v>
      </c>
      <c r="O109" s="9">
        <f t="shared" ca="1" si="79"/>
        <v>1.7931005440850303</v>
      </c>
      <c r="P109" s="9">
        <f t="shared" ca="1" si="79"/>
        <v>1.3853681434491867</v>
      </c>
      <c r="Q109" s="9">
        <f t="shared" ca="1" si="79"/>
        <v>1.4073560844107484</v>
      </c>
      <c r="R109" s="9">
        <f t="shared" ca="1" si="79"/>
        <v>1.6030973403882967</v>
      </c>
      <c r="S109" s="9">
        <f t="shared" ca="1" si="79"/>
        <v>2.0219669314473401</v>
      </c>
      <c r="T109" s="9">
        <f t="shared" ca="1" si="79"/>
        <v>1.7385870873283202</v>
      </c>
      <c r="U109" s="9">
        <f t="shared" ca="1" si="79"/>
        <v>1.2942461861487249</v>
      </c>
      <c r="V109" s="9">
        <f t="shared" ca="1" si="79"/>
        <v>1.3494356308472877</v>
      </c>
      <c r="W109" s="9">
        <f t="shared" ca="1" si="79"/>
        <v>1.3158442053364598</v>
      </c>
      <c r="X109" s="9">
        <f t="shared" ca="1" si="79"/>
        <v>1.4140114587064001</v>
      </c>
      <c r="Y109" s="9">
        <f t="shared" ca="1" si="79"/>
        <v>1.1038178852781257</v>
      </c>
      <c r="Z109" s="9">
        <f t="shared" ca="1" si="79"/>
        <v>1.664597778526143</v>
      </c>
      <c r="AA109" s="9">
        <f t="shared" ca="1" si="79"/>
        <v>1.5420628350952714</v>
      </c>
      <c r="AB109" s="9">
        <f t="shared" ca="1" si="79"/>
        <v>1.0623349570963119</v>
      </c>
      <c r="AC109" s="9">
        <f t="shared" ca="1" si="79"/>
        <v>1.2449705285147106</v>
      </c>
      <c r="AD109" s="9">
        <f t="shared" ca="1" si="79"/>
        <v>1.5233010393024788</v>
      </c>
      <c r="AE109" s="9">
        <f t="shared" ca="1" si="79"/>
        <v>1.065480865338432</v>
      </c>
      <c r="AF109" s="9">
        <f t="shared" ca="1" si="79"/>
        <v>1.1910685760039115</v>
      </c>
      <c r="AG109" s="9">
        <f t="shared" ca="1" si="79"/>
        <v>0.94717808235294465</v>
      </c>
      <c r="AH109" s="9">
        <f t="shared" ca="1" si="79"/>
        <v>2.2801355492688331</v>
      </c>
      <c r="AI109" s="9">
        <f t="shared" ca="1" si="79"/>
        <v>1.3672263709178558</v>
      </c>
      <c r="AJ109" s="9">
        <f t="shared" ca="1" si="79"/>
        <v>2.0385244133774227</v>
      </c>
      <c r="AK109" s="9">
        <f t="shared" ca="1" si="79"/>
        <v>1.0894546916622474</v>
      </c>
      <c r="AL109" s="9">
        <f t="shared" ca="1" si="79"/>
        <v>1.5900765224518238</v>
      </c>
      <c r="AM109" s="9">
        <f t="shared" ca="1" si="79"/>
        <v>1.7896166777319116</v>
      </c>
      <c r="AN109" s="9" t="e">
        <f ca="1">AVERAGE(OFFSET($A109,0,Fixtures!$D$6,1,3))</f>
        <v>#N/A</v>
      </c>
      <c r="AO109" s="9" t="e">
        <f ca="1">AVERAGE(OFFSET($A109,0,Fixtures!$D$6,1,6))</f>
        <v>#N/A</v>
      </c>
      <c r="AP109" s="9" t="e">
        <f ca="1">AVERAGE(OFFSET($A109,0,Fixtures!$D$6,1,9))</f>
        <v>#N/A</v>
      </c>
      <c r="AQ109" s="9" t="e">
        <f ca="1">AVERAGE(OFFSET($A109,0,Fixtures!$D$6,1,12))</f>
        <v>#N/A</v>
      </c>
      <c r="AR109" s="9">
        <f ca="1">IF(OR(Fixtures!$D$6&lt;=0,Fixtures!$D$6&gt;39),AVERAGE(A109:AM109),AVERAGE(OFFSET($A109,0,Fixtures!$D$6,1,39-Fixtures!$D$6)))</f>
        <v>1.7896166777319116</v>
      </c>
    </row>
    <row r="110" spans="1:44" x14ac:dyDescent="0.25">
      <c r="A110" s="30" t="s">
        <v>63</v>
      </c>
      <c r="B110" s="9">
        <f t="shared" ref="B110:AM110" ca="1" si="80">MIN(VLOOKUP($A101,$A$2:$AM$11,B$13+1,FALSE),VLOOKUP($A110,$A$2:$AM$11,B$13+1,FALSE))</f>
        <v>0.94499087962520367</v>
      </c>
      <c r="C110" s="9">
        <f t="shared" ca="1" si="80"/>
        <v>1.3986325418720553</v>
      </c>
      <c r="D110" s="9">
        <f t="shared" ca="1" si="80"/>
        <v>0.93805464478256573</v>
      </c>
      <c r="E110" s="9">
        <f t="shared" ca="1" si="80"/>
        <v>1.6217997021898285</v>
      </c>
      <c r="F110" s="9">
        <f t="shared" ca="1" si="80"/>
        <v>1.3197408342699823</v>
      </c>
      <c r="G110" s="9">
        <f t="shared" ca="1" si="80"/>
        <v>1.5786206904576807</v>
      </c>
      <c r="H110" s="9">
        <f t="shared" ca="1" si="80"/>
        <v>1.7159640955409834</v>
      </c>
      <c r="I110" s="9">
        <f t="shared" ca="1" si="80"/>
        <v>0.92584840980034222</v>
      </c>
      <c r="J110" s="9">
        <f t="shared" ca="1" si="80"/>
        <v>0.90280131723720991</v>
      </c>
      <c r="K110" s="9">
        <f t="shared" ca="1" si="80"/>
        <v>1.0347810073293837</v>
      </c>
      <c r="L110" s="9">
        <f t="shared" ca="1" si="80"/>
        <v>1.1732069840688006</v>
      </c>
      <c r="M110" s="9">
        <f t="shared" ca="1" si="80"/>
        <v>1.7183228292799584</v>
      </c>
      <c r="N110" s="9">
        <f t="shared" ca="1" si="80"/>
        <v>0.80493785382318717</v>
      </c>
      <c r="O110" s="9">
        <f t="shared" ca="1" si="80"/>
        <v>1.7931005440850303</v>
      </c>
      <c r="P110" s="9">
        <f t="shared" ca="1" si="80"/>
        <v>1.058010023633899</v>
      </c>
      <c r="Q110" s="9">
        <f t="shared" ca="1" si="80"/>
        <v>1.3216838465392142</v>
      </c>
      <c r="R110" s="9">
        <f t="shared" ca="1" si="80"/>
        <v>1.3290137479237023</v>
      </c>
      <c r="S110" s="9">
        <f t="shared" ca="1" si="80"/>
        <v>0.79599704401375715</v>
      </c>
      <c r="T110" s="9">
        <f t="shared" ca="1" si="80"/>
        <v>0.90547479614884829</v>
      </c>
      <c r="U110" s="9">
        <f t="shared" ca="1" si="80"/>
        <v>1.023571947211106</v>
      </c>
      <c r="V110" s="9">
        <f t="shared" ca="1" si="80"/>
        <v>1.3494356308472877</v>
      </c>
      <c r="W110" s="9">
        <f t="shared" ca="1" si="80"/>
        <v>1.3158442053364598</v>
      </c>
      <c r="X110" s="9">
        <f t="shared" ca="1" si="80"/>
        <v>1.1773237587728211</v>
      </c>
      <c r="Y110" s="9">
        <f t="shared" ca="1" si="80"/>
        <v>0.70996372722570156</v>
      </c>
      <c r="Z110" s="9">
        <f t="shared" ca="1" si="80"/>
        <v>1.2332750732250131</v>
      </c>
      <c r="AA110" s="9">
        <f t="shared" ca="1" si="80"/>
        <v>1.5420628350952714</v>
      </c>
      <c r="AB110" s="9">
        <f t="shared" ca="1" si="80"/>
        <v>1.3512905410749116</v>
      </c>
      <c r="AC110" s="9">
        <f t="shared" ca="1" si="80"/>
        <v>1.491868908216053</v>
      </c>
      <c r="AD110" s="9">
        <f t="shared" ca="1" si="80"/>
        <v>1.0998858259150479</v>
      </c>
      <c r="AE110" s="9">
        <f t="shared" ca="1" si="80"/>
        <v>1.1928454038905514</v>
      </c>
      <c r="AF110" s="9">
        <f t="shared" ca="1" si="80"/>
        <v>1.2753846714622039</v>
      </c>
      <c r="AG110" s="9">
        <f t="shared" ca="1" si="80"/>
        <v>1.2016656319000445</v>
      </c>
      <c r="AH110" s="9">
        <f t="shared" ca="1" si="80"/>
        <v>1.4146207437540723</v>
      </c>
      <c r="AI110" s="9">
        <f t="shared" ca="1" si="80"/>
        <v>1.1514163433146742</v>
      </c>
      <c r="AJ110" s="9">
        <f t="shared" ca="1" si="80"/>
        <v>1.0451375468720034</v>
      </c>
      <c r="AK110" s="9">
        <f t="shared" ca="1" si="80"/>
        <v>1.3453825968255422</v>
      </c>
      <c r="AL110" s="9">
        <f t="shared" ca="1" si="80"/>
        <v>1.0122026693683317</v>
      </c>
      <c r="AM110" s="9">
        <f t="shared" ca="1" si="80"/>
        <v>1.0393733061605996</v>
      </c>
      <c r="AN110" s="9" t="e">
        <f ca="1">AVERAGE(OFFSET($A110,0,Fixtures!$D$6,1,3))</f>
        <v>#N/A</v>
      </c>
      <c r="AO110" s="9" t="e">
        <f ca="1">AVERAGE(OFFSET($A110,0,Fixtures!$D$6,1,6))</f>
        <v>#N/A</v>
      </c>
      <c r="AP110" s="9" t="e">
        <f ca="1">AVERAGE(OFFSET($A110,0,Fixtures!$D$6,1,9))</f>
        <v>#N/A</v>
      </c>
      <c r="AQ110" s="9" t="e">
        <f ca="1">AVERAGE(OFFSET($A110,0,Fixtures!$D$6,1,12))</f>
        <v>#N/A</v>
      </c>
      <c r="AR110" s="9">
        <f ca="1">IF(OR(Fixtures!$D$6&lt;=0,Fixtures!$D$6&gt;39),AVERAGE(A110:AM110),AVERAGE(OFFSET($A110,0,Fixtures!$D$6,1,39-Fixtures!$D$6)))</f>
        <v>1.0393733061605996</v>
      </c>
    </row>
    <row r="112" spans="1:44" x14ac:dyDescent="0.25">
      <c r="A112" s="31" t="s">
        <v>63</v>
      </c>
      <c r="B112" s="2">
        <v>1</v>
      </c>
      <c r="C112" s="2">
        <v>2</v>
      </c>
      <c r="D112" s="2">
        <v>3</v>
      </c>
      <c r="E112" s="2">
        <v>4</v>
      </c>
      <c r="F112" s="2">
        <v>5</v>
      </c>
      <c r="G112" s="2">
        <v>6</v>
      </c>
      <c r="H112" s="2">
        <v>7</v>
      </c>
      <c r="I112" s="2">
        <v>8</v>
      </c>
      <c r="J112" s="2">
        <v>9</v>
      </c>
      <c r="K112" s="2">
        <v>10</v>
      </c>
      <c r="L112" s="2">
        <v>11</v>
      </c>
      <c r="M112" s="2">
        <v>12</v>
      </c>
      <c r="N112" s="2">
        <v>13</v>
      </c>
      <c r="O112" s="2">
        <v>14</v>
      </c>
      <c r="P112" s="2">
        <v>15</v>
      </c>
      <c r="Q112" s="2">
        <v>16</v>
      </c>
      <c r="R112" s="2">
        <v>17</v>
      </c>
      <c r="S112" s="2">
        <v>18</v>
      </c>
      <c r="T112" s="2">
        <v>19</v>
      </c>
      <c r="U112" s="2">
        <v>20</v>
      </c>
      <c r="V112" s="2">
        <v>21</v>
      </c>
      <c r="W112" s="2">
        <v>22</v>
      </c>
      <c r="X112" s="2">
        <v>23</v>
      </c>
      <c r="Y112" s="2">
        <v>24</v>
      </c>
      <c r="Z112" s="2">
        <v>25</v>
      </c>
      <c r="AA112" s="2">
        <v>26</v>
      </c>
      <c r="AB112" s="2">
        <v>27</v>
      </c>
      <c r="AC112" s="2">
        <v>28</v>
      </c>
      <c r="AD112" s="2">
        <v>29</v>
      </c>
      <c r="AE112" s="2">
        <v>30</v>
      </c>
      <c r="AF112" s="2">
        <v>31</v>
      </c>
      <c r="AG112" s="2">
        <v>32</v>
      </c>
      <c r="AH112" s="2">
        <v>33</v>
      </c>
      <c r="AI112" s="2">
        <v>34</v>
      </c>
      <c r="AJ112" s="2">
        <v>35</v>
      </c>
      <c r="AK112" s="2">
        <v>36</v>
      </c>
      <c r="AL112" s="2">
        <v>37</v>
      </c>
      <c r="AM112" s="2">
        <v>38</v>
      </c>
      <c r="AN112" s="31" t="s">
        <v>56</v>
      </c>
      <c r="AO112" s="31" t="s">
        <v>57</v>
      </c>
      <c r="AP112" s="31" t="s">
        <v>58</v>
      </c>
      <c r="AQ112" s="31" t="s">
        <v>78</v>
      </c>
      <c r="AR112" s="31" t="s">
        <v>59</v>
      </c>
    </row>
    <row r="113" spans="1:44" x14ac:dyDescent="0.25">
      <c r="A113" s="30" t="s">
        <v>105</v>
      </c>
      <c r="B113" s="9">
        <f t="shared" ref="B113:AM113" ca="1" si="81">MIN(VLOOKUP($A112,$A$2:$AM$11,B$13+1,FALSE),VLOOKUP($A113,$A$2:$AM$11,B$13+1,FALSE))</f>
        <v>0.94499087962520367</v>
      </c>
      <c r="C113" s="9">
        <f t="shared" ca="1" si="81"/>
        <v>0.80603951877340729</v>
      </c>
      <c r="D113" s="9">
        <f t="shared" ca="1" si="81"/>
        <v>0.93805464478256573</v>
      </c>
      <c r="E113" s="9">
        <f t="shared" ca="1" si="81"/>
        <v>1.6217997021898285</v>
      </c>
      <c r="F113" s="9">
        <f t="shared" ca="1" si="81"/>
        <v>1.5682524584377828</v>
      </c>
      <c r="G113" s="9">
        <f t="shared" ca="1" si="81"/>
        <v>1.5341538386859275</v>
      </c>
      <c r="H113" s="9">
        <f t="shared" ca="1" si="81"/>
        <v>1.1800264258532762</v>
      </c>
      <c r="I113" s="9">
        <f t="shared" ca="1" si="81"/>
        <v>0.92584840980034222</v>
      </c>
      <c r="J113" s="9">
        <f t="shared" ca="1" si="81"/>
        <v>0.90280131723720991</v>
      </c>
      <c r="K113" s="9">
        <f t="shared" ca="1" si="81"/>
        <v>1.2302471117580323</v>
      </c>
      <c r="L113" s="9">
        <f t="shared" ca="1" si="81"/>
        <v>1.0728717040725788</v>
      </c>
      <c r="M113" s="9">
        <f t="shared" ca="1" si="81"/>
        <v>1.3542671244348663</v>
      </c>
      <c r="N113" s="9">
        <f t="shared" ca="1" si="81"/>
        <v>0.80493785382318717</v>
      </c>
      <c r="O113" s="9">
        <f t="shared" ca="1" si="81"/>
        <v>1.1491789245444604</v>
      </c>
      <c r="P113" s="9">
        <f t="shared" ca="1" si="81"/>
        <v>0.91386601238555953</v>
      </c>
      <c r="Q113" s="9">
        <f t="shared" ca="1" si="81"/>
        <v>1.3216838465392142</v>
      </c>
      <c r="R113" s="9">
        <f t="shared" ca="1" si="81"/>
        <v>1.3290137479237023</v>
      </c>
      <c r="S113" s="9">
        <f t="shared" ca="1" si="81"/>
        <v>0.79599704401375715</v>
      </c>
      <c r="T113" s="9">
        <f t="shared" ca="1" si="81"/>
        <v>0.90547479614884829</v>
      </c>
      <c r="U113" s="9">
        <f t="shared" ca="1" si="81"/>
        <v>1.023571947211106</v>
      </c>
      <c r="V113" s="9">
        <f t="shared" ca="1" si="81"/>
        <v>1.5005406202905629</v>
      </c>
      <c r="W113" s="9">
        <f t="shared" ca="1" si="81"/>
        <v>1.357859643111712</v>
      </c>
      <c r="X113" s="9">
        <f t="shared" ca="1" si="81"/>
        <v>1.1773237587728211</v>
      </c>
      <c r="Y113" s="9">
        <f t="shared" ca="1" si="81"/>
        <v>0.70996372722570156</v>
      </c>
      <c r="Z113" s="9">
        <f t="shared" ca="1" si="81"/>
        <v>1.2332750732250131</v>
      </c>
      <c r="AA113" s="9">
        <f t="shared" ca="1" si="81"/>
        <v>1.9508547455268321</v>
      </c>
      <c r="AB113" s="9">
        <f t="shared" ca="1" si="81"/>
        <v>1.0649968237367813</v>
      </c>
      <c r="AC113" s="9">
        <f t="shared" ca="1" si="81"/>
        <v>1.3642809491805685</v>
      </c>
      <c r="AD113" s="9">
        <f t="shared" ca="1" si="81"/>
        <v>1.0249728421161166</v>
      </c>
      <c r="AE113" s="9">
        <f t="shared" ca="1" si="81"/>
        <v>1.0511387808624602</v>
      </c>
      <c r="AF113" s="9">
        <f t="shared" ca="1" si="81"/>
        <v>1.2753846714622039</v>
      </c>
      <c r="AG113" s="9">
        <f t="shared" ca="1" si="81"/>
        <v>1.2016656319000445</v>
      </c>
      <c r="AH113" s="9">
        <f t="shared" ca="1" si="81"/>
        <v>0.90371528811630908</v>
      </c>
      <c r="AI113" s="9">
        <f t="shared" ca="1" si="81"/>
        <v>1.1514163433146742</v>
      </c>
      <c r="AJ113" s="9">
        <f t="shared" ca="1" si="81"/>
        <v>1.0451375468720034</v>
      </c>
      <c r="AK113" s="9">
        <f t="shared" ca="1" si="81"/>
        <v>1.1620867491131901</v>
      </c>
      <c r="AL113" s="9">
        <f t="shared" ca="1" si="81"/>
        <v>1.0122026693683317</v>
      </c>
      <c r="AM113" s="9">
        <f t="shared" ca="1" si="81"/>
        <v>1.0393733061605996</v>
      </c>
      <c r="AN113" s="9" t="e">
        <f ca="1">AVERAGE(OFFSET($A113,0,Fixtures!$D$6,1,3))</f>
        <v>#N/A</v>
      </c>
      <c r="AO113" s="9" t="e">
        <f ca="1">AVERAGE(OFFSET($A113,0,Fixtures!$D$6,1,6))</f>
        <v>#N/A</v>
      </c>
      <c r="AP113" s="9" t="e">
        <f ca="1">AVERAGE(OFFSET($A113,0,Fixtures!$D$6,1,9))</f>
        <v>#N/A</v>
      </c>
      <c r="AQ113" s="9" t="e">
        <f ca="1">AVERAGE(OFFSET($A113,0,Fixtures!$D$6,1,12))</f>
        <v>#N/A</v>
      </c>
      <c r="AR113" s="9">
        <f ca="1">IF(OR(Fixtures!$D$6&lt;=0,Fixtures!$D$6&gt;39),AVERAGE(A113:AM113),AVERAGE(OFFSET($A113,0,Fixtures!$D$6,1,39-Fixtures!$D$6)))</f>
        <v>1.0393733061605996</v>
      </c>
    </row>
    <row r="114" spans="1:44" x14ac:dyDescent="0.25">
      <c r="A114" s="30" t="s">
        <v>118</v>
      </c>
      <c r="B114" s="9">
        <f t="shared" ref="B114:AM114" ca="1" si="82">MIN(VLOOKUP($A112,$A$2:$AM$11,B$13+1,FALSE),VLOOKUP($A114,$A$2:$AM$11,B$13+1,FALSE))</f>
        <v>0.94499087962520367</v>
      </c>
      <c r="C114" s="9">
        <f t="shared" ca="1" si="82"/>
        <v>0.95834815418206498</v>
      </c>
      <c r="D114" s="9">
        <f t="shared" ca="1" si="82"/>
        <v>0.93805464478256573</v>
      </c>
      <c r="E114" s="9">
        <f t="shared" ca="1" si="82"/>
        <v>1.0599103763926339</v>
      </c>
      <c r="F114" s="9">
        <f t="shared" ca="1" si="82"/>
        <v>0.81631550428156097</v>
      </c>
      <c r="G114" s="9">
        <f t="shared" ca="1" si="82"/>
        <v>0.63482076678749366</v>
      </c>
      <c r="H114" s="9">
        <f t="shared" ca="1" si="82"/>
        <v>1.250707192531533</v>
      </c>
      <c r="I114" s="9">
        <f t="shared" ca="1" si="82"/>
        <v>0.72213107915514674</v>
      </c>
      <c r="J114" s="9">
        <f t="shared" ca="1" si="82"/>
        <v>0.90280131723720991</v>
      </c>
      <c r="K114" s="9">
        <f t="shared" ca="1" si="82"/>
        <v>1.2302471117580323</v>
      </c>
      <c r="L114" s="9">
        <f t="shared" ca="1" si="82"/>
        <v>0.82891734857236565</v>
      </c>
      <c r="M114" s="9">
        <f t="shared" ca="1" si="82"/>
        <v>1.293412002296433</v>
      </c>
      <c r="N114" s="9">
        <f t="shared" ca="1" si="82"/>
        <v>0.80493785382318717</v>
      </c>
      <c r="O114" s="9">
        <f t="shared" ca="1" si="82"/>
        <v>0.56620777815468548</v>
      </c>
      <c r="P114" s="9">
        <f t="shared" ca="1" si="82"/>
        <v>1.058010023633899</v>
      </c>
      <c r="Q114" s="9">
        <f t="shared" ca="1" si="82"/>
        <v>0.87717708079079126</v>
      </c>
      <c r="R114" s="9">
        <f t="shared" ca="1" si="82"/>
        <v>0.74811404560837336</v>
      </c>
      <c r="S114" s="9">
        <f t="shared" ca="1" si="82"/>
        <v>0.79599704401375715</v>
      </c>
      <c r="T114" s="9">
        <f t="shared" ca="1" si="82"/>
        <v>0.90547479614884829</v>
      </c>
      <c r="U114" s="9">
        <f t="shared" ca="1" si="82"/>
        <v>0.73837937195690995</v>
      </c>
      <c r="V114" s="9">
        <f t="shared" ca="1" si="82"/>
        <v>0.98355720480674824</v>
      </c>
      <c r="W114" s="9">
        <f t="shared" ca="1" si="82"/>
        <v>1.5644020538380774</v>
      </c>
      <c r="X114" s="9">
        <f t="shared" ca="1" si="82"/>
        <v>0.91827351803839186</v>
      </c>
      <c r="Y114" s="9">
        <f t="shared" ca="1" si="82"/>
        <v>0.70996372722570156</v>
      </c>
      <c r="Z114" s="9">
        <f t="shared" ca="1" si="82"/>
        <v>0.64195121002419664</v>
      </c>
      <c r="AA114" s="9">
        <f t="shared" ca="1" si="82"/>
        <v>0.80724831774833417</v>
      </c>
      <c r="AB114" s="9">
        <f t="shared" ca="1" si="82"/>
        <v>1.0171403036927094</v>
      </c>
      <c r="AC114" s="9">
        <f t="shared" ca="1" si="82"/>
        <v>1.0540646591850498</v>
      </c>
      <c r="AD114" s="9">
        <f t="shared" ca="1" si="82"/>
        <v>0.75364580725816355</v>
      </c>
      <c r="AE114" s="9">
        <f t="shared" ca="1" si="82"/>
        <v>1.1928454038905514</v>
      </c>
      <c r="AF114" s="9">
        <f t="shared" ca="1" si="82"/>
        <v>0.83351442557897071</v>
      </c>
      <c r="AG114" s="9">
        <f t="shared" ca="1" si="82"/>
        <v>1.2016656319000445</v>
      </c>
      <c r="AH114" s="9">
        <f t="shared" ca="1" si="82"/>
        <v>0.71999893564350925</v>
      </c>
      <c r="AI114" s="9">
        <f t="shared" ca="1" si="82"/>
        <v>1.0776764862245354</v>
      </c>
      <c r="AJ114" s="9">
        <f t="shared" ca="1" si="82"/>
        <v>0.95131387691893232</v>
      </c>
      <c r="AK114" s="9">
        <f t="shared" ca="1" si="82"/>
        <v>0.95383746536666947</v>
      </c>
      <c r="AL114" s="9">
        <f t="shared" ca="1" si="82"/>
        <v>1.0122026693683317</v>
      </c>
      <c r="AM114" s="9">
        <f t="shared" ca="1" si="82"/>
        <v>1.0393733061605996</v>
      </c>
      <c r="AN114" s="9" t="e">
        <f ca="1">AVERAGE(OFFSET($A114,0,Fixtures!$D$6,1,3))</f>
        <v>#N/A</v>
      </c>
      <c r="AO114" s="9" t="e">
        <f ca="1">AVERAGE(OFFSET($A114,0,Fixtures!$D$6,1,6))</f>
        <v>#N/A</v>
      </c>
      <c r="AP114" s="9" t="e">
        <f ca="1">AVERAGE(OFFSET($A114,0,Fixtures!$D$6,1,9))</f>
        <v>#N/A</v>
      </c>
      <c r="AQ114" s="9" t="e">
        <f ca="1">AVERAGE(OFFSET($A114,0,Fixtures!$D$6,1,12))</f>
        <v>#N/A</v>
      </c>
      <c r="AR114" s="9">
        <f ca="1">IF(OR(Fixtures!$D$6&lt;=0,Fixtures!$D$6&gt;39),AVERAGE(A114:AM114),AVERAGE(OFFSET($A114,0,Fixtures!$D$6,1,39-Fixtures!$D$6)))</f>
        <v>1.0393733061605996</v>
      </c>
    </row>
    <row r="115" spans="1:44" x14ac:dyDescent="0.25">
      <c r="A115" s="30" t="s">
        <v>61</v>
      </c>
      <c r="B115" s="9">
        <f t="shared" ref="B115:AM115" ca="1" si="83">MIN(VLOOKUP($A112,$A$2:$AM$11,B$13+1,FALSE),VLOOKUP($A115,$A$2:$AM$11,B$13+1,FALSE))</f>
        <v>0.94499087962520367</v>
      </c>
      <c r="C115" s="9">
        <f t="shared" ca="1" si="83"/>
        <v>1.3986325418720553</v>
      </c>
      <c r="D115" s="9">
        <f t="shared" ca="1" si="83"/>
        <v>0.93805464478256573</v>
      </c>
      <c r="E115" s="9">
        <f t="shared" ca="1" si="83"/>
        <v>1.3905077400081629</v>
      </c>
      <c r="F115" s="9">
        <f t="shared" ca="1" si="83"/>
        <v>1.171270617091813</v>
      </c>
      <c r="G115" s="9">
        <f t="shared" ca="1" si="83"/>
        <v>1.4270846143506581</v>
      </c>
      <c r="H115" s="9">
        <f t="shared" ca="1" si="83"/>
        <v>1.6369288104344835</v>
      </c>
      <c r="I115" s="9">
        <f t="shared" ca="1" si="83"/>
        <v>0.92584840980034222</v>
      </c>
      <c r="J115" s="9">
        <f t="shared" ca="1" si="83"/>
        <v>0.90280131723720991</v>
      </c>
      <c r="K115" s="9">
        <f t="shared" ca="1" si="83"/>
        <v>1.2302471117580323</v>
      </c>
      <c r="L115" s="9">
        <f t="shared" ca="1" si="83"/>
        <v>1.2093812202990173</v>
      </c>
      <c r="M115" s="9">
        <f t="shared" ca="1" si="83"/>
        <v>1.6184280579159929</v>
      </c>
      <c r="N115" s="9">
        <f t="shared" ca="1" si="83"/>
        <v>0.80493785382318717</v>
      </c>
      <c r="O115" s="9">
        <f t="shared" ca="1" si="83"/>
        <v>1.0854702085956507</v>
      </c>
      <c r="P115" s="9">
        <f t="shared" ca="1" si="83"/>
        <v>1.058010023633899</v>
      </c>
      <c r="Q115" s="9">
        <f t="shared" ca="1" si="83"/>
        <v>0.82153473614072625</v>
      </c>
      <c r="R115" s="9">
        <f t="shared" ca="1" si="83"/>
        <v>1.0713457601895635</v>
      </c>
      <c r="S115" s="9">
        <f t="shared" ca="1" si="83"/>
        <v>0.79599704401375715</v>
      </c>
      <c r="T115" s="9">
        <f t="shared" ca="1" si="83"/>
        <v>0.90547479614884829</v>
      </c>
      <c r="U115" s="9">
        <f t="shared" ca="1" si="83"/>
        <v>1.023571947211106</v>
      </c>
      <c r="V115" s="9">
        <f t="shared" ca="1" si="83"/>
        <v>1.5906591409745412</v>
      </c>
      <c r="W115" s="9">
        <f t="shared" ca="1" si="83"/>
        <v>1.5644020538380774</v>
      </c>
      <c r="X115" s="9">
        <f t="shared" ca="1" si="83"/>
        <v>1.1773237587728211</v>
      </c>
      <c r="Y115" s="9">
        <f t="shared" ca="1" si="83"/>
        <v>0.70996372722570156</v>
      </c>
      <c r="Z115" s="9">
        <f t="shared" ca="1" si="83"/>
        <v>0.92108821401061414</v>
      </c>
      <c r="AA115" s="9">
        <f t="shared" ca="1" si="83"/>
        <v>1.8147037943463102</v>
      </c>
      <c r="AB115" s="9">
        <f t="shared" ca="1" si="83"/>
        <v>1.2727332075245388</v>
      </c>
      <c r="AC115" s="9">
        <f t="shared" ca="1" si="83"/>
        <v>1.5378686499863916</v>
      </c>
      <c r="AD115" s="9">
        <f t="shared" ca="1" si="83"/>
        <v>1.0998858259150479</v>
      </c>
      <c r="AE115" s="9">
        <f t="shared" ca="1" si="83"/>
        <v>1.1928454038905514</v>
      </c>
      <c r="AF115" s="9">
        <f t="shared" ca="1" si="83"/>
        <v>1.09349647478748</v>
      </c>
      <c r="AG115" s="9">
        <f t="shared" ca="1" si="83"/>
        <v>1.2016656319000445</v>
      </c>
      <c r="AH115" s="9">
        <f t="shared" ca="1" si="83"/>
        <v>1.3803014105682136</v>
      </c>
      <c r="AI115" s="9">
        <f t="shared" ca="1" si="83"/>
        <v>1.1514163433146742</v>
      </c>
      <c r="AJ115" s="9">
        <f t="shared" ca="1" si="83"/>
        <v>1.0451375468720034</v>
      </c>
      <c r="AK115" s="9">
        <f t="shared" ca="1" si="83"/>
        <v>1.3453825968255422</v>
      </c>
      <c r="AL115" s="9">
        <f t="shared" ca="1" si="83"/>
        <v>1.0122026693683317</v>
      </c>
      <c r="AM115" s="9">
        <f t="shared" ca="1" si="83"/>
        <v>1.0393733061605996</v>
      </c>
      <c r="AN115" s="9" t="e">
        <f ca="1">AVERAGE(OFFSET($A115,0,Fixtures!$D$6,1,3))</f>
        <v>#N/A</v>
      </c>
      <c r="AO115" s="9" t="e">
        <f ca="1">AVERAGE(OFFSET($A115,0,Fixtures!$D$6,1,6))</f>
        <v>#N/A</v>
      </c>
      <c r="AP115" s="9" t="e">
        <f ca="1">AVERAGE(OFFSET($A115,0,Fixtures!$D$6,1,9))</f>
        <v>#N/A</v>
      </c>
      <c r="AQ115" s="9" t="e">
        <f ca="1">AVERAGE(OFFSET($A115,0,Fixtures!$D$6,1,12))</f>
        <v>#N/A</v>
      </c>
      <c r="AR115" s="9">
        <f ca="1">IF(OR(Fixtures!$D$6&lt;=0,Fixtures!$D$6&gt;39),AVERAGE(A115:AM115),AVERAGE(OFFSET($A115,0,Fixtures!$D$6,1,39-Fixtures!$D$6)))</f>
        <v>1.0393733061605996</v>
      </c>
    </row>
    <row r="116" spans="1:44" x14ac:dyDescent="0.25">
      <c r="A116" s="30" t="s">
        <v>53</v>
      </c>
      <c r="B116" s="9">
        <f t="shared" ref="B116:AM116" ca="1" si="84">MIN(VLOOKUP($A112,$A$2:$AM$11,B$13+1,FALSE),VLOOKUP($A116,$A$2:$AM$11,B$13+1,FALSE))</f>
        <v>0.94499087962520367</v>
      </c>
      <c r="C116" s="9">
        <f t="shared" ca="1" si="84"/>
        <v>1.3986325418720553</v>
      </c>
      <c r="D116" s="9">
        <f t="shared" ca="1" si="84"/>
        <v>0.93805464478256573</v>
      </c>
      <c r="E116" s="9">
        <f t="shared" ca="1" si="84"/>
        <v>1.6217997021898285</v>
      </c>
      <c r="F116" s="9">
        <f t="shared" ca="1" si="84"/>
        <v>1.2740551148816324</v>
      </c>
      <c r="G116" s="9">
        <f t="shared" ca="1" si="84"/>
        <v>1.4177326520823355</v>
      </c>
      <c r="H116" s="9">
        <f t="shared" ca="1" si="84"/>
        <v>1.4364238089824375</v>
      </c>
      <c r="I116" s="9">
        <f t="shared" ca="1" si="84"/>
        <v>0.92584840980034222</v>
      </c>
      <c r="J116" s="9">
        <f t="shared" ca="1" si="84"/>
        <v>0.90280131723720991</v>
      </c>
      <c r="K116" s="9">
        <f t="shared" ca="1" si="84"/>
        <v>1.1379575210145563</v>
      </c>
      <c r="L116" s="9">
        <f t="shared" ca="1" si="84"/>
        <v>1.2188939229292246</v>
      </c>
      <c r="M116" s="9">
        <f t="shared" ca="1" si="84"/>
        <v>1.4851091955647178</v>
      </c>
      <c r="N116" s="9">
        <f t="shared" ca="1" si="84"/>
        <v>0.80493785382318717</v>
      </c>
      <c r="O116" s="9">
        <f t="shared" ca="1" si="84"/>
        <v>1.7988545356293302</v>
      </c>
      <c r="P116" s="9">
        <f t="shared" ca="1" si="84"/>
        <v>1.058010023633899</v>
      </c>
      <c r="Q116" s="9">
        <f t="shared" ca="1" si="84"/>
        <v>1.3216838465392142</v>
      </c>
      <c r="R116" s="9">
        <f t="shared" ca="1" si="84"/>
        <v>0.8549379475116643</v>
      </c>
      <c r="S116" s="9">
        <f t="shared" ca="1" si="84"/>
        <v>0.79599704401375715</v>
      </c>
      <c r="T116" s="9">
        <f t="shared" ca="1" si="84"/>
        <v>0.90547479614884829</v>
      </c>
      <c r="U116" s="9">
        <f t="shared" ca="1" si="84"/>
        <v>1.023571947211106</v>
      </c>
      <c r="V116" s="9">
        <f t="shared" ca="1" si="84"/>
        <v>1.1296049106593817</v>
      </c>
      <c r="W116" s="9">
        <f t="shared" ca="1" si="84"/>
        <v>1.4470451229198233</v>
      </c>
      <c r="X116" s="9">
        <f t="shared" ca="1" si="84"/>
        <v>1.1773237587728211</v>
      </c>
      <c r="Y116" s="9">
        <f t="shared" ca="1" si="84"/>
        <v>0.70996372722570156</v>
      </c>
      <c r="Z116" s="9">
        <f t="shared" ca="1" si="84"/>
        <v>1.2332750732250131</v>
      </c>
      <c r="AA116" s="9">
        <f t="shared" ca="1" si="84"/>
        <v>1.1149061689034809</v>
      </c>
      <c r="AB116" s="9">
        <f t="shared" ca="1" si="84"/>
        <v>1.3512905410749116</v>
      </c>
      <c r="AC116" s="9">
        <f t="shared" ca="1" si="84"/>
        <v>0.95853922241034417</v>
      </c>
      <c r="AD116" s="9">
        <f t="shared" ca="1" si="84"/>
        <v>1.0998858259150479</v>
      </c>
      <c r="AE116" s="9">
        <f t="shared" ca="1" si="84"/>
        <v>1.1928454038905514</v>
      </c>
      <c r="AF116" s="9">
        <f t="shared" ca="1" si="84"/>
        <v>1.2753846714622039</v>
      </c>
      <c r="AG116" s="9">
        <f t="shared" ca="1" si="84"/>
        <v>1.2016656319000445</v>
      </c>
      <c r="AH116" s="9">
        <f t="shared" ca="1" si="84"/>
        <v>1.4146207437540723</v>
      </c>
      <c r="AI116" s="9">
        <f t="shared" ca="1" si="84"/>
        <v>1.1514163433146742</v>
      </c>
      <c r="AJ116" s="9">
        <f t="shared" ca="1" si="84"/>
        <v>1.0451375468720034</v>
      </c>
      <c r="AK116" s="9">
        <f t="shared" ca="1" si="84"/>
        <v>1.3453825968255422</v>
      </c>
      <c r="AL116" s="9">
        <f t="shared" ca="1" si="84"/>
        <v>1.0122026693683317</v>
      </c>
      <c r="AM116" s="9">
        <f t="shared" ca="1" si="84"/>
        <v>1.0393733061605996</v>
      </c>
      <c r="AN116" s="9" t="e">
        <f ca="1">AVERAGE(OFFSET($A116,0,Fixtures!$D$6,1,3))</f>
        <v>#N/A</v>
      </c>
      <c r="AO116" s="9" t="e">
        <f ca="1">AVERAGE(OFFSET($A116,0,Fixtures!$D$6,1,6))</f>
        <v>#N/A</v>
      </c>
      <c r="AP116" s="9" t="e">
        <f ca="1">AVERAGE(OFFSET($A116,0,Fixtures!$D$6,1,9))</f>
        <v>#N/A</v>
      </c>
      <c r="AQ116" s="9" t="e">
        <f ca="1">AVERAGE(OFFSET($A116,0,Fixtures!$D$6,1,12))</f>
        <v>#N/A</v>
      </c>
      <c r="AR116" s="9">
        <f ca="1">IF(OR(Fixtures!$D$6&lt;=0,Fixtures!$D$6&gt;39),AVERAGE(A116:AM116),AVERAGE(OFFSET($A116,0,Fixtures!$D$6,1,39-Fixtures!$D$6)))</f>
        <v>1.0393733061605996</v>
      </c>
    </row>
    <row r="117" spans="1:44" x14ac:dyDescent="0.25">
      <c r="A117" s="30" t="s">
        <v>116</v>
      </c>
      <c r="B117" s="9">
        <f t="shared" ref="B117:AM117" ca="1" si="85">MIN(VLOOKUP($A112,$A$2:$AM$11,B$13+1,FALSE),VLOOKUP($A117,$A$2:$AM$11,B$13+1,FALSE))</f>
        <v>0.94499087962520367</v>
      </c>
      <c r="C117" s="9">
        <f t="shared" ca="1" si="85"/>
        <v>1.3986325418720553</v>
      </c>
      <c r="D117" s="9">
        <f t="shared" ca="1" si="85"/>
        <v>0.93805464478256573</v>
      </c>
      <c r="E117" s="9">
        <f t="shared" ca="1" si="85"/>
        <v>1.342293830688313</v>
      </c>
      <c r="F117" s="9">
        <f t="shared" ca="1" si="85"/>
        <v>1.0159108921510998</v>
      </c>
      <c r="G117" s="9">
        <f t="shared" ca="1" si="85"/>
        <v>0.90578637579551102</v>
      </c>
      <c r="H117" s="9">
        <f t="shared" ca="1" si="85"/>
        <v>0.89572539571425946</v>
      </c>
      <c r="I117" s="9">
        <f t="shared" ca="1" si="85"/>
        <v>0.92584840980034222</v>
      </c>
      <c r="J117" s="9">
        <f t="shared" ca="1" si="85"/>
        <v>0.90280131723720991</v>
      </c>
      <c r="K117" s="9">
        <f t="shared" ca="1" si="85"/>
        <v>1.2302471117580323</v>
      </c>
      <c r="L117" s="9">
        <f t="shared" ca="1" si="85"/>
        <v>1.3970050738157496</v>
      </c>
      <c r="M117" s="9">
        <f t="shared" ca="1" si="85"/>
        <v>1.7183228292799584</v>
      </c>
      <c r="N117" s="9">
        <f t="shared" ca="1" si="85"/>
        <v>0.80493785382318717</v>
      </c>
      <c r="O117" s="9">
        <f t="shared" ca="1" si="85"/>
        <v>1.3522191215967507</v>
      </c>
      <c r="P117" s="9">
        <f t="shared" ca="1" si="85"/>
        <v>1.058010023633899</v>
      </c>
      <c r="Q117" s="9">
        <f t="shared" ca="1" si="85"/>
        <v>1.3216838465392142</v>
      </c>
      <c r="R117" s="9">
        <f t="shared" ca="1" si="85"/>
        <v>1.2956742333449889</v>
      </c>
      <c r="S117" s="9">
        <f t="shared" ca="1" si="85"/>
        <v>0.79599704401375715</v>
      </c>
      <c r="T117" s="9">
        <f t="shared" ca="1" si="85"/>
        <v>0.90547479614884829</v>
      </c>
      <c r="U117" s="9">
        <f t="shared" ca="1" si="85"/>
        <v>1.023571947211106</v>
      </c>
      <c r="V117" s="9">
        <f t="shared" ca="1" si="85"/>
        <v>1.1390188486017907</v>
      </c>
      <c r="W117" s="9">
        <f t="shared" ca="1" si="85"/>
        <v>1.4351742234781957</v>
      </c>
      <c r="X117" s="9">
        <f t="shared" ca="1" si="85"/>
        <v>1.1773237587728211</v>
      </c>
      <c r="Y117" s="9">
        <f t="shared" ca="1" si="85"/>
        <v>0.70996372722570156</v>
      </c>
      <c r="Z117" s="9">
        <f t="shared" ca="1" si="85"/>
        <v>0.79891319357841906</v>
      </c>
      <c r="AA117" s="9">
        <f t="shared" ca="1" si="85"/>
        <v>1.1518125530147534</v>
      </c>
      <c r="AB117" s="9">
        <f t="shared" ca="1" si="85"/>
        <v>1.3512905410749116</v>
      </c>
      <c r="AC117" s="9">
        <f t="shared" ca="1" si="85"/>
        <v>1.7764018764603418</v>
      </c>
      <c r="AD117" s="9">
        <f t="shared" ca="1" si="85"/>
        <v>1.0998858259150479</v>
      </c>
      <c r="AE117" s="9">
        <f t="shared" ca="1" si="85"/>
        <v>1.1928454038905514</v>
      </c>
      <c r="AF117" s="9">
        <f t="shared" ca="1" si="85"/>
        <v>1.0555810153045506</v>
      </c>
      <c r="AG117" s="9">
        <f t="shared" ca="1" si="85"/>
        <v>1.2016656319000445</v>
      </c>
      <c r="AH117" s="9">
        <f t="shared" ca="1" si="85"/>
        <v>1.3877888257207085</v>
      </c>
      <c r="AI117" s="9">
        <f t="shared" ca="1" si="85"/>
        <v>1.1514163433146742</v>
      </c>
      <c r="AJ117" s="9">
        <f t="shared" ca="1" si="85"/>
        <v>1.0189193241221359</v>
      </c>
      <c r="AK117" s="9">
        <f t="shared" ca="1" si="85"/>
        <v>1.3453825968255422</v>
      </c>
      <c r="AL117" s="9">
        <f t="shared" ca="1" si="85"/>
        <v>1.0122026693683317</v>
      </c>
      <c r="AM117" s="9">
        <f t="shared" ca="1" si="85"/>
        <v>1.0393733061605996</v>
      </c>
      <c r="AN117" s="9" t="e">
        <f ca="1">AVERAGE(OFFSET($A117,0,Fixtures!$D$6,1,3))</f>
        <v>#N/A</v>
      </c>
      <c r="AO117" s="9" t="e">
        <f ca="1">AVERAGE(OFFSET($A117,0,Fixtures!$D$6,1,6))</f>
        <v>#N/A</v>
      </c>
      <c r="AP117" s="9" t="e">
        <f ca="1">AVERAGE(OFFSET($A117,0,Fixtures!$D$6,1,9))</f>
        <v>#N/A</v>
      </c>
      <c r="AQ117" s="9" t="e">
        <f ca="1">AVERAGE(OFFSET($A117,0,Fixtures!$D$6,1,12))</f>
        <v>#N/A</v>
      </c>
      <c r="AR117" s="9">
        <f ca="1">IF(OR(Fixtures!$D$6&lt;=0,Fixtures!$D$6&gt;39),AVERAGE(A117:AM117),AVERAGE(OFFSET($A117,0,Fixtures!$D$6,1,39-Fixtures!$D$6)))</f>
        <v>1.0393733061605996</v>
      </c>
    </row>
    <row r="118" spans="1:44" x14ac:dyDescent="0.25">
      <c r="A118" s="30" t="s">
        <v>115</v>
      </c>
      <c r="B118" s="9">
        <f t="shared" ref="B118:AM118" ca="1" si="86">MIN(VLOOKUP($A112,$A$2:$AM$11,B$13+1,FALSE),VLOOKUP($A118,$A$2:$AM$11,B$13+1,FALSE))</f>
        <v>0.94499087962520367</v>
      </c>
      <c r="C118" s="9">
        <f t="shared" ca="1" si="86"/>
        <v>1.2069323084194501</v>
      </c>
      <c r="D118" s="9">
        <f t="shared" ca="1" si="86"/>
        <v>0.93805464478256573</v>
      </c>
      <c r="E118" s="9">
        <f t="shared" ca="1" si="86"/>
        <v>1.6217997021898285</v>
      </c>
      <c r="F118" s="9">
        <f t="shared" ca="1" si="86"/>
        <v>1.222844307844261</v>
      </c>
      <c r="G118" s="9">
        <f t="shared" ca="1" si="86"/>
        <v>1.5786206904576807</v>
      </c>
      <c r="H118" s="9">
        <f t="shared" ca="1" si="86"/>
        <v>1.6625863903385736</v>
      </c>
      <c r="I118" s="9">
        <f t="shared" ca="1" si="86"/>
        <v>0.92584840980034222</v>
      </c>
      <c r="J118" s="9">
        <f t="shared" ca="1" si="86"/>
        <v>0.90280131723720991</v>
      </c>
      <c r="K118" s="9">
        <f t="shared" ca="1" si="86"/>
        <v>1.2302471117580323</v>
      </c>
      <c r="L118" s="9">
        <f t="shared" ca="1" si="86"/>
        <v>1.3970050738157496</v>
      </c>
      <c r="M118" s="9">
        <f t="shared" ca="1" si="86"/>
        <v>1.5591135094699446</v>
      </c>
      <c r="N118" s="9">
        <f t="shared" ca="1" si="86"/>
        <v>0.80493785382318717</v>
      </c>
      <c r="O118" s="9">
        <f t="shared" ca="1" si="86"/>
        <v>1.7988545356293302</v>
      </c>
      <c r="P118" s="9">
        <f t="shared" ca="1" si="86"/>
        <v>1.058010023633899</v>
      </c>
      <c r="Q118" s="9">
        <f t="shared" ca="1" si="86"/>
        <v>1.3195033780881031</v>
      </c>
      <c r="R118" s="9">
        <f t="shared" ca="1" si="86"/>
        <v>1.3290137479237023</v>
      </c>
      <c r="S118" s="9">
        <f t="shared" ca="1" si="86"/>
        <v>0.79599704401375715</v>
      </c>
      <c r="T118" s="9">
        <f t="shared" ca="1" si="86"/>
        <v>0.90547479614884829</v>
      </c>
      <c r="U118" s="9">
        <f t="shared" ca="1" si="86"/>
        <v>1.023571947211106</v>
      </c>
      <c r="V118" s="9">
        <f t="shared" ca="1" si="86"/>
        <v>1.5906591409745412</v>
      </c>
      <c r="W118" s="9">
        <f t="shared" ca="1" si="86"/>
        <v>1.3624371535444872</v>
      </c>
      <c r="X118" s="9">
        <f t="shared" ca="1" si="86"/>
        <v>1.0493137880514594</v>
      </c>
      <c r="Y118" s="9">
        <f t="shared" ca="1" si="86"/>
        <v>0.70996372722570156</v>
      </c>
      <c r="Z118" s="9">
        <f t="shared" ca="1" si="86"/>
        <v>1.2332750732250131</v>
      </c>
      <c r="AA118" s="9">
        <f t="shared" ca="1" si="86"/>
        <v>1.603745246849517</v>
      </c>
      <c r="AB118" s="9">
        <f t="shared" ca="1" si="86"/>
        <v>1.3512905410749116</v>
      </c>
      <c r="AC118" s="9">
        <f t="shared" ca="1" si="86"/>
        <v>1.776454165843568</v>
      </c>
      <c r="AD118" s="9">
        <f t="shared" ca="1" si="86"/>
        <v>1.0998858259150479</v>
      </c>
      <c r="AE118" s="9">
        <f t="shared" ca="1" si="86"/>
        <v>0.92550589397175409</v>
      </c>
      <c r="AF118" s="9">
        <f t="shared" ca="1" si="86"/>
        <v>1.2753846714622039</v>
      </c>
      <c r="AG118" s="9">
        <f t="shared" ca="1" si="86"/>
        <v>1.2016656319000445</v>
      </c>
      <c r="AH118" s="9">
        <f t="shared" ca="1" si="86"/>
        <v>1.4146207437540723</v>
      </c>
      <c r="AI118" s="9">
        <f t="shared" ca="1" si="86"/>
        <v>1.1514163433146742</v>
      </c>
      <c r="AJ118" s="9">
        <f t="shared" ca="1" si="86"/>
        <v>1.0451375468720034</v>
      </c>
      <c r="AK118" s="9">
        <f t="shared" ca="1" si="86"/>
        <v>1.3453825968255422</v>
      </c>
      <c r="AL118" s="9">
        <f t="shared" ca="1" si="86"/>
        <v>1.0122026693683317</v>
      </c>
      <c r="AM118" s="9">
        <f t="shared" ca="1" si="86"/>
        <v>1.0376585839076606</v>
      </c>
      <c r="AN118" s="9" t="e">
        <f ca="1">AVERAGE(OFFSET($A118,0,Fixtures!$D$6,1,3))</f>
        <v>#N/A</v>
      </c>
      <c r="AO118" s="9" t="e">
        <f ca="1">AVERAGE(OFFSET($A118,0,Fixtures!$D$6,1,6))</f>
        <v>#N/A</v>
      </c>
      <c r="AP118" s="9" t="e">
        <f ca="1">AVERAGE(OFFSET($A118,0,Fixtures!$D$6,1,9))</f>
        <v>#N/A</v>
      </c>
      <c r="AQ118" s="9" t="e">
        <f ca="1">AVERAGE(OFFSET($A118,0,Fixtures!$D$6,1,12))</f>
        <v>#N/A</v>
      </c>
      <c r="AR118" s="9">
        <f ca="1">IF(OR(Fixtures!$D$6&lt;=0,Fixtures!$D$6&gt;39),AVERAGE(A118:AM118),AVERAGE(OFFSET($A118,0,Fixtures!$D$6,1,39-Fixtures!$D$6)))</f>
        <v>1.0376585839076606</v>
      </c>
    </row>
    <row r="119" spans="1:44" x14ac:dyDescent="0.25">
      <c r="A119" s="30" t="s">
        <v>2</v>
      </c>
      <c r="B119" s="9">
        <f t="shared" ref="B119:AM119" ca="1" si="87">MIN(VLOOKUP($A112,$A$2:$AM$11,B$13+1,FALSE),VLOOKUP($A119,$A$2:$AM$11,B$13+1,FALSE))</f>
        <v>0.94499087962520367</v>
      </c>
      <c r="C119" s="9">
        <f t="shared" ca="1" si="87"/>
        <v>1.2138683799767036</v>
      </c>
      <c r="D119" s="9">
        <f t="shared" ca="1" si="87"/>
        <v>0.93805464478256573</v>
      </c>
      <c r="E119" s="9">
        <f t="shared" ca="1" si="87"/>
        <v>1.0388627700669752</v>
      </c>
      <c r="F119" s="9">
        <f t="shared" ca="1" si="87"/>
        <v>1.5682524584377828</v>
      </c>
      <c r="G119" s="9">
        <f t="shared" ca="1" si="87"/>
        <v>1.3685667296516217</v>
      </c>
      <c r="H119" s="9">
        <f t="shared" ca="1" si="87"/>
        <v>1.1990996233825253</v>
      </c>
      <c r="I119" s="9">
        <f t="shared" ca="1" si="87"/>
        <v>0.92584840980034222</v>
      </c>
      <c r="J119" s="9">
        <f t="shared" ca="1" si="87"/>
        <v>0.90280131723720991</v>
      </c>
      <c r="K119" s="9">
        <f t="shared" ca="1" si="87"/>
        <v>1.1743571361292491</v>
      </c>
      <c r="L119" s="9">
        <f t="shared" ca="1" si="87"/>
        <v>1.3970050738157496</v>
      </c>
      <c r="M119" s="9">
        <f t="shared" ca="1" si="87"/>
        <v>0.91325755021161192</v>
      </c>
      <c r="N119" s="9">
        <f t="shared" ca="1" si="87"/>
        <v>0.80493785382318717</v>
      </c>
      <c r="O119" s="9">
        <f t="shared" ca="1" si="87"/>
        <v>1.0622376765848438</v>
      </c>
      <c r="P119" s="9">
        <f t="shared" ca="1" si="87"/>
        <v>1.058010023633899</v>
      </c>
      <c r="Q119" s="9">
        <f t="shared" ca="1" si="87"/>
        <v>1.3216838465392142</v>
      </c>
      <c r="R119" s="9">
        <f t="shared" ca="1" si="87"/>
        <v>1.3290137479237023</v>
      </c>
      <c r="S119" s="9">
        <f t="shared" ca="1" si="87"/>
        <v>0.79599704401375715</v>
      </c>
      <c r="T119" s="9">
        <f t="shared" ca="1" si="87"/>
        <v>0.90547479614884829</v>
      </c>
      <c r="U119" s="9">
        <f t="shared" ca="1" si="87"/>
        <v>1.023571947211106</v>
      </c>
      <c r="V119" s="9">
        <f t="shared" ca="1" si="87"/>
        <v>1.5247944056503004</v>
      </c>
      <c r="W119" s="9">
        <f t="shared" ca="1" si="87"/>
        <v>0.9235154552187651</v>
      </c>
      <c r="X119" s="9">
        <f t="shared" ca="1" si="87"/>
        <v>1.1773237587728211</v>
      </c>
      <c r="Y119" s="9">
        <f t="shared" ca="1" si="87"/>
        <v>0.70996372722570156</v>
      </c>
      <c r="Z119" s="9">
        <f t="shared" ca="1" si="87"/>
        <v>1.2332750732250131</v>
      </c>
      <c r="AA119" s="9">
        <f t="shared" ca="1" si="87"/>
        <v>1.0762420454967716</v>
      </c>
      <c r="AB119" s="9">
        <f t="shared" ca="1" si="87"/>
        <v>1.1613130188068892</v>
      </c>
      <c r="AC119" s="9">
        <f t="shared" ca="1" si="87"/>
        <v>1.4114781856145102</v>
      </c>
      <c r="AD119" s="9">
        <f t="shared" ca="1" si="87"/>
        <v>1.0998858259150479</v>
      </c>
      <c r="AE119" s="9">
        <f t="shared" ca="1" si="87"/>
        <v>1.1928454038905514</v>
      </c>
      <c r="AF119" s="9">
        <f t="shared" ca="1" si="87"/>
        <v>1.2753846714622039</v>
      </c>
      <c r="AG119" s="9">
        <f t="shared" ca="1" si="87"/>
        <v>1.2016656319000445</v>
      </c>
      <c r="AH119" s="9">
        <f t="shared" ca="1" si="87"/>
        <v>1.4146207437540723</v>
      </c>
      <c r="AI119" s="9">
        <f t="shared" ca="1" si="87"/>
        <v>1.1514163433146742</v>
      </c>
      <c r="AJ119" s="9">
        <f t="shared" ca="1" si="87"/>
        <v>1.0451375468720034</v>
      </c>
      <c r="AK119" s="9">
        <f t="shared" ca="1" si="87"/>
        <v>1.3453825968255422</v>
      </c>
      <c r="AL119" s="9">
        <f t="shared" ca="1" si="87"/>
        <v>0.81455042973004221</v>
      </c>
      <c r="AM119" s="9">
        <f t="shared" ca="1" si="87"/>
        <v>1.0393733061605996</v>
      </c>
      <c r="AN119" s="9" t="e">
        <f ca="1">AVERAGE(OFFSET($A119,0,Fixtures!$D$6,1,3))</f>
        <v>#N/A</v>
      </c>
      <c r="AO119" s="9" t="e">
        <f ca="1">AVERAGE(OFFSET($A119,0,Fixtures!$D$6,1,6))</f>
        <v>#N/A</v>
      </c>
      <c r="AP119" s="9" t="e">
        <f ca="1">AVERAGE(OFFSET($A119,0,Fixtures!$D$6,1,9))</f>
        <v>#N/A</v>
      </c>
      <c r="AQ119" s="9" t="e">
        <f ca="1">AVERAGE(OFFSET($A119,0,Fixtures!$D$6,1,12))</f>
        <v>#N/A</v>
      </c>
      <c r="AR119" s="9">
        <f ca="1">IF(OR(Fixtures!$D$6&lt;=0,Fixtures!$D$6&gt;39),AVERAGE(A119:AM119),AVERAGE(OFFSET($A119,0,Fixtures!$D$6,1,39-Fixtures!$D$6)))</f>
        <v>1.0393733061605996</v>
      </c>
    </row>
    <row r="120" spans="1:44" x14ac:dyDescent="0.25">
      <c r="A120" s="30" t="s">
        <v>10</v>
      </c>
      <c r="B120" s="9">
        <f t="shared" ref="B120:AM120" ca="1" si="88">MIN(VLOOKUP($A112,$A$2:$AM$11,B$13+1,FALSE),VLOOKUP($A120,$A$2:$AM$11,B$13+1,FALSE))</f>
        <v>0.94499087962520367</v>
      </c>
      <c r="C120" s="9">
        <f t="shared" ca="1" si="88"/>
        <v>1.3986325418720553</v>
      </c>
      <c r="D120" s="9">
        <f t="shared" ca="1" si="88"/>
        <v>0.93805464478256573</v>
      </c>
      <c r="E120" s="9">
        <f t="shared" ca="1" si="88"/>
        <v>0.93665734581439652</v>
      </c>
      <c r="F120" s="9">
        <f t="shared" ca="1" si="88"/>
        <v>1.5682524584377828</v>
      </c>
      <c r="G120" s="9">
        <f t="shared" ca="1" si="88"/>
        <v>1.2298233618153753</v>
      </c>
      <c r="H120" s="9">
        <f t="shared" ca="1" si="88"/>
        <v>1.8408468807193701</v>
      </c>
      <c r="I120" s="9">
        <f t="shared" ca="1" si="88"/>
        <v>0.92584840980034222</v>
      </c>
      <c r="J120" s="9">
        <f t="shared" ca="1" si="88"/>
        <v>0.90280131723720991</v>
      </c>
      <c r="K120" s="9">
        <f t="shared" ca="1" si="88"/>
        <v>1.2302471117580323</v>
      </c>
      <c r="L120" s="9">
        <f t="shared" ca="1" si="88"/>
        <v>1.3970050738157496</v>
      </c>
      <c r="M120" s="9">
        <f t="shared" ca="1" si="88"/>
        <v>0.83542111791589602</v>
      </c>
      <c r="N120" s="9">
        <f t="shared" ca="1" si="88"/>
        <v>0.80493785382318717</v>
      </c>
      <c r="O120" s="9">
        <f t="shared" ca="1" si="88"/>
        <v>1.7988545356293302</v>
      </c>
      <c r="P120" s="9">
        <f t="shared" ca="1" si="88"/>
        <v>1.058010023633899</v>
      </c>
      <c r="Q120" s="9">
        <f t="shared" ca="1" si="88"/>
        <v>1.3216838465392142</v>
      </c>
      <c r="R120" s="9">
        <f t="shared" ca="1" si="88"/>
        <v>1.3290137479237023</v>
      </c>
      <c r="S120" s="9">
        <f t="shared" ca="1" si="88"/>
        <v>0.79599704401375715</v>
      </c>
      <c r="T120" s="9">
        <f t="shared" ca="1" si="88"/>
        <v>0.90547479614884829</v>
      </c>
      <c r="U120" s="9">
        <f t="shared" ca="1" si="88"/>
        <v>1.023571947211106</v>
      </c>
      <c r="V120" s="9">
        <f t="shared" ca="1" si="88"/>
        <v>1.4476435598109958</v>
      </c>
      <c r="W120" s="9">
        <f t="shared" ca="1" si="88"/>
        <v>1.5644020538380774</v>
      </c>
      <c r="X120" s="9">
        <f t="shared" ca="1" si="88"/>
        <v>1.1773237587728211</v>
      </c>
      <c r="Y120" s="9">
        <f t="shared" ca="1" si="88"/>
        <v>0.70996372722570156</v>
      </c>
      <c r="Z120" s="9">
        <f t="shared" ca="1" si="88"/>
        <v>1.2332750732250131</v>
      </c>
      <c r="AA120" s="9">
        <f t="shared" ca="1" si="88"/>
        <v>1.5638632065818878</v>
      </c>
      <c r="AB120" s="9">
        <f t="shared" ca="1" si="88"/>
        <v>1.0623349570963119</v>
      </c>
      <c r="AC120" s="9">
        <f t="shared" ca="1" si="88"/>
        <v>1.2449705285147106</v>
      </c>
      <c r="AD120" s="9">
        <f t="shared" ca="1" si="88"/>
        <v>1.0998858259150479</v>
      </c>
      <c r="AE120" s="9">
        <f t="shared" ca="1" si="88"/>
        <v>1.065480865338432</v>
      </c>
      <c r="AF120" s="9">
        <f t="shared" ca="1" si="88"/>
        <v>1.1910685760039115</v>
      </c>
      <c r="AG120" s="9">
        <f t="shared" ca="1" si="88"/>
        <v>0.94717808235294465</v>
      </c>
      <c r="AH120" s="9">
        <f t="shared" ca="1" si="88"/>
        <v>1.4146207437540723</v>
      </c>
      <c r="AI120" s="9">
        <f t="shared" ca="1" si="88"/>
        <v>1.1514163433146742</v>
      </c>
      <c r="AJ120" s="9">
        <f t="shared" ca="1" si="88"/>
        <v>1.0451375468720034</v>
      </c>
      <c r="AK120" s="9">
        <f t="shared" ca="1" si="88"/>
        <v>1.0894546916622474</v>
      </c>
      <c r="AL120" s="9">
        <f t="shared" ca="1" si="88"/>
        <v>1.0122026693683317</v>
      </c>
      <c r="AM120" s="9">
        <f t="shared" ca="1" si="88"/>
        <v>1.0393733061605996</v>
      </c>
      <c r="AN120" s="9" t="e">
        <f ca="1">AVERAGE(OFFSET($A120,0,Fixtures!$D$6,1,3))</f>
        <v>#N/A</v>
      </c>
      <c r="AO120" s="9" t="e">
        <f ca="1">AVERAGE(OFFSET($A120,0,Fixtures!$D$6,1,6))</f>
        <v>#N/A</v>
      </c>
      <c r="AP120" s="9" t="e">
        <f ca="1">AVERAGE(OFFSET($A120,0,Fixtures!$D$6,1,9))</f>
        <v>#N/A</v>
      </c>
      <c r="AQ120" s="9" t="e">
        <f ca="1">AVERAGE(OFFSET($A120,0,Fixtures!$D$6,1,12))</f>
        <v>#N/A</v>
      </c>
      <c r="AR120" s="9">
        <f ca="1">IF(OR(Fixtures!$D$6&lt;=0,Fixtures!$D$6&gt;39),AVERAGE(A120:AM120),AVERAGE(OFFSET($A120,0,Fixtures!$D$6,1,39-Fixtures!$D$6)))</f>
        <v>1.0393733061605996</v>
      </c>
    </row>
    <row r="121" spans="1:44" x14ac:dyDescent="0.25">
      <c r="A121" s="30" t="s">
        <v>117</v>
      </c>
      <c r="B121" s="9">
        <f t="shared" ref="B121:AM121" ca="1" si="89">MIN(VLOOKUP($A112,$A$2:$AM$11,B$13+1,FALSE),VLOOKUP($A121,$A$2:$AM$11,B$13+1,FALSE))</f>
        <v>0.94499087962520367</v>
      </c>
      <c r="C121" s="9">
        <f t="shared" ca="1" si="89"/>
        <v>1.3986325418720553</v>
      </c>
      <c r="D121" s="9">
        <f t="shared" ca="1" si="89"/>
        <v>0.93805464478256573</v>
      </c>
      <c r="E121" s="9">
        <f t="shared" ca="1" si="89"/>
        <v>1.6217997021898285</v>
      </c>
      <c r="F121" s="9">
        <f t="shared" ca="1" si="89"/>
        <v>1.3197408342699823</v>
      </c>
      <c r="G121" s="9">
        <f t="shared" ca="1" si="89"/>
        <v>1.5786206904576807</v>
      </c>
      <c r="H121" s="9">
        <f t="shared" ca="1" si="89"/>
        <v>1.7159640955409834</v>
      </c>
      <c r="I121" s="9">
        <f t="shared" ca="1" si="89"/>
        <v>0.92584840980034222</v>
      </c>
      <c r="J121" s="9">
        <f t="shared" ca="1" si="89"/>
        <v>0.90280131723720991</v>
      </c>
      <c r="K121" s="9">
        <f t="shared" ca="1" si="89"/>
        <v>1.0347810073293837</v>
      </c>
      <c r="L121" s="9">
        <f t="shared" ca="1" si="89"/>
        <v>1.1732069840688006</v>
      </c>
      <c r="M121" s="9">
        <f t="shared" ca="1" si="89"/>
        <v>1.7183228292799584</v>
      </c>
      <c r="N121" s="9">
        <f t="shared" ca="1" si="89"/>
        <v>0.80493785382318717</v>
      </c>
      <c r="O121" s="9">
        <f t="shared" ca="1" si="89"/>
        <v>1.7931005440850303</v>
      </c>
      <c r="P121" s="9">
        <f t="shared" ca="1" si="89"/>
        <v>1.058010023633899</v>
      </c>
      <c r="Q121" s="9">
        <f t="shared" ca="1" si="89"/>
        <v>1.3216838465392142</v>
      </c>
      <c r="R121" s="9">
        <f t="shared" ca="1" si="89"/>
        <v>1.3290137479237023</v>
      </c>
      <c r="S121" s="9">
        <f t="shared" ca="1" si="89"/>
        <v>0.79599704401375715</v>
      </c>
      <c r="T121" s="9">
        <f t="shared" ca="1" si="89"/>
        <v>0.90547479614884829</v>
      </c>
      <c r="U121" s="9">
        <f t="shared" ca="1" si="89"/>
        <v>1.023571947211106</v>
      </c>
      <c r="V121" s="9">
        <f t="shared" ca="1" si="89"/>
        <v>1.3494356308472877</v>
      </c>
      <c r="W121" s="9">
        <f t="shared" ca="1" si="89"/>
        <v>1.3158442053364598</v>
      </c>
      <c r="X121" s="9">
        <f t="shared" ca="1" si="89"/>
        <v>1.1773237587728211</v>
      </c>
      <c r="Y121" s="9">
        <f t="shared" ca="1" si="89"/>
        <v>0.70996372722570156</v>
      </c>
      <c r="Z121" s="9">
        <f t="shared" ca="1" si="89"/>
        <v>1.2332750732250131</v>
      </c>
      <c r="AA121" s="9">
        <f t="shared" ca="1" si="89"/>
        <v>1.5420628350952714</v>
      </c>
      <c r="AB121" s="9">
        <f t="shared" ca="1" si="89"/>
        <v>1.3512905410749116</v>
      </c>
      <c r="AC121" s="9">
        <f t="shared" ca="1" si="89"/>
        <v>1.491868908216053</v>
      </c>
      <c r="AD121" s="9">
        <f t="shared" ca="1" si="89"/>
        <v>1.0998858259150479</v>
      </c>
      <c r="AE121" s="9">
        <f t="shared" ca="1" si="89"/>
        <v>1.1928454038905514</v>
      </c>
      <c r="AF121" s="9">
        <f t="shared" ca="1" si="89"/>
        <v>1.2753846714622039</v>
      </c>
      <c r="AG121" s="9">
        <f t="shared" ca="1" si="89"/>
        <v>1.2016656319000445</v>
      </c>
      <c r="AH121" s="9">
        <f t="shared" ca="1" si="89"/>
        <v>1.4146207437540723</v>
      </c>
      <c r="AI121" s="9">
        <f t="shared" ca="1" si="89"/>
        <v>1.1514163433146742</v>
      </c>
      <c r="AJ121" s="9">
        <f t="shared" ca="1" si="89"/>
        <v>1.0451375468720034</v>
      </c>
      <c r="AK121" s="9">
        <f t="shared" ca="1" si="89"/>
        <v>1.3453825968255422</v>
      </c>
      <c r="AL121" s="9">
        <f t="shared" ca="1" si="89"/>
        <v>1.0122026693683317</v>
      </c>
      <c r="AM121" s="9">
        <f t="shared" ca="1" si="89"/>
        <v>1.0393733061605996</v>
      </c>
      <c r="AN121" s="9" t="e">
        <f ca="1">AVERAGE(OFFSET($A121,0,Fixtures!$D$6,1,3))</f>
        <v>#N/A</v>
      </c>
      <c r="AO121" s="9" t="e">
        <f ca="1">AVERAGE(OFFSET($A121,0,Fixtures!$D$6,1,6))</f>
        <v>#N/A</v>
      </c>
      <c r="AP121" s="9" t="e">
        <f ca="1">AVERAGE(OFFSET($A121,0,Fixtures!$D$6,1,9))</f>
        <v>#N/A</v>
      </c>
      <c r="AQ121" s="9" t="e">
        <f ca="1">AVERAGE(OFFSET($A121,0,Fixtures!$D$6,1,12))</f>
        <v>#N/A</v>
      </c>
      <c r="AR121" s="9">
        <f ca="1">IF(OR(Fixtures!$D$6&lt;=0,Fixtures!$D$6&gt;39),AVERAGE(A121:AM121),AVERAGE(OFFSET($A121,0,Fixtures!$D$6,1,39-Fixtures!$D$6)))</f>
        <v>1.0393733061605996</v>
      </c>
    </row>
  </sheetData>
  <conditionalFormatting sqref="AN2:AR11">
    <cfRule type="cellIs" dxfId="187" priority="181" operator="lessThan">
      <formula>1.15</formula>
    </cfRule>
    <cfRule type="cellIs" dxfId="186" priority="182" operator="between">
      <formula>1.15</formula>
      <formula>1.2</formula>
    </cfRule>
  </conditionalFormatting>
  <conditionalFormatting sqref="AN14:AR14">
    <cfRule type="cellIs" dxfId="185" priority="179" operator="lessThan">
      <formula>1.15</formula>
    </cfRule>
    <cfRule type="cellIs" dxfId="184" priority="180" operator="between">
      <formula>1.15</formula>
      <formula>1.2</formula>
    </cfRule>
  </conditionalFormatting>
  <conditionalFormatting sqref="AN15:AR15">
    <cfRule type="cellIs" dxfId="183" priority="177" operator="lessThan">
      <formula>1.15</formula>
    </cfRule>
    <cfRule type="cellIs" dxfId="182" priority="178" operator="between">
      <formula>1.15</formula>
      <formula>1.2</formula>
    </cfRule>
  </conditionalFormatting>
  <conditionalFormatting sqref="AN16:AR16">
    <cfRule type="cellIs" dxfId="181" priority="175" operator="lessThan">
      <formula>1.15</formula>
    </cfRule>
    <cfRule type="cellIs" dxfId="180" priority="176" operator="between">
      <formula>1.15</formula>
      <formula>1.2</formula>
    </cfRule>
  </conditionalFormatting>
  <conditionalFormatting sqref="AN17:AR17">
    <cfRule type="cellIs" dxfId="179" priority="173" operator="lessThan">
      <formula>1.15</formula>
    </cfRule>
    <cfRule type="cellIs" dxfId="178" priority="174" operator="between">
      <formula>1.15</formula>
      <formula>1.2</formula>
    </cfRule>
  </conditionalFormatting>
  <conditionalFormatting sqref="AN18:AR18">
    <cfRule type="cellIs" dxfId="177" priority="171" operator="lessThan">
      <formula>1.15</formula>
    </cfRule>
    <cfRule type="cellIs" dxfId="176" priority="172" operator="between">
      <formula>1.15</formula>
      <formula>1.2</formula>
    </cfRule>
  </conditionalFormatting>
  <conditionalFormatting sqref="AN19:AR19">
    <cfRule type="cellIs" dxfId="175" priority="169" operator="lessThan">
      <formula>1.15</formula>
    </cfRule>
    <cfRule type="cellIs" dxfId="174" priority="170" operator="between">
      <formula>1.15</formula>
      <formula>1.2</formula>
    </cfRule>
  </conditionalFormatting>
  <conditionalFormatting sqref="AN20:AR20">
    <cfRule type="cellIs" dxfId="173" priority="167" operator="lessThan">
      <formula>1.15</formula>
    </cfRule>
    <cfRule type="cellIs" dxfId="172" priority="168" operator="between">
      <formula>1.15</formula>
      <formula>1.2</formula>
    </cfRule>
  </conditionalFormatting>
  <conditionalFormatting sqref="AN21:AR21">
    <cfRule type="cellIs" dxfId="171" priority="165" operator="lessThan">
      <formula>1.15</formula>
    </cfRule>
    <cfRule type="cellIs" dxfId="170" priority="166" operator="between">
      <formula>1.15</formula>
      <formula>1.2</formula>
    </cfRule>
  </conditionalFormatting>
  <conditionalFormatting sqref="AN22:AR22">
    <cfRule type="cellIs" dxfId="169" priority="163" operator="lessThan">
      <formula>1.15</formula>
    </cfRule>
    <cfRule type="cellIs" dxfId="168" priority="164" operator="between">
      <formula>1.15</formula>
      <formula>1.2</formula>
    </cfRule>
  </conditionalFormatting>
  <conditionalFormatting sqref="AN25:AR25">
    <cfRule type="cellIs" dxfId="167" priority="161" operator="lessThan">
      <formula>1.15</formula>
    </cfRule>
    <cfRule type="cellIs" dxfId="166" priority="162" operator="between">
      <formula>1.15</formula>
      <formula>1.2</formula>
    </cfRule>
  </conditionalFormatting>
  <conditionalFormatting sqref="AN26:AR26">
    <cfRule type="cellIs" dxfId="165" priority="159" operator="lessThan">
      <formula>1.15</formula>
    </cfRule>
    <cfRule type="cellIs" dxfId="164" priority="160" operator="between">
      <formula>1.15</formula>
      <formula>1.2</formula>
    </cfRule>
  </conditionalFormatting>
  <conditionalFormatting sqref="AN27:AR27">
    <cfRule type="cellIs" dxfId="163" priority="157" operator="lessThan">
      <formula>1.15</formula>
    </cfRule>
    <cfRule type="cellIs" dxfId="162" priority="158" operator="between">
      <formula>1.15</formula>
      <formula>1.2</formula>
    </cfRule>
  </conditionalFormatting>
  <conditionalFormatting sqref="AN28:AR28">
    <cfRule type="cellIs" dxfId="161" priority="155" operator="lessThan">
      <formula>1.15</formula>
    </cfRule>
    <cfRule type="cellIs" dxfId="160" priority="156" operator="between">
      <formula>1.15</formula>
      <formula>1.2</formula>
    </cfRule>
  </conditionalFormatting>
  <conditionalFormatting sqref="AN29:AR29">
    <cfRule type="cellIs" dxfId="159" priority="153" operator="lessThan">
      <formula>1.15</formula>
    </cfRule>
    <cfRule type="cellIs" dxfId="158" priority="154" operator="between">
      <formula>1.15</formula>
      <formula>1.2</formula>
    </cfRule>
  </conditionalFormatting>
  <conditionalFormatting sqref="AN30:AR30">
    <cfRule type="cellIs" dxfId="157" priority="151" operator="lessThan">
      <formula>1.15</formula>
    </cfRule>
    <cfRule type="cellIs" dxfId="156" priority="152" operator="between">
      <formula>1.15</formula>
      <formula>1.2</formula>
    </cfRule>
  </conditionalFormatting>
  <conditionalFormatting sqref="AN31:AR31">
    <cfRule type="cellIs" dxfId="155" priority="149" operator="lessThan">
      <formula>1.15</formula>
    </cfRule>
    <cfRule type="cellIs" dxfId="154" priority="150" operator="between">
      <formula>1.15</formula>
      <formula>1.2</formula>
    </cfRule>
  </conditionalFormatting>
  <conditionalFormatting sqref="AN32:AR32">
    <cfRule type="cellIs" dxfId="153" priority="147" operator="lessThan">
      <formula>1.15</formula>
    </cfRule>
    <cfRule type="cellIs" dxfId="152" priority="148" operator="between">
      <formula>1.15</formula>
      <formula>1.2</formula>
    </cfRule>
  </conditionalFormatting>
  <conditionalFormatting sqref="AN33:AR33">
    <cfRule type="cellIs" dxfId="151" priority="145" operator="lessThan">
      <formula>1.15</formula>
    </cfRule>
    <cfRule type="cellIs" dxfId="150" priority="146" operator="between">
      <formula>1.15</formula>
      <formula>1.2</formula>
    </cfRule>
  </conditionalFormatting>
  <conditionalFormatting sqref="AN36:AR36">
    <cfRule type="cellIs" dxfId="149" priority="143" operator="lessThan">
      <formula>1.15</formula>
    </cfRule>
    <cfRule type="cellIs" dxfId="148" priority="144" operator="between">
      <formula>1.15</formula>
      <formula>1.2</formula>
    </cfRule>
  </conditionalFormatting>
  <conditionalFormatting sqref="AN37:AR37">
    <cfRule type="cellIs" dxfId="147" priority="141" operator="lessThan">
      <formula>1.15</formula>
    </cfRule>
    <cfRule type="cellIs" dxfId="146" priority="142" operator="between">
      <formula>1.15</formula>
      <formula>1.2</formula>
    </cfRule>
  </conditionalFormatting>
  <conditionalFormatting sqref="AN38:AR38">
    <cfRule type="cellIs" dxfId="145" priority="139" operator="lessThan">
      <formula>1.15</formula>
    </cfRule>
    <cfRule type="cellIs" dxfId="144" priority="140" operator="between">
      <formula>1.15</formula>
      <formula>1.2</formula>
    </cfRule>
  </conditionalFormatting>
  <conditionalFormatting sqref="AN39:AR39">
    <cfRule type="cellIs" dxfId="143" priority="137" operator="lessThan">
      <formula>1.15</formula>
    </cfRule>
    <cfRule type="cellIs" dxfId="142" priority="138" operator="between">
      <formula>1.15</formula>
      <formula>1.2</formula>
    </cfRule>
  </conditionalFormatting>
  <conditionalFormatting sqref="AN40:AR40">
    <cfRule type="cellIs" dxfId="141" priority="135" operator="lessThan">
      <formula>1.15</formula>
    </cfRule>
    <cfRule type="cellIs" dxfId="140" priority="136" operator="between">
      <formula>1.15</formula>
      <formula>1.2</formula>
    </cfRule>
  </conditionalFormatting>
  <conditionalFormatting sqref="AN41:AR41">
    <cfRule type="cellIs" dxfId="139" priority="133" operator="lessThan">
      <formula>1.15</formula>
    </cfRule>
    <cfRule type="cellIs" dxfId="138" priority="134" operator="between">
      <formula>1.15</formula>
      <formula>1.2</formula>
    </cfRule>
  </conditionalFormatting>
  <conditionalFormatting sqref="AN42:AR42">
    <cfRule type="cellIs" dxfId="137" priority="131" operator="lessThan">
      <formula>1.15</formula>
    </cfRule>
    <cfRule type="cellIs" dxfId="136" priority="132" operator="between">
      <formula>1.15</formula>
      <formula>1.2</formula>
    </cfRule>
  </conditionalFormatting>
  <conditionalFormatting sqref="AN43:AR43">
    <cfRule type="cellIs" dxfId="135" priority="129" operator="lessThan">
      <formula>1.15</formula>
    </cfRule>
    <cfRule type="cellIs" dxfId="134" priority="130" operator="between">
      <formula>1.15</formula>
      <formula>1.2</formula>
    </cfRule>
  </conditionalFormatting>
  <conditionalFormatting sqref="AN44:AR44">
    <cfRule type="cellIs" dxfId="133" priority="127" operator="lessThan">
      <formula>1.15</formula>
    </cfRule>
    <cfRule type="cellIs" dxfId="132" priority="128" operator="between">
      <formula>1.15</formula>
      <formula>1.2</formula>
    </cfRule>
  </conditionalFormatting>
  <conditionalFormatting sqref="AN47:AR47">
    <cfRule type="cellIs" dxfId="131" priority="125" operator="lessThan">
      <formula>1.15</formula>
    </cfRule>
    <cfRule type="cellIs" dxfId="130" priority="126" operator="between">
      <formula>1.15</formula>
      <formula>1.2</formula>
    </cfRule>
  </conditionalFormatting>
  <conditionalFormatting sqref="AN48:AR48">
    <cfRule type="cellIs" dxfId="129" priority="123" operator="lessThan">
      <formula>1.15</formula>
    </cfRule>
    <cfRule type="cellIs" dxfId="128" priority="124" operator="between">
      <formula>1.15</formula>
      <formula>1.2</formula>
    </cfRule>
  </conditionalFormatting>
  <conditionalFormatting sqref="AN49:AR49">
    <cfRule type="cellIs" dxfId="127" priority="121" operator="lessThan">
      <formula>1.15</formula>
    </cfRule>
    <cfRule type="cellIs" dxfId="126" priority="122" operator="between">
      <formula>1.15</formula>
      <formula>1.2</formula>
    </cfRule>
  </conditionalFormatting>
  <conditionalFormatting sqref="AN50:AR50">
    <cfRule type="cellIs" dxfId="125" priority="119" operator="lessThan">
      <formula>1.15</formula>
    </cfRule>
    <cfRule type="cellIs" dxfId="124" priority="120" operator="between">
      <formula>1.15</formula>
      <formula>1.2</formula>
    </cfRule>
  </conditionalFormatting>
  <conditionalFormatting sqref="AN51:AR51">
    <cfRule type="cellIs" dxfId="123" priority="117" operator="lessThan">
      <formula>1.15</formula>
    </cfRule>
    <cfRule type="cellIs" dxfId="122" priority="118" operator="between">
      <formula>1.15</formula>
      <formula>1.2</formula>
    </cfRule>
  </conditionalFormatting>
  <conditionalFormatting sqref="AN52:AR52">
    <cfRule type="cellIs" dxfId="121" priority="115" operator="lessThan">
      <formula>1.15</formula>
    </cfRule>
    <cfRule type="cellIs" dxfId="120" priority="116" operator="between">
      <formula>1.15</formula>
      <formula>1.2</formula>
    </cfRule>
  </conditionalFormatting>
  <conditionalFormatting sqref="AN53:AR53">
    <cfRule type="cellIs" dxfId="119" priority="113" operator="lessThan">
      <formula>1.15</formula>
    </cfRule>
    <cfRule type="cellIs" dxfId="118" priority="114" operator="between">
      <formula>1.15</formula>
      <formula>1.2</formula>
    </cfRule>
  </conditionalFormatting>
  <conditionalFormatting sqref="AN54:AR54">
    <cfRule type="cellIs" dxfId="117" priority="111" operator="lessThan">
      <formula>1.15</formula>
    </cfRule>
    <cfRule type="cellIs" dxfId="116" priority="112" operator="between">
      <formula>1.15</formula>
      <formula>1.2</formula>
    </cfRule>
  </conditionalFormatting>
  <conditionalFormatting sqref="AN55:AR55">
    <cfRule type="cellIs" dxfId="115" priority="109" operator="lessThan">
      <formula>1.15</formula>
    </cfRule>
    <cfRule type="cellIs" dxfId="114" priority="110" operator="between">
      <formula>1.15</formula>
      <formula>1.2</formula>
    </cfRule>
  </conditionalFormatting>
  <conditionalFormatting sqref="AN58:AR58">
    <cfRule type="cellIs" dxfId="113" priority="107" operator="lessThan">
      <formula>1.15</formula>
    </cfRule>
    <cfRule type="cellIs" dxfId="112" priority="108" operator="between">
      <formula>1.15</formula>
      <formula>1.2</formula>
    </cfRule>
  </conditionalFormatting>
  <conditionalFormatting sqref="AN59:AR59">
    <cfRule type="cellIs" dxfId="111" priority="105" operator="lessThan">
      <formula>1.15</formula>
    </cfRule>
    <cfRule type="cellIs" dxfId="110" priority="106" operator="between">
      <formula>1.15</formula>
      <formula>1.2</formula>
    </cfRule>
  </conditionalFormatting>
  <conditionalFormatting sqref="AN60:AR60">
    <cfRule type="cellIs" dxfId="109" priority="103" operator="lessThan">
      <formula>1.15</formula>
    </cfRule>
    <cfRule type="cellIs" dxfId="108" priority="104" operator="between">
      <formula>1.15</formula>
      <formula>1.2</formula>
    </cfRule>
  </conditionalFormatting>
  <conditionalFormatting sqref="AN61:AR61">
    <cfRule type="cellIs" dxfId="107" priority="101" operator="lessThan">
      <formula>1.15</formula>
    </cfRule>
    <cfRule type="cellIs" dxfId="106" priority="102" operator="between">
      <formula>1.15</formula>
      <formula>1.2</formula>
    </cfRule>
  </conditionalFormatting>
  <conditionalFormatting sqref="AN62:AR62">
    <cfRule type="cellIs" dxfId="105" priority="99" operator="lessThan">
      <formula>1.15</formula>
    </cfRule>
    <cfRule type="cellIs" dxfId="104" priority="100" operator="between">
      <formula>1.15</formula>
      <formula>1.2</formula>
    </cfRule>
  </conditionalFormatting>
  <conditionalFormatting sqref="AN63:AR63">
    <cfRule type="cellIs" dxfId="103" priority="97" operator="lessThan">
      <formula>1.15</formula>
    </cfRule>
    <cfRule type="cellIs" dxfId="102" priority="98" operator="between">
      <formula>1.15</formula>
      <formula>1.2</formula>
    </cfRule>
  </conditionalFormatting>
  <conditionalFormatting sqref="AN64:AR64">
    <cfRule type="cellIs" dxfId="101" priority="95" operator="lessThan">
      <formula>1.15</formula>
    </cfRule>
    <cfRule type="cellIs" dxfId="100" priority="96" operator="between">
      <formula>1.15</formula>
      <formula>1.2</formula>
    </cfRule>
  </conditionalFormatting>
  <conditionalFormatting sqref="AN65:AR65">
    <cfRule type="cellIs" dxfId="99" priority="93" operator="lessThan">
      <formula>1.15</formula>
    </cfRule>
    <cfRule type="cellIs" dxfId="98" priority="94" operator="between">
      <formula>1.15</formula>
      <formula>1.2</formula>
    </cfRule>
  </conditionalFormatting>
  <conditionalFormatting sqref="AN66:AR66">
    <cfRule type="cellIs" dxfId="97" priority="91" operator="lessThan">
      <formula>1.15</formula>
    </cfRule>
    <cfRule type="cellIs" dxfId="96" priority="92" operator="between">
      <formula>1.15</formula>
      <formula>1.2</formula>
    </cfRule>
  </conditionalFormatting>
  <conditionalFormatting sqref="AN69:AR69">
    <cfRule type="cellIs" dxfId="95" priority="89" operator="lessThan">
      <formula>1.15</formula>
    </cfRule>
    <cfRule type="cellIs" dxfId="94" priority="90" operator="between">
      <formula>1.15</formula>
      <formula>1.2</formula>
    </cfRule>
  </conditionalFormatting>
  <conditionalFormatting sqref="AN70:AR70">
    <cfRule type="cellIs" dxfId="93" priority="87" operator="lessThan">
      <formula>1.15</formula>
    </cfRule>
    <cfRule type="cellIs" dxfId="92" priority="88" operator="between">
      <formula>1.15</formula>
      <formula>1.2</formula>
    </cfRule>
  </conditionalFormatting>
  <conditionalFormatting sqref="AN71:AR71">
    <cfRule type="cellIs" dxfId="91" priority="85" operator="lessThan">
      <formula>1.15</formula>
    </cfRule>
    <cfRule type="cellIs" dxfId="90" priority="86" operator="between">
      <formula>1.15</formula>
      <formula>1.2</formula>
    </cfRule>
  </conditionalFormatting>
  <conditionalFormatting sqref="AN72:AR72">
    <cfRule type="cellIs" dxfId="89" priority="83" operator="lessThan">
      <formula>1.15</formula>
    </cfRule>
    <cfRule type="cellIs" dxfId="88" priority="84" operator="between">
      <formula>1.15</formula>
      <formula>1.2</formula>
    </cfRule>
  </conditionalFormatting>
  <conditionalFormatting sqref="AN73:AR73">
    <cfRule type="cellIs" dxfId="87" priority="81" operator="lessThan">
      <formula>1.15</formula>
    </cfRule>
    <cfRule type="cellIs" dxfId="86" priority="82" operator="between">
      <formula>1.15</formula>
      <formula>1.2</formula>
    </cfRule>
  </conditionalFormatting>
  <conditionalFormatting sqref="AN74:AR74">
    <cfRule type="cellIs" dxfId="85" priority="79" operator="lessThan">
      <formula>1.15</formula>
    </cfRule>
    <cfRule type="cellIs" dxfId="84" priority="80" operator="between">
      <formula>1.15</formula>
      <formula>1.2</formula>
    </cfRule>
  </conditionalFormatting>
  <conditionalFormatting sqref="AN75:AR75">
    <cfRule type="cellIs" dxfId="83" priority="77" operator="lessThan">
      <formula>1.15</formula>
    </cfRule>
    <cfRule type="cellIs" dxfId="82" priority="78" operator="between">
      <formula>1.15</formula>
      <formula>1.2</formula>
    </cfRule>
  </conditionalFormatting>
  <conditionalFormatting sqref="AN76:AR76">
    <cfRule type="cellIs" dxfId="81" priority="75" operator="lessThan">
      <formula>1.15</formula>
    </cfRule>
    <cfRule type="cellIs" dxfId="80" priority="76" operator="between">
      <formula>1.15</formula>
      <formula>1.2</formula>
    </cfRule>
  </conditionalFormatting>
  <conditionalFormatting sqref="AN77:AR77">
    <cfRule type="cellIs" dxfId="79" priority="73" operator="lessThan">
      <formula>1.15</formula>
    </cfRule>
    <cfRule type="cellIs" dxfId="78" priority="74" operator="between">
      <formula>1.15</formula>
      <formula>1.2</formula>
    </cfRule>
  </conditionalFormatting>
  <conditionalFormatting sqref="AN80:AR80">
    <cfRule type="cellIs" dxfId="77" priority="71" operator="lessThan">
      <formula>1.15</formula>
    </cfRule>
    <cfRule type="cellIs" dxfId="76" priority="72" operator="between">
      <formula>1.15</formula>
      <formula>1.2</formula>
    </cfRule>
  </conditionalFormatting>
  <conditionalFormatting sqref="AN81:AR81">
    <cfRule type="cellIs" dxfId="75" priority="69" operator="lessThan">
      <formula>1.15</formula>
    </cfRule>
    <cfRule type="cellIs" dxfId="74" priority="70" operator="between">
      <formula>1.15</formula>
      <formula>1.2</formula>
    </cfRule>
  </conditionalFormatting>
  <conditionalFormatting sqref="AN82:AR82">
    <cfRule type="cellIs" dxfId="73" priority="67" operator="lessThan">
      <formula>1.15</formula>
    </cfRule>
    <cfRule type="cellIs" dxfId="72" priority="68" operator="between">
      <formula>1.15</formula>
      <formula>1.2</formula>
    </cfRule>
  </conditionalFormatting>
  <conditionalFormatting sqref="AN83:AR83">
    <cfRule type="cellIs" dxfId="71" priority="65" operator="lessThan">
      <formula>1.15</formula>
    </cfRule>
    <cfRule type="cellIs" dxfId="70" priority="66" operator="between">
      <formula>1.15</formula>
      <formula>1.2</formula>
    </cfRule>
  </conditionalFormatting>
  <conditionalFormatting sqref="AN84:AR84">
    <cfRule type="cellIs" dxfId="69" priority="63" operator="lessThan">
      <formula>1.15</formula>
    </cfRule>
    <cfRule type="cellIs" dxfId="68" priority="64" operator="between">
      <formula>1.15</formula>
      <formula>1.2</formula>
    </cfRule>
  </conditionalFormatting>
  <conditionalFormatting sqref="AN85:AR85">
    <cfRule type="cellIs" dxfId="67" priority="61" operator="lessThan">
      <formula>1.15</formula>
    </cfRule>
    <cfRule type="cellIs" dxfId="66" priority="62" operator="between">
      <formula>1.15</formula>
      <formula>1.2</formula>
    </cfRule>
  </conditionalFormatting>
  <conditionalFormatting sqref="AN86:AR86">
    <cfRule type="cellIs" dxfId="65" priority="59" operator="lessThan">
      <formula>1.15</formula>
    </cfRule>
    <cfRule type="cellIs" dxfId="64" priority="60" operator="between">
      <formula>1.15</formula>
      <formula>1.2</formula>
    </cfRule>
  </conditionalFormatting>
  <conditionalFormatting sqref="AN87:AR87">
    <cfRule type="cellIs" dxfId="63" priority="57" operator="lessThan">
      <formula>1.15</formula>
    </cfRule>
    <cfRule type="cellIs" dxfId="62" priority="58" operator="between">
      <formula>1.15</formula>
      <formula>1.2</formula>
    </cfRule>
  </conditionalFormatting>
  <conditionalFormatting sqref="AN88:AR88">
    <cfRule type="cellIs" dxfId="61" priority="55" operator="lessThan">
      <formula>1.15</formula>
    </cfRule>
    <cfRule type="cellIs" dxfId="60" priority="56" operator="between">
      <formula>1.15</formula>
      <formula>1.2</formula>
    </cfRule>
  </conditionalFormatting>
  <conditionalFormatting sqref="AN91:AR91">
    <cfRule type="cellIs" dxfId="59" priority="53" operator="lessThan">
      <formula>1.15</formula>
    </cfRule>
    <cfRule type="cellIs" dxfId="58" priority="54" operator="between">
      <formula>1.15</formula>
      <formula>1.2</formula>
    </cfRule>
  </conditionalFormatting>
  <conditionalFormatting sqref="AN92:AR92">
    <cfRule type="cellIs" dxfId="57" priority="51" operator="lessThan">
      <formula>1.15</formula>
    </cfRule>
    <cfRule type="cellIs" dxfId="56" priority="52" operator="between">
      <formula>1.15</formula>
      <formula>1.2</formula>
    </cfRule>
  </conditionalFormatting>
  <conditionalFormatting sqref="AN93:AR93">
    <cfRule type="cellIs" dxfId="55" priority="49" operator="lessThan">
      <formula>1.15</formula>
    </cfRule>
    <cfRule type="cellIs" dxfId="54" priority="50" operator="between">
      <formula>1.15</formula>
      <formula>1.2</formula>
    </cfRule>
  </conditionalFormatting>
  <conditionalFormatting sqref="AN94:AR94">
    <cfRule type="cellIs" dxfId="53" priority="47" operator="lessThan">
      <formula>1.15</formula>
    </cfRule>
    <cfRule type="cellIs" dxfId="52" priority="48" operator="between">
      <formula>1.15</formula>
      <formula>1.2</formula>
    </cfRule>
  </conditionalFormatting>
  <conditionalFormatting sqref="AN95:AR95">
    <cfRule type="cellIs" dxfId="51" priority="45" operator="lessThan">
      <formula>1.15</formula>
    </cfRule>
    <cfRule type="cellIs" dxfId="50" priority="46" operator="between">
      <formula>1.15</formula>
      <formula>1.2</formula>
    </cfRule>
  </conditionalFormatting>
  <conditionalFormatting sqref="AN96:AR96">
    <cfRule type="cellIs" dxfId="49" priority="43" operator="lessThan">
      <formula>1.15</formula>
    </cfRule>
    <cfRule type="cellIs" dxfId="48" priority="44" operator="between">
      <formula>1.15</formula>
      <formula>1.2</formula>
    </cfRule>
  </conditionalFormatting>
  <conditionalFormatting sqref="AN97:AR97">
    <cfRule type="cellIs" dxfId="47" priority="41" operator="lessThan">
      <formula>1.15</formula>
    </cfRule>
    <cfRule type="cellIs" dxfId="46" priority="42" operator="between">
      <formula>1.15</formula>
      <formula>1.2</formula>
    </cfRule>
  </conditionalFormatting>
  <conditionalFormatting sqref="AN98:AR98">
    <cfRule type="cellIs" dxfId="45" priority="39" operator="lessThan">
      <formula>1.15</formula>
    </cfRule>
    <cfRule type="cellIs" dxfId="44" priority="40" operator="between">
      <formula>1.15</formula>
      <formula>1.2</formula>
    </cfRule>
  </conditionalFormatting>
  <conditionalFormatting sqref="AN99:AR99">
    <cfRule type="cellIs" dxfId="43" priority="37" operator="lessThan">
      <formula>1.15</formula>
    </cfRule>
    <cfRule type="cellIs" dxfId="42" priority="38" operator="between">
      <formula>1.15</formula>
      <formula>1.2</formula>
    </cfRule>
  </conditionalFormatting>
  <conditionalFormatting sqref="AN102:AR102">
    <cfRule type="cellIs" dxfId="41" priority="35" operator="lessThan">
      <formula>1.15</formula>
    </cfRule>
    <cfRule type="cellIs" dxfId="40" priority="36" operator="between">
      <formula>1.15</formula>
      <formula>1.2</formula>
    </cfRule>
  </conditionalFormatting>
  <conditionalFormatting sqref="AN103:AR103">
    <cfRule type="cellIs" dxfId="39" priority="33" operator="lessThan">
      <formula>1.15</formula>
    </cfRule>
    <cfRule type="cellIs" dxfId="38" priority="34" operator="between">
      <formula>1.15</formula>
      <formula>1.2</formula>
    </cfRule>
  </conditionalFormatting>
  <conditionalFormatting sqref="AN104:AR104">
    <cfRule type="cellIs" dxfId="37" priority="31" operator="lessThan">
      <formula>1.15</formula>
    </cfRule>
    <cfRule type="cellIs" dxfId="36" priority="32" operator="between">
      <formula>1.15</formula>
      <formula>1.2</formula>
    </cfRule>
  </conditionalFormatting>
  <conditionalFormatting sqref="AN105:AR105">
    <cfRule type="cellIs" dxfId="35" priority="29" operator="lessThan">
      <formula>1.15</formula>
    </cfRule>
    <cfRule type="cellIs" dxfId="34" priority="30" operator="between">
      <formula>1.15</formula>
      <formula>1.2</formula>
    </cfRule>
  </conditionalFormatting>
  <conditionalFormatting sqref="AN106:AR106">
    <cfRule type="cellIs" dxfId="33" priority="27" operator="lessThan">
      <formula>1.15</formula>
    </cfRule>
    <cfRule type="cellIs" dxfId="32" priority="28" operator="between">
      <formula>1.15</formula>
      <formula>1.2</formula>
    </cfRule>
  </conditionalFormatting>
  <conditionalFormatting sqref="AN107:AR107">
    <cfRule type="cellIs" dxfId="31" priority="25" operator="lessThan">
      <formula>1.15</formula>
    </cfRule>
    <cfRule type="cellIs" dxfId="30" priority="26" operator="between">
      <formula>1.15</formula>
      <formula>1.2</formula>
    </cfRule>
  </conditionalFormatting>
  <conditionalFormatting sqref="AN108:AR108">
    <cfRule type="cellIs" dxfId="29" priority="23" operator="lessThan">
      <formula>1.15</formula>
    </cfRule>
    <cfRule type="cellIs" dxfId="28" priority="24" operator="between">
      <formula>1.15</formula>
      <formula>1.2</formula>
    </cfRule>
  </conditionalFormatting>
  <conditionalFormatting sqref="AN109:AR109">
    <cfRule type="cellIs" dxfId="27" priority="21" operator="lessThan">
      <formula>1.15</formula>
    </cfRule>
    <cfRule type="cellIs" dxfId="26" priority="22" operator="between">
      <formula>1.15</formula>
      <formula>1.2</formula>
    </cfRule>
  </conditionalFormatting>
  <conditionalFormatting sqref="AN110:AR110">
    <cfRule type="cellIs" dxfId="25" priority="19" operator="lessThan">
      <formula>1.15</formula>
    </cfRule>
    <cfRule type="cellIs" dxfId="24" priority="20" operator="between">
      <formula>1.15</formula>
      <formula>1.2</formula>
    </cfRule>
  </conditionalFormatting>
  <conditionalFormatting sqref="AN113:AR113">
    <cfRule type="cellIs" dxfId="23" priority="17" operator="lessThan">
      <formula>1.15</formula>
    </cfRule>
    <cfRule type="cellIs" dxfId="22" priority="18" operator="between">
      <formula>1.15</formula>
      <formula>1.2</formula>
    </cfRule>
  </conditionalFormatting>
  <conditionalFormatting sqref="AN114:AR114">
    <cfRule type="cellIs" dxfId="21" priority="15" operator="lessThan">
      <formula>1.15</formula>
    </cfRule>
    <cfRule type="cellIs" dxfId="20" priority="16" operator="between">
      <formula>1.15</formula>
      <formula>1.2</formula>
    </cfRule>
  </conditionalFormatting>
  <conditionalFormatting sqref="AN115:AR115">
    <cfRule type="cellIs" dxfId="19" priority="13" operator="lessThan">
      <formula>1.15</formula>
    </cfRule>
    <cfRule type="cellIs" dxfId="18" priority="14" operator="between">
      <formula>1.15</formula>
      <formula>1.2</formula>
    </cfRule>
  </conditionalFormatting>
  <conditionalFormatting sqref="AN116:AR116">
    <cfRule type="cellIs" dxfId="17" priority="11" operator="lessThan">
      <formula>1.15</formula>
    </cfRule>
    <cfRule type="cellIs" dxfId="16" priority="12" operator="between">
      <formula>1.15</formula>
      <formula>1.2</formula>
    </cfRule>
  </conditionalFormatting>
  <conditionalFormatting sqref="AN117:AR117">
    <cfRule type="cellIs" dxfId="15" priority="9" operator="lessThan">
      <formula>1.15</formula>
    </cfRule>
    <cfRule type="cellIs" dxfId="14" priority="10" operator="between">
      <formula>1.15</formula>
      <formula>1.2</formula>
    </cfRule>
  </conditionalFormatting>
  <conditionalFormatting sqref="AN118:AR118">
    <cfRule type="cellIs" dxfId="13" priority="7" operator="lessThan">
      <formula>1.15</formula>
    </cfRule>
    <cfRule type="cellIs" dxfId="12" priority="8" operator="between">
      <formula>1.15</formula>
      <formula>1.2</formula>
    </cfRule>
  </conditionalFormatting>
  <conditionalFormatting sqref="AN119:AR119">
    <cfRule type="cellIs" dxfId="11" priority="5" operator="lessThan">
      <formula>1.15</formula>
    </cfRule>
    <cfRule type="cellIs" dxfId="10" priority="6" operator="between">
      <formula>1.15</formula>
      <formula>1.2</formula>
    </cfRule>
  </conditionalFormatting>
  <conditionalFormatting sqref="AN120:AR120">
    <cfRule type="cellIs" dxfId="9" priority="3" operator="lessThan">
      <formula>1.15</formula>
    </cfRule>
    <cfRule type="cellIs" dxfId="8" priority="4" operator="between">
      <formula>1.15</formula>
      <formula>1.2</formula>
    </cfRule>
  </conditionalFormatting>
  <conditionalFormatting sqref="AN121:AR121">
    <cfRule type="cellIs" dxfId="7" priority="1" operator="lessThan">
      <formula>1.15</formula>
    </cfRule>
    <cfRule type="cellIs" dxfId="6" priority="2" operator="between">
      <formula>1.15</formula>
      <formula>1.2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575D-B4A3-432E-B1EE-9CF7935E0C29}">
  <dimension ref="A1:AR22"/>
  <sheetViews>
    <sheetView zoomScaleNormal="100" workbookViewId="0">
      <pane xSplit="1" topLeftCell="B1" activePane="topRight" state="frozen"/>
      <selection pane="topRight" activeCell="AM2" sqref="AM1:AN1048576"/>
    </sheetView>
  </sheetViews>
  <sheetFormatPr defaultColWidth="9.109375" defaultRowHeight="10.199999999999999" x14ac:dyDescent="0.2"/>
  <cols>
    <col min="1" max="1" width="4.109375" style="24" bestFit="1" customWidth="1"/>
    <col min="2" max="2" width="7.44140625" style="24" hidden="1" customWidth="1"/>
    <col min="3" max="3" width="7.109375" style="24" hidden="1" customWidth="1"/>
    <col min="4" max="5" width="7" style="24" hidden="1" customWidth="1"/>
    <col min="6" max="6" width="9.33203125" style="24" hidden="1" customWidth="1"/>
    <col min="7" max="7" width="7.44140625" style="24" hidden="1" customWidth="1"/>
    <col min="8" max="8" width="9.21875" style="24" hidden="1" customWidth="1"/>
    <col min="9" max="9" width="9" style="24" hidden="1" customWidth="1"/>
    <col min="10" max="10" width="7.44140625" style="24" hidden="1" customWidth="1"/>
    <col min="11" max="11" width="8.77734375" style="24" hidden="1" customWidth="1"/>
    <col min="12" max="12" width="8.6640625" style="24" hidden="1" customWidth="1"/>
    <col min="13" max="14" width="5" style="24" hidden="1" customWidth="1"/>
    <col min="15" max="15" width="6.88671875" style="24" hidden="1" customWidth="1"/>
    <col min="16" max="17" width="7.21875" style="24" hidden="1" customWidth="1"/>
    <col min="18" max="18" width="7.6640625" style="24" hidden="1" customWidth="1"/>
    <col min="19" max="19" width="8" style="24" hidden="1" customWidth="1"/>
    <col min="20" max="21" width="7" style="24" hidden="1" customWidth="1"/>
    <col min="22" max="23" width="5.77734375" style="24" hidden="1" customWidth="1"/>
    <col min="24" max="24" width="7" style="24" hidden="1" customWidth="1"/>
    <col min="25" max="25" width="8.109375" style="122" hidden="1" customWidth="1"/>
    <col min="26" max="26" width="7.44140625" style="24" hidden="1" customWidth="1"/>
    <col min="27" max="27" width="8.33203125" style="24" hidden="1" customWidth="1"/>
    <col min="28" max="28" width="6.6640625" style="122" hidden="1" customWidth="1"/>
    <col min="29" max="29" width="7" style="24" hidden="1" customWidth="1"/>
    <col min="30" max="30" width="8.33203125" style="122" hidden="1" customWidth="1"/>
    <col min="31" max="31" width="6.109375" style="24" hidden="1" customWidth="1"/>
    <col min="32" max="32" width="7" style="24" hidden="1" customWidth="1"/>
    <col min="33" max="33" width="7.77734375" style="24" hidden="1" customWidth="1"/>
    <col min="34" max="34" width="7" style="24" hidden="1" customWidth="1"/>
    <col min="35" max="35" width="7.6640625" style="24" hidden="1" customWidth="1"/>
    <col min="36" max="36" width="7" style="24" hidden="1" customWidth="1"/>
    <col min="37" max="37" width="8.6640625" style="24" hidden="1" customWidth="1"/>
    <col min="38" max="38" width="8.77734375" style="24" hidden="1" customWidth="1"/>
    <col min="39" max="39" width="8.109375" style="24" hidden="1" customWidth="1"/>
    <col min="40" max="40" width="7" style="24" hidden="1" customWidth="1"/>
    <col min="41" max="42" width="8.109375" style="24" bestFit="1" customWidth="1"/>
    <col min="43" max="43" width="8.77734375" style="24" bestFit="1" customWidth="1"/>
    <col min="44" max="44" width="12.5546875" style="24" bestFit="1" customWidth="1"/>
    <col min="45" max="16384" width="9.109375" style="24"/>
  </cols>
  <sheetData>
    <row r="1" spans="1:44" ht="14.4" customHeight="1" x14ac:dyDescent="0.2">
      <c r="A1" s="91"/>
      <c r="B1" s="92">
        <v>44222</v>
      </c>
      <c r="C1" s="92">
        <v>44226</v>
      </c>
      <c r="D1" s="92">
        <v>44229</v>
      </c>
      <c r="E1" s="92">
        <v>44233</v>
      </c>
      <c r="F1" s="92">
        <v>44237</v>
      </c>
      <c r="G1" s="92">
        <v>44240</v>
      </c>
      <c r="H1" s="107">
        <v>44244</v>
      </c>
      <c r="I1" s="100">
        <v>44243</v>
      </c>
      <c r="J1" s="92">
        <v>44246</v>
      </c>
      <c r="K1" s="107">
        <v>44250</v>
      </c>
      <c r="L1" s="100">
        <v>44250</v>
      </c>
      <c r="M1" s="141">
        <v>44254</v>
      </c>
      <c r="N1" s="142"/>
      <c r="O1" s="92">
        <v>44261</v>
      </c>
      <c r="P1" s="114">
        <v>44264</v>
      </c>
      <c r="Q1" s="102">
        <v>44264</v>
      </c>
      <c r="R1" s="92">
        <v>44268</v>
      </c>
      <c r="S1" s="100">
        <v>44271</v>
      </c>
      <c r="T1" s="141">
        <v>44275</v>
      </c>
      <c r="U1" s="142"/>
      <c r="V1" s="141">
        <v>44282</v>
      </c>
      <c r="W1" s="142"/>
      <c r="X1" s="92">
        <v>44289</v>
      </c>
      <c r="Y1" s="119">
        <v>44292</v>
      </c>
      <c r="Z1" s="92">
        <v>44296</v>
      </c>
      <c r="AA1" s="100">
        <v>44299</v>
      </c>
      <c r="AB1" s="141">
        <v>44303</v>
      </c>
      <c r="AC1" s="142"/>
      <c r="AD1" s="124">
        <v>44307</v>
      </c>
      <c r="AE1" s="141">
        <v>44310</v>
      </c>
      <c r="AF1" s="142"/>
      <c r="AG1" s="100">
        <v>44313</v>
      </c>
      <c r="AH1" s="92">
        <v>44317</v>
      </c>
      <c r="AI1" s="100">
        <v>44320</v>
      </c>
      <c r="AJ1" s="92">
        <v>44324</v>
      </c>
      <c r="AK1" s="131">
        <v>44326</v>
      </c>
      <c r="AL1" s="126">
        <v>44328</v>
      </c>
      <c r="AM1" s="141">
        <v>44331</v>
      </c>
      <c r="AN1" s="142"/>
      <c r="AO1" s="127">
        <v>44334</v>
      </c>
      <c r="AP1" s="92">
        <v>44339</v>
      </c>
      <c r="AQ1" s="129">
        <v>44342</v>
      </c>
      <c r="AR1" s="139" t="s">
        <v>138</v>
      </c>
    </row>
    <row r="2" spans="1:44" s="97" customFormat="1" ht="16.2" customHeight="1" x14ac:dyDescent="0.2">
      <c r="A2" s="93" t="s">
        <v>0</v>
      </c>
      <c r="B2" s="93" t="s">
        <v>154</v>
      </c>
      <c r="C2" s="93" t="s">
        <v>155</v>
      </c>
      <c r="D2" s="93" t="s">
        <v>156</v>
      </c>
      <c r="E2" s="93" t="s">
        <v>157</v>
      </c>
      <c r="F2" s="94" t="s">
        <v>139</v>
      </c>
      <c r="G2" s="151" t="s">
        <v>177</v>
      </c>
      <c r="H2" s="152"/>
      <c r="I2" s="95" t="s">
        <v>140</v>
      </c>
      <c r="J2" s="151" t="s">
        <v>178</v>
      </c>
      <c r="K2" s="152"/>
      <c r="L2" s="95" t="s">
        <v>140</v>
      </c>
      <c r="M2" s="148" t="s">
        <v>179</v>
      </c>
      <c r="N2" s="149"/>
      <c r="O2" s="148" t="s">
        <v>181</v>
      </c>
      <c r="P2" s="149"/>
      <c r="Q2" s="95" t="s">
        <v>140</v>
      </c>
      <c r="R2" s="93" t="s">
        <v>142</v>
      </c>
      <c r="S2" s="95" t="s">
        <v>140</v>
      </c>
      <c r="T2" s="94" t="s">
        <v>145</v>
      </c>
      <c r="U2" s="93" t="s">
        <v>143</v>
      </c>
      <c r="V2" s="143" t="s">
        <v>147</v>
      </c>
      <c r="W2" s="143"/>
      <c r="X2" s="93" t="s">
        <v>144</v>
      </c>
      <c r="Y2" s="95" t="s">
        <v>140</v>
      </c>
      <c r="Z2" s="93" t="s">
        <v>146</v>
      </c>
      <c r="AA2" s="95" t="s">
        <v>140</v>
      </c>
      <c r="AB2" s="94" t="s">
        <v>148</v>
      </c>
      <c r="AC2" s="148" t="s">
        <v>198</v>
      </c>
      <c r="AD2" s="149"/>
      <c r="AE2" s="96" t="s">
        <v>141</v>
      </c>
      <c r="AF2" s="93" t="s">
        <v>149</v>
      </c>
      <c r="AG2" s="95" t="s">
        <v>140</v>
      </c>
      <c r="AH2" s="93" t="s">
        <v>150</v>
      </c>
      <c r="AI2" s="95" t="s">
        <v>140</v>
      </c>
      <c r="AJ2" s="148" t="s">
        <v>206</v>
      </c>
      <c r="AK2" s="150"/>
      <c r="AL2" s="149"/>
      <c r="AM2" s="94" t="s">
        <v>158</v>
      </c>
      <c r="AN2" s="132" t="s">
        <v>151</v>
      </c>
      <c r="AO2" s="93" t="s">
        <v>152</v>
      </c>
      <c r="AP2" s="93" t="s">
        <v>153</v>
      </c>
      <c r="AQ2" s="95" t="s">
        <v>140</v>
      </c>
      <c r="AR2" s="140"/>
    </row>
    <row r="3" spans="1:44" x14ac:dyDescent="0.2">
      <c r="A3" s="23" t="s">
        <v>5</v>
      </c>
      <c r="B3" s="25" t="s">
        <v>54</v>
      </c>
      <c r="C3" s="25" t="s">
        <v>6</v>
      </c>
      <c r="D3" s="25" t="s">
        <v>86</v>
      </c>
      <c r="E3" s="25" t="s">
        <v>108</v>
      </c>
      <c r="F3" s="98"/>
      <c r="G3" s="25" t="s">
        <v>115</v>
      </c>
      <c r="H3" s="98"/>
      <c r="I3" s="25" t="s">
        <v>161</v>
      </c>
      <c r="J3" s="25" t="s">
        <v>1</v>
      </c>
      <c r="K3" s="98"/>
      <c r="L3" s="25" t="s">
        <v>162</v>
      </c>
      <c r="M3" s="25" t="s">
        <v>60</v>
      </c>
      <c r="N3" s="108"/>
      <c r="O3" s="25" t="s">
        <v>72</v>
      </c>
      <c r="P3" s="98"/>
      <c r="Q3" s="101" t="s">
        <v>182</v>
      </c>
      <c r="R3" s="25" t="s">
        <v>3</v>
      </c>
      <c r="S3" s="101" t="s">
        <v>183</v>
      </c>
      <c r="T3" s="145"/>
      <c r="U3" s="101" t="s">
        <v>76</v>
      </c>
      <c r="V3" s="144"/>
      <c r="W3" s="144"/>
      <c r="X3" s="25" t="s">
        <v>8</v>
      </c>
      <c r="Y3" s="101" t="s">
        <v>196</v>
      </c>
      <c r="Z3" s="25" t="s">
        <v>107</v>
      </c>
      <c r="AA3" s="101" t="s">
        <v>197</v>
      </c>
      <c r="AB3" s="145"/>
      <c r="AC3" s="25" t="s">
        <v>116</v>
      </c>
      <c r="AD3" s="123"/>
      <c r="AE3" s="98"/>
      <c r="AF3" s="25" t="s">
        <v>4</v>
      </c>
      <c r="AG3" s="101" t="s">
        <v>202</v>
      </c>
      <c r="AH3" s="25" t="s">
        <v>77</v>
      </c>
      <c r="AI3" s="101" t="s">
        <v>203</v>
      </c>
      <c r="AJ3" s="25" t="s">
        <v>117</v>
      </c>
      <c r="AK3" s="98"/>
      <c r="AL3" s="101" t="s">
        <v>24</v>
      </c>
      <c r="AM3" s="145"/>
      <c r="AN3" s="99" t="s">
        <v>24</v>
      </c>
      <c r="AO3" s="25" t="s">
        <v>55</v>
      </c>
      <c r="AP3" s="25" t="s">
        <v>118</v>
      </c>
      <c r="AQ3" s="98"/>
      <c r="AR3" s="98"/>
    </row>
    <row r="4" spans="1:44" x14ac:dyDescent="0.2">
      <c r="A4" s="23" t="s">
        <v>105</v>
      </c>
      <c r="B4" s="25" t="s">
        <v>72</v>
      </c>
      <c r="C4" s="25" t="s">
        <v>54</v>
      </c>
      <c r="D4" s="25" t="s">
        <v>63</v>
      </c>
      <c r="E4" s="25" t="s">
        <v>5</v>
      </c>
      <c r="F4" s="98"/>
      <c r="G4" s="25" t="s">
        <v>121</v>
      </c>
      <c r="H4" s="98"/>
      <c r="I4" s="98"/>
      <c r="J4" s="25" t="s">
        <v>62</v>
      </c>
      <c r="K4" s="98"/>
      <c r="L4" s="98"/>
      <c r="M4" s="25" t="s">
        <v>120</v>
      </c>
      <c r="N4" s="25" t="s">
        <v>107</v>
      </c>
      <c r="O4" s="25" t="s">
        <v>85</v>
      </c>
      <c r="P4" s="98"/>
      <c r="Q4" s="98"/>
      <c r="R4" s="25" t="s">
        <v>77</v>
      </c>
      <c r="S4" s="98"/>
      <c r="T4" s="146"/>
      <c r="U4" s="101" t="s">
        <v>3</v>
      </c>
      <c r="V4" s="144"/>
      <c r="W4" s="144"/>
      <c r="X4" s="25" t="s">
        <v>116</v>
      </c>
      <c r="Y4" s="98"/>
      <c r="Z4" s="25" t="s">
        <v>22</v>
      </c>
      <c r="AA4" s="98"/>
      <c r="AB4" s="146"/>
      <c r="AC4" s="123"/>
      <c r="AD4" s="25" t="s">
        <v>1</v>
      </c>
      <c r="AE4" s="98"/>
      <c r="AF4" s="25" t="s">
        <v>117</v>
      </c>
      <c r="AG4" s="98"/>
      <c r="AH4" s="25" t="s">
        <v>23</v>
      </c>
      <c r="AI4" s="98"/>
      <c r="AJ4" s="25" t="s">
        <v>6</v>
      </c>
      <c r="AK4" s="98"/>
      <c r="AL4" s="101" t="s">
        <v>4</v>
      </c>
      <c r="AM4" s="146"/>
      <c r="AN4" s="25" t="s">
        <v>55</v>
      </c>
      <c r="AO4" s="25" t="s">
        <v>25</v>
      </c>
      <c r="AP4" s="25" t="s">
        <v>7</v>
      </c>
      <c r="AQ4" s="98"/>
      <c r="AR4" s="98"/>
    </row>
    <row r="5" spans="1:44" x14ac:dyDescent="0.2">
      <c r="A5" s="23" t="s">
        <v>118</v>
      </c>
      <c r="B5" s="25" t="s">
        <v>116</v>
      </c>
      <c r="C5" s="25" t="s">
        <v>3</v>
      </c>
      <c r="D5" s="25" t="s">
        <v>22</v>
      </c>
      <c r="E5" s="25" t="s">
        <v>72</v>
      </c>
      <c r="F5" s="101" t="s">
        <v>60</v>
      </c>
      <c r="G5" s="25" t="s">
        <v>105</v>
      </c>
      <c r="H5" s="98"/>
      <c r="I5" s="98"/>
      <c r="J5" s="25" t="s">
        <v>53</v>
      </c>
      <c r="K5" s="98"/>
      <c r="L5" s="98"/>
      <c r="M5" s="25" t="s">
        <v>122</v>
      </c>
      <c r="N5" s="108"/>
      <c r="O5" s="25" t="s">
        <v>62</v>
      </c>
      <c r="P5" s="98"/>
      <c r="Q5" s="98"/>
      <c r="R5" s="25" t="s">
        <v>54</v>
      </c>
      <c r="S5" s="98"/>
      <c r="T5" s="147"/>
      <c r="U5" s="101" t="s">
        <v>2</v>
      </c>
      <c r="V5" s="144"/>
      <c r="W5" s="144"/>
      <c r="X5" s="25" t="s">
        <v>70</v>
      </c>
      <c r="Y5" s="98"/>
      <c r="Z5" s="25" t="s">
        <v>4</v>
      </c>
      <c r="AA5" s="98"/>
      <c r="AB5" s="147"/>
      <c r="AC5" s="98"/>
      <c r="AD5" s="25" t="s">
        <v>24</v>
      </c>
      <c r="AE5" s="98"/>
      <c r="AF5" s="25" t="s">
        <v>107</v>
      </c>
      <c r="AG5" s="98"/>
      <c r="AH5" s="25" t="s">
        <v>115</v>
      </c>
      <c r="AI5" s="98"/>
      <c r="AJ5" s="25" t="s">
        <v>86</v>
      </c>
      <c r="AK5" s="98"/>
      <c r="AL5" s="98"/>
      <c r="AM5" s="147"/>
      <c r="AN5" s="25" t="s">
        <v>63</v>
      </c>
      <c r="AO5" s="25" t="s">
        <v>1</v>
      </c>
      <c r="AP5" s="25" t="s">
        <v>26</v>
      </c>
      <c r="AQ5" s="98"/>
      <c r="AR5" s="98"/>
    </row>
    <row r="6" spans="1:44" x14ac:dyDescent="0.2">
      <c r="A6" s="23" t="s">
        <v>61</v>
      </c>
      <c r="B6" s="25" t="s">
        <v>105</v>
      </c>
      <c r="C6" s="25" t="s">
        <v>24</v>
      </c>
      <c r="D6" s="25" t="s">
        <v>1</v>
      </c>
      <c r="E6" s="25" t="s">
        <v>118</v>
      </c>
      <c r="F6" s="101" t="s">
        <v>176</v>
      </c>
      <c r="G6" s="25" t="s">
        <v>55</v>
      </c>
      <c r="H6" s="25" t="s">
        <v>116</v>
      </c>
      <c r="I6" s="98"/>
      <c r="J6" s="25" t="s">
        <v>117</v>
      </c>
      <c r="K6" s="98"/>
      <c r="L6" s="98"/>
      <c r="M6" s="25" t="s">
        <v>25</v>
      </c>
      <c r="N6" s="25" t="s">
        <v>62</v>
      </c>
      <c r="O6" s="25" t="s">
        <v>5</v>
      </c>
      <c r="P6" s="98"/>
      <c r="Q6" s="98"/>
      <c r="R6" s="25" t="s">
        <v>23</v>
      </c>
      <c r="S6" s="98"/>
      <c r="T6" s="98"/>
      <c r="U6" s="98"/>
      <c r="V6" s="144"/>
      <c r="W6" s="144"/>
      <c r="X6" s="25" t="s">
        <v>54</v>
      </c>
      <c r="Y6" s="98"/>
      <c r="Z6" s="25" t="s">
        <v>2</v>
      </c>
      <c r="AA6" s="98"/>
      <c r="AB6" s="98"/>
      <c r="AC6" s="25" t="s">
        <v>70</v>
      </c>
      <c r="AD6" s="98"/>
      <c r="AE6" s="98"/>
      <c r="AF6" s="25" t="s">
        <v>86</v>
      </c>
      <c r="AG6" s="98"/>
      <c r="AH6" s="25" t="s">
        <v>63</v>
      </c>
      <c r="AI6" s="98"/>
      <c r="AJ6" s="25" t="s">
        <v>119</v>
      </c>
      <c r="AK6" s="98"/>
      <c r="AL6" s="98"/>
      <c r="AM6" s="98"/>
      <c r="AN6" s="25" t="s">
        <v>115</v>
      </c>
      <c r="AO6" s="25" t="s">
        <v>8</v>
      </c>
      <c r="AP6" s="25" t="s">
        <v>107</v>
      </c>
      <c r="AQ6" s="98"/>
      <c r="AR6" s="98"/>
    </row>
    <row r="7" spans="1:44" x14ac:dyDescent="0.2">
      <c r="A7" s="23" t="s">
        <v>7</v>
      </c>
      <c r="B7" s="25" t="s">
        <v>85</v>
      </c>
      <c r="C7" s="25" t="s">
        <v>61</v>
      </c>
      <c r="D7" s="25" t="s">
        <v>25</v>
      </c>
      <c r="E7" s="25" t="s">
        <v>107</v>
      </c>
      <c r="F7" s="101" t="s">
        <v>175</v>
      </c>
      <c r="G7" s="25" t="s">
        <v>2</v>
      </c>
      <c r="H7" s="98"/>
      <c r="I7" s="98"/>
      <c r="J7" s="25" t="s">
        <v>54</v>
      </c>
      <c r="K7" s="98"/>
      <c r="L7" s="25" t="s">
        <v>169</v>
      </c>
      <c r="M7" s="25" t="s">
        <v>6</v>
      </c>
      <c r="N7" s="25" t="s">
        <v>22</v>
      </c>
      <c r="O7" s="25" t="s">
        <v>4</v>
      </c>
      <c r="P7" s="98"/>
      <c r="Q7" s="98"/>
      <c r="R7" s="25" t="s">
        <v>120</v>
      </c>
      <c r="S7" s="25" t="s">
        <v>170</v>
      </c>
      <c r="T7" s="103" t="s">
        <v>106</v>
      </c>
      <c r="U7" s="98"/>
      <c r="V7" s="144"/>
      <c r="W7" s="144"/>
      <c r="X7" s="25" t="s">
        <v>117</v>
      </c>
      <c r="Y7" s="101" t="s">
        <v>190</v>
      </c>
      <c r="Z7" s="25" t="s">
        <v>55</v>
      </c>
      <c r="AA7" s="101" t="s">
        <v>191</v>
      </c>
      <c r="AB7" s="101" t="s">
        <v>1</v>
      </c>
      <c r="AC7" s="98"/>
      <c r="AD7" s="25" t="s">
        <v>118</v>
      </c>
      <c r="AE7" s="98"/>
      <c r="AF7" s="25" t="s">
        <v>76</v>
      </c>
      <c r="AG7" s="101" t="s">
        <v>192</v>
      </c>
      <c r="AH7" s="25" t="s">
        <v>116</v>
      </c>
      <c r="AI7" s="101" t="s">
        <v>193</v>
      </c>
      <c r="AJ7" s="25" t="s">
        <v>71</v>
      </c>
      <c r="AK7" s="98"/>
      <c r="AL7" s="101" t="s">
        <v>5</v>
      </c>
      <c r="AM7" s="103" t="s">
        <v>62</v>
      </c>
      <c r="AN7" s="99" t="s">
        <v>5</v>
      </c>
      <c r="AO7" s="25" t="s">
        <v>62</v>
      </c>
      <c r="AP7" s="25" t="s">
        <v>108</v>
      </c>
      <c r="AQ7" s="101" t="s">
        <v>1</v>
      </c>
      <c r="AR7" s="98"/>
    </row>
    <row r="8" spans="1:44" x14ac:dyDescent="0.2">
      <c r="A8" s="23" t="s">
        <v>53</v>
      </c>
      <c r="B8" s="25" t="s">
        <v>63</v>
      </c>
      <c r="C8" s="25" t="s">
        <v>85</v>
      </c>
      <c r="D8" s="25" t="s">
        <v>77</v>
      </c>
      <c r="E8" s="25" t="s">
        <v>120</v>
      </c>
      <c r="F8" s="98"/>
      <c r="G8" s="25" t="s">
        <v>61</v>
      </c>
      <c r="H8" s="98"/>
      <c r="I8" s="98"/>
      <c r="J8" s="25" t="s">
        <v>121</v>
      </c>
      <c r="K8" s="98"/>
      <c r="L8" s="98"/>
      <c r="M8" s="25" t="s">
        <v>116</v>
      </c>
      <c r="N8" s="25" t="s">
        <v>6</v>
      </c>
      <c r="O8" s="25" t="s">
        <v>25</v>
      </c>
      <c r="P8" s="98"/>
      <c r="Q8" s="98"/>
      <c r="R8" s="25" t="s">
        <v>117</v>
      </c>
      <c r="S8" s="98"/>
      <c r="T8" s="98"/>
      <c r="U8" s="98"/>
      <c r="V8" s="144"/>
      <c r="W8" s="144"/>
      <c r="X8" s="25" t="s">
        <v>23</v>
      </c>
      <c r="Y8" s="98"/>
      <c r="Z8" s="25" t="s">
        <v>7</v>
      </c>
      <c r="AA8" s="98"/>
      <c r="AB8" s="98"/>
      <c r="AC8" s="99" t="s">
        <v>54</v>
      </c>
      <c r="AD8" s="98"/>
      <c r="AE8" s="98"/>
      <c r="AF8" s="25" t="s">
        <v>60</v>
      </c>
      <c r="AG8" s="98"/>
      <c r="AH8" s="101" t="s">
        <v>1</v>
      </c>
      <c r="AI8" s="98"/>
      <c r="AJ8" s="25" t="s">
        <v>107</v>
      </c>
      <c r="AK8" s="101" t="s">
        <v>54</v>
      </c>
      <c r="AL8" s="98"/>
      <c r="AM8" s="98"/>
      <c r="AN8" s="25" t="s">
        <v>105</v>
      </c>
      <c r="AO8" s="25" t="s">
        <v>5</v>
      </c>
      <c r="AP8" s="25" t="s">
        <v>22</v>
      </c>
      <c r="AQ8" s="98"/>
      <c r="AR8" s="98"/>
    </row>
    <row r="9" spans="1:44" x14ac:dyDescent="0.2">
      <c r="A9" s="23" t="s">
        <v>4</v>
      </c>
      <c r="B9" s="25" t="s">
        <v>62</v>
      </c>
      <c r="C9" s="25" t="s">
        <v>2</v>
      </c>
      <c r="D9" s="25" t="s">
        <v>120</v>
      </c>
      <c r="E9" s="25" t="s">
        <v>70</v>
      </c>
      <c r="F9" s="101" t="s">
        <v>3</v>
      </c>
      <c r="G9" s="25" t="s">
        <v>116</v>
      </c>
      <c r="H9" s="25" t="s">
        <v>1</v>
      </c>
      <c r="I9" s="98"/>
      <c r="J9" s="25" t="s">
        <v>22</v>
      </c>
      <c r="K9" s="98"/>
      <c r="L9" s="98"/>
      <c r="M9" s="25" t="s">
        <v>10</v>
      </c>
      <c r="N9" s="25" t="s">
        <v>122</v>
      </c>
      <c r="O9" s="25" t="s">
        <v>24</v>
      </c>
      <c r="P9" s="98"/>
      <c r="Q9" s="98"/>
      <c r="R9" s="25" t="s">
        <v>61</v>
      </c>
      <c r="S9" s="98"/>
      <c r="T9" s="110" t="s">
        <v>1</v>
      </c>
      <c r="U9" s="98"/>
      <c r="V9" s="144"/>
      <c r="W9" s="144"/>
      <c r="X9" s="25" t="s">
        <v>53</v>
      </c>
      <c r="Y9" s="98"/>
      <c r="Z9" s="25" t="s">
        <v>121</v>
      </c>
      <c r="AA9" s="98"/>
      <c r="AB9" s="98"/>
      <c r="AC9" s="25" t="s">
        <v>3</v>
      </c>
      <c r="AD9" s="98"/>
      <c r="AE9" s="98"/>
      <c r="AF9" s="25" t="s">
        <v>26</v>
      </c>
      <c r="AG9" s="98"/>
      <c r="AH9" s="101" t="s">
        <v>105</v>
      </c>
      <c r="AI9" s="98"/>
      <c r="AJ9" s="25" t="s">
        <v>76</v>
      </c>
      <c r="AK9" s="98"/>
      <c r="AL9" s="101" t="s">
        <v>108</v>
      </c>
      <c r="AM9" s="98"/>
      <c r="AN9" s="25" t="s">
        <v>106</v>
      </c>
      <c r="AO9" s="25" t="s">
        <v>85</v>
      </c>
      <c r="AP9" s="25" t="s">
        <v>71</v>
      </c>
      <c r="AQ9" s="98"/>
      <c r="AR9" s="98"/>
    </row>
    <row r="10" spans="1:44" x14ac:dyDescent="0.2">
      <c r="A10" s="23" t="s">
        <v>116</v>
      </c>
      <c r="B10" s="25" t="s">
        <v>121</v>
      </c>
      <c r="C10" s="25" t="s">
        <v>122</v>
      </c>
      <c r="D10" s="25" t="s">
        <v>62</v>
      </c>
      <c r="E10" s="25" t="s">
        <v>63</v>
      </c>
      <c r="F10" s="98"/>
      <c r="G10" s="25" t="s">
        <v>23</v>
      </c>
      <c r="H10" s="25" t="s">
        <v>72</v>
      </c>
      <c r="I10" s="98"/>
      <c r="J10" s="25" t="s">
        <v>106</v>
      </c>
      <c r="K10" s="98"/>
      <c r="L10" s="98"/>
      <c r="M10" s="25" t="s">
        <v>55</v>
      </c>
      <c r="N10" s="25" t="s">
        <v>3</v>
      </c>
      <c r="O10" s="25" t="s">
        <v>22</v>
      </c>
      <c r="P10" s="98"/>
      <c r="Q10" s="98"/>
      <c r="R10" s="25" t="s">
        <v>1</v>
      </c>
      <c r="S10" s="98"/>
      <c r="T10" s="98"/>
      <c r="U10" s="101" t="s">
        <v>115</v>
      </c>
      <c r="V10" s="144"/>
      <c r="W10" s="144"/>
      <c r="X10" s="25" t="s">
        <v>108</v>
      </c>
      <c r="Y10" s="98"/>
      <c r="Z10" s="25" t="s">
        <v>85</v>
      </c>
      <c r="AA10" s="98"/>
      <c r="AB10" s="98"/>
      <c r="AC10" s="25" t="s">
        <v>26</v>
      </c>
      <c r="AD10" s="98"/>
      <c r="AE10" s="98"/>
      <c r="AF10" s="99" t="s">
        <v>3</v>
      </c>
      <c r="AG10" s="98"/>
      <c r="AH10" s="101" t="s">
        <v>24</v>
      </c>
      <c r="AI10" s="98"/>
      <c r="AJ10" s="25" t="s">
        <v>61</v>
      </c>
      <c r="AK10" s="98"/>
      <c r="AL10" s="98"/>
      <c r="AM10" s="98"/>
      <c r="AN10" s="101" t="s">
        <v>54</v>
      </c>
      <c r="AO10" s="25" t="s">
        <v>70</v>
      </c>
      <c r="AP10" s="25" t="s">
        <v>2</v>
      </c>
      <c r="AQ10" s="98"/>
      <c r="AR10" s="98"/>
    </row>
    <row r="11" spans="1:44" x14ac:dyDescent="0.2">
      <c r="A11" s="23" t="s">
        <v>115</v>
      </c>
      <c r="B11" s="25" t="s">
        <v>77</v>
      </c>
      <c r="C11" s="25" t="s">
        <v>60</v>
      </c>
      <c r="D11" s="25" t="s">
        <v>4</v>
      </c>
      <c r="E11" s="25" t="s">
        <v>53</v>
      </c>
      <c r="F11" s="98"/>
      <c r="G11" s="25" t="s">
        <v>26</v>
      </c>
      <c r="H11" s="98"/>
      <c r="I11" s="98"/>
      <c r="J11" s="25" t="s">
        <v>86</v>
      </c>
      <c r="K11" s="25" t="s">
        <v>10</v>
      </c>
      <c r="L11" s="98"/>
      <c r="M11" s="25" t="s">
        <v>105</v>
      </c>
      <c r="N11" s="98"/>
      <c r="O11" s="25" t="s">
        <v>76</v>
      </c>
      <c r="P11" s="98"/>
      <c r="Q11" s="98"/>
      <c r="R11" s="25" t="s">
        <v>7</v>
      </c>
      <c r="S11" s="98"/>
      <c r="T11" s="98"/>
      <c r="U11" s="101" t="s">
        <v>119</v>
      </c>
      <c r="V11" s="144"/>
      <c r="W11" s="144"/>
      <c r="X11" s="25" t="s">
        <v>106</v>
      </c>
      <c r="Y11" s="98"/>
      <c r="Z11" s="25" t="s">
        <v>71</v>
      </c>
      <c r="AA11" s="98"/>
      <c r="AB11" s="98"/>
      <c r="AC11" s="25" t="s">
        <v>8</v>
      </c>
      <c r="AD11" s="98"/>
      <c r="AE11" s="98"/>
      <c r="AF11" s="25" t="s">
        <v>6</v>
      </c>
      <c r="AG11" s="98"/>
      <c r="AH11" s="101" t="s">
        <v>121</v>
      </c>
      <c r="AI11" s="98"/>
      <c r="AJ11" s="25" t="s">
        <v>3</v>
      </c>
      <c r="AK11" s="98"/>
      <c r="AL11" s="98"/>
      <c r="AM11" s="98"/>
      <c r="AN11" s="25" t="s">
        <v>72</v>
      </c>
      <c r="AO11" s="25" t="s">
        <v>54</v>
      </c>
      <c r="AP11" s="25" t="s">
        <v>117</v>
      </c>
      <c r="AQ11" s="98"/>
      <c r="AR11" s="98"/>
    </row>
    <row r="12" spans="1:44" x14ac:dyDescent="0.2">
      <c r="A12" s="23" t="s">
        <v>62</v>
      </c>
      <c r="B12" s="25" t="s">
        <v>23</v>
      </c>
      <c r="C12" s="25" t="s">
        <v>115</v>
      </c>
      <c r="D12" s="25" t="s">
        <v>119</v>
      </c>
      <c r="E12" s="25" t="s">
        <v>86</v>
      </c>
      <c r="F12" s="101" t="s">
        <v>118</v>
      </c>
      <c r="G12" s="25" t="s">
        <v>8</v>
      </c>
      <c r="H12" s="98"/>
      <c r="I12" s="25" t="s">
        <v>165</v>
      </c>
      <c r="J12" s="25" t="s">
        <v>108</v>
      </c>
      <c r="K12" s="98"/>
      <c r="L12" s="25" t="s">
        <v>166</v>
      </c>
      <c r="M12" s="25" t="s">
        <v>5</v>
      </c>
      <c r="N12" s="25" t="s">
        <v>72</v>
      </c>
      <c r="O12" s="25" t="s">
        <v>121</v>
      </c>
      <c r="P12" s="112"/>
      <c r="Q12" s="98"/>
      <c r="R12" s="25" t="s">
        <v>106</v>
      </c>
      <c r="S12" s="98"/>
      <c r="T12" s="110" t="s">
        <v>6</v>
      </c>
      <c r="U12" s="98"/>
      <c r="V12" s="144"/>
      <c r="W12" s="144"/>
      <c r="X12" s="25" t="s">
        <v>1</v>
      </c>
      <c r="Y12" s="98"/>
      <c r="Z12" s="25" t="s">
        <v>76</v>
      </c>
      <c r="AA12" s="98"/>
      <c r="AB12" s="101" t="s">
        <v>10</v>
      </c>
      <c r="AC12" s="98"/>
      <c r="AD12" s="25" t="s">
        <v>117</v>
      </c>
      <c r="AE12" s="98"/>
      <c r="AF12" s="25" t="s">
        <v>53</v>
      </c>
      <c r="AG12" s="98"/>
      <c r="AH12" s="101" t="s">
        <v>54</v>
      </c>
      <c r="AI12" s="98"/>
      <c r="AJ12" s="25" t="s">
        <v>2</v>
      </c>
      <c r="AK12" s="101" t="s">
        <v>70</v>
      </c>
      <c r="AL12" s="98"/>
      <c r="AM12" s="103" t="s">
        <v>7</v>
      </c>
      <c r="AN12" s="99" t="s">
        <v>70</v>
      </c>
      <c r="AO12" s="25" t="s">
        <v>24</v>
      </c>
      <c r="AP12" s="25" t="s">
        <v>3</v>
      </c>
      <c r="AQ12" s="98"/>
      <c r="AR12" s="98"/>
    </row>
    <row r="13" spans="1:44" x14ac:dyDescent="0.2">
      <c r="A13" s="23" t="s">
        <v>8</v>
      </c>
      <c r="B13" s="25" t="s">
        <v>25</v>
      </c>
      <c r="C13" s="25" t="s">
        <v>76</v>
      </c>
      <c r="D13" s="25" t="s">
        <v>118</v>
      </c>
      <c r="E13" s="25" t="s">
        <v>1</v>
      </c>
      <c r="F13" s="106"/>
      <c r="G13" s="25" t="s">
        <v>60</v>
      </c>
      <c r="H13" s="98"/>
      <c r="I13" s="25" t="s">
        <v>171</v>
      </c>
      <c r="J13" s="25" t="s">
        <v>4</v>
      </c>
      <c r="K13" s="98"/>
      <c r="L13" s="98"/>
      <c r="M13" s="25" t="s">
        <v>107</v>
      </c>
      <c r="N13" s="25" t="s">
        <v>7</v>
      </c>
      <c r="O13" s="25" t="s">
        <v>116</v>
      </c>
      <c r="P13" s="98"/>
      <c r="Q13" s="25" t="s">
        <v>172</v>
      </c>
      <c r="R13" s="25" t="s">
        <v>86</v>
      </c>
      <c r="S13" s="98"/>
      <c r="T13" s="98"/>
      <c r="U13" s="98"/>
      <c r="V13" s="144"/>
      <c r="W13" s="144"/>
      <c r="X13" s="25" t="s">
        <v>26</v>
      </c>
      <c r="Y13" s="101" t="s">
        <v>192</v>
      </c>
      <c r="Z13" s="25" t="s">
        <v>105</v>
      </c>
      <c r="AA13" s="101" t="s">
        <v>193</v>
      </c>
      <c r="AB13" s="98"/>
      <c r="AC13" s="25" t="s">
        <v>120</v>
      </c>
      <c r="AD13" s="98"/>
      <c r="AE13" s="98"/>
      <c r="AF13" s="25" t="s">
        <v>2</v>
      </c>
      <c r="AG13" s="108"/>
      <c r="AH13" s="101" t="s">
        <v>70</v>
      </c>
      <c r="AI13" s="108"/>
      <c r="AJ13" s="25" t="s">
        <v>10</v>
      </c>
      <c r="AK13" s="98"/>
      <c r="AL13" s="25" t="s">
        <v>70</v>
      </c>
      <c r="AM13" s="98"/>
      <c r="AN13" s="101" t="s">
        <v>122</v>
      </c>
      <c r="AO13" s="25" t="s">
        <v>72</v>
      </c>
      <c r="AP13" s="25" t="s">
        <v>53</v>
      </c>
      <c r="AQ13" s="108"/>
      <c r="AR13" s="98"/>
    </row>
    <row r="14" spans="1:44" x14ac:dyDescent="0.2">
      <c r="A14" s="23" t="s">
        <v>1</v>
      </c>
      <c r="B14" s="25" t="s">
        <v>122</v>
      </c>
      <c r="C14" s="25" t="s">
        <v>106</v>
      </c>
      <c r="D14" s="25" t="s">
        <v>72</v>
      </c>
      <c r="E14" s="25" t="s">
        <v>22</v>
      </c>
      <c r="F14" s="101" t="s">
        <v>174</v>
      </c>
      <c r="G14" s="25" t="s">
        <v>3</v>
      </c>
      <c r="H14" s="25" t="s">
        <v>23</v>
      </c>
      <c r="I14" s="98" t="s">
        <v>167</v>
      </c>
      <c r="J14" s="25" t="s">
        <v>26</v>
      </c>
      <c r="K14" s="98"/>
      <c r="L14" s="25" t="s">
        <v>167</v>
      </c>
      <c r="M14" s="25" t="s">
        <v>63</v>
      </c>
      <c r="N14" s="25" t="s">
        <v>85</v>
      </c>
      <c r="O14" s="25" t="s">
        <v>6</v>
      </c>
      <c r="P14" s="25" t="s">
        <v>10</v>
      </c>
      <c r="Q14" s="98"/>
      <c r="R14" s="25" t="s">
        <v>119</v>
      </c>
      <c r="S14" s="25" t="s">
        <v>168</v>
      </c>
      <c r="T14" s="110" t="s">
        <v>23</v>
      </c>
      <c r="U14" s="98"/>
      <c r="V14" s="144"/>
      <c r="W14" s="144"/>
      <c r="X14" s="25" t="s">
        <v>60</v>
      </c>
      <c r="Y14" s="101" t="s">
        <v>188</v>
      </c>
      <c r="Z14" s="25" t="s">
        <v>115</v>
      </c>
      <c r="AA14" s="121" t="s">
        <v>189</v>
      </c>
      <c r="AB14" s="101" t="s">
        <v>7</v>
      </c>
      <c r="AC14" s="98"/>
      <c r="AD14" s="25" t="s">
        <v>108</v>
      </c>
      <c r="AE14" s="25" t="s">
        <v>3</v>
      </c>
      <c r="AF14" s="99" t="s">
        <v>10</v>
      </c>
      <c r="AG14" s="101" t="s">
        <v>199</v>
      </c>
      <c r="AH14" s="101" t="s">
        <v>55</v>
      </c>
      <c r="AI14" s="101" t="s">
        <v>200</v>
      </c>
      <c r="AJ14" s="25" t="s">
        <v>7</v>
      </c>
      <c r="AK14" s="98"/>
      <c r="AL14" s="98"/>
      <c r="AM14" s="128"/>
      <c r="AN14" s="101" t="s">
        <v>77</v>
      </c>
      <c r="AO14" s="25" t="s">
        <v>121</v>
      </c>
      <c r="AP14" s="25" t="s">
        <v>4</v>
      </c>
      <c r="AQ14" s="101" t="s">
        <v>7</v>
      </c>
      <c r="AR14" s="98"/>
    </row>
    <row r="15" spans="1:44" x14ac:dyDescent="0.2">
      <c r="A15" s="23" t="s">
        <v>6</v>
      </c>
      <c r="B15" s="25" t="s">
        <v>106</v>
      </c>
      <c r="C15" s="25" t="s">
        <v>26</v>
      </c>
      <c r="D15" s="25" t="s">
        <v>10</v>
      </c>
      <c r="E15" s="25" t="s">
        <v>4</v>
      </c>
      <c r="F15" s="101" t="s">
        <v>63</v>
      </c>
      <c r="G15" s="25" t="s">
        <v>122</v>
      </c>
      <c r="H15" s="98"/>
      <c r="I15" s="25" t="s">
        <v>163</v>
      </c>
      <c r="J15" s="25" t="s">
        <v>2</v>
      </c>
      <c r="K15" s="98"/>
      <c r="L15" s="25" t="s">
        <v>164</v>
      </c>
      <c r="M15" s="25" t="s">
        <v>24</v>
      </c>
      <c r="N15" s="25" t="s">
        <v>55</v>
      </c>
      <c r="O15" s="25" t="s">
        <v>71</v>
      </c>
      <c r="P15" s="113"/>
      <c r="Q15" s="103" t="s">
        <v>184</v>
      </c>
      <c r="R15" s="25" t="s">
        <v>63</v>
      </c>
      <c r="S15" s="103" t="s">
        <v>185</v>
      </c>
      <c r="T15" s="101" t="s">
        <v>60</v>
      </c>
      <c r="U15" s="98"/>
      <c r="V15" s="144"/>
      <c r="W15" s="144"/>
      <c r="X15" s="25" t="s">
        <v>118</v>
      </c>
      <c r="Y15" s="101" t="s">
        <v>194</v>
      </c>
      <c r="Z15" s="25" t="s">
        <v>25</v>
      </c>
      <c r="AA15" s="101" t="s">
        <v>195</v>
      </c>
      <c r="AB15" s="98"/>
      <c r="AC15" s="25" t="s">
        <v>61</v>
      </c>
      <c r="AD15" s="98"/>
      <c r="AE15" s="98"/>
      <c r="AF15" s="25" t="s">
        <v>120</v>
      </c>
      <c r="AG15" s="101" t="s">
        <v>201</v>
      </c>
      <c r="AH15" s="101" t="s">
        <v>8</v>
      </c>
      <c r="AI15" s="101" t="s">
        <v>204</v>
      </c>
      <c r="AJ15" s="25" t="s">
        <v>108</v>
      </c>
      <c r="AK15" s="101" t="s">
        <v>62</v>
      </c>
      <c r="AL15" s="101" t="s">
        <v>8</v>
      </c>
      <c r="AM15" s="98"/>
      <c r="AN15" s="99" t="s">
        <v>8</v>
      </c>
      <c r="AO15" s="25" t="s">
        <v>116</v>
      </c>
      <c r="AP15" s="25" t="s">
        <v>86</v>
      </c>
      <c r="AQ15" s="101" t="s">
        <v>207</v>
      </c>
      <c r="AR15" s="98"/>
    </row>
    <row r="16" spans="1:44" x14ac:dyDescent="0.2">
      <c r="A16" s="23" t="s">
        <v>2</v>
      </c>
      <c r="B16" s="25" t="s">
        <v>115</v>
      </c>
      <c r="C16" s="25" t="s">
        <v>23</v>
      </c>
      <c r="D16" s="25" t="s">
        <v>53</v>
      </c>
      <c r="E16" s="25" t="s">
        <v>10</v>
      </c>
      <c r="F16" s="98"/>
      <c r="G16" s="25" t="s">
        <v>24</v>
      </c>
      <c r="H16" s="98"/>
      <c r="I16" s="98"/>
      <c r="J16" s="25" t="s">
        <v>70</v>
      </c>
      <c r="K16" s="98"/>
      <c r="L16" s="98"/>
      <c r="M16" s="25" t="s">
        <v>85</v>
      </c>
      <c r="N16" s="108"/>
      <c r="O16" s="25" t="s">
        <v>122</v>
      </c>
      <c r="P16" s="98"/>
      <c r="Q16" s="98"/>
      <c r="R16" s="25" t="s">
        <v>105</v>
      </c>
      <c r="S16" s="98"/>
      <c r="T16" s="98"/>
      <c r="U16" s="101" t="s">
        <v>121</v>
      </c>
      <c r="V16" s="144"/>
      <c r="W16" s="144"/>
      <c r="X16" s="25" t="s">
        <v>3</v>
      </c>
      <c r="Y16" s="98"/>
      <c r="Z16" s="25" t="s">
        <v>72</v>
      </c>
      <c r="AA16" s="98"/>
      <c r="AB16" s="98"/>
      <c r="AC16" s="25" t="s">
        <v>63</v>
      </c>
      <c r="AD16" s="98"/>
      <c r="AE16" s="98"/>
      <c r="AF16" s="25" t="s">
        <v>22</v>
      </c>
      <c r="AG16" s="98"/>
      <c r="AH16" s="101" t="s">
        <v>5</v>
      </c>
      <c r="AI16" s="98"/>
      <c r="AJ16" s="25" t="s">
        <v>60</v>
      </c>
      <c r="AK16" s="98"/>
      <c r="AL16" s="98"/>
      <c r="AM16" s="98"/>
      <c r="AN16" s="101" t="s">
        <v>1</v>
      </c>
      <c r="AO16" s="25" t="s">
        <v>106</v>
      </c>
      <c r="AP16" s="25" t="s">
        <v>119</v>
      </c>
      <c r="AQ16" s="98"/>
      <c r="AR16" s="98"/>
    </row>
    <row r="17" spans="1:44" x14ac:dyDescent="0.2">
      <c r="A17" s="23" t="s">
        <v>106</v>
      </c>
      <c r="B17" s="25" t="s">
        <v>70</v>
      </c>
      <c r="C17" s="25" t="s">
        <v>71</v>
      </c>
      <c r="D17" s="25" t="s">
        <v>117</v>
      </c>
      <c r="E17" s="25" t="s">
        <v>7</v>
      </c>
      <c r="F17" s="101" t="s">
        <v>173</v>
      </c>
      <c r="G17" s="25" t="s">
        <v>76</v>
      </c>
      <c r="H17" s="98"/>
      <c r="I17" s="98"/>
      <c r="J17" s="25" t="s">
        <v>119</v>
      </c>
      <c r="K17" s="98"/>
      <c r="L17" s="98"/>
      <c r="M17" s="25" t="s">
        <v>8</v>
      </c>
      <c r="N17" s="25" t="s">
        <v>105</v>
      </c>
      <c r="O17" s="25" t="s">
        <v>10</v>
      </c>
      <c r="P17" s="98"/>
      <c r="Q17" s="98"/>
      <c r="R17" s="25" t="s">
        <v>60</v>
      </c>
      <c r="S17" s="98"/>
      <c r="T17" s="101" t="s">
        <v>24</v>
      </c>
      <c r="U17" s="98"/>
      <c r="V17" s="144"/>
      <c r="W17" s="144"/>
      <c r="X17" s="25" t="s">
        <v>120</v>
      </c>
      <c r="Y17" s="98"/>
      <c r="Z17" s="25" t="s">
        <v>5</v>
      </c>
      <c r="AA17" s="98"/>
      <c r="AB17" s="98"/>
      <c r="AC17" s="25" t="s">
        <v>86</v>
      </c>
      <c r="AD17" s="98"/>
      <c r="AE17" s="98"/>
      <c r="AF17" s="25" t="s">
        <v>118</v>
      </c>
      <c r="AG17" s="98"/>
      <c r="AH17" s="101" t="s">
        <v>25</v>
      </c>
      <c r="AI17" s="98"/>
      <c r="AJ17" s="25" t="s">
        <v>53</v>
      </c>
      <c r="AK17" s="98"/>
      <c r="AL17" s="98"/>
      <c r="AM17" s="98"/>
      <c r="AN17" s="25" t="s">
        <v>23</v>
      </c>
      <c r="AO17" s="25" t="s">
        <v>77</v>
      </c>
      <c r="AP17" s="25" t="s">
        <v>61</v>
      </c>
      <c r="AQ17" s="98"/>
      <c r="AR17" s="98"/>
    </row>
    <row r="18" spans="1:44" x14ac:dyDescent="0.2">
      <c r="A18" s="23" t="s">
        <v>10</v>
      </c>
      <c r="B18" s="25" t="s">
        <v>5</v>
      </c>
      <c r="C18" s="25" t="s">
        <v>105</v>
      </c>
      <c r="D18" s="25" t="s">
        <v>70</v>
      </c>
      <c r="E18" s="25" t="s">
        <v>77</v>
      </c>
      <c r="F18" s="101" t="s">
        <v>86</v>
      </c>
      <c r="G18" s="25" t="s">
        <v>85</v>
      </c>
      <c r="H18" s="98"/>
      <c r="I18" s="98"/>
      <c r="J18" s="25" t="s">
        <v>7</v>
      </c>
      <c r="K18" s="25" t="s">
        <v>120</v>
      </c>
      <c r="L18" s="98"/>
      <c r="M18" s="25" t="s">
        <v>23</v>
      </c>
      <c r="N18" s="108"/>
      <c r="O18" s="25" t="s">
        <v>107</v>
      </c>
      <c r="P18" s="25" t="s">
        <v>71</v>
      </c>
      <c r="Q18" s="98"/>
      <c r="R18" s="25" t="s">
        <v>118</v>
      </c>
      <c r="S18" s="98"/>
      <c r="T18" s="111" t="s">
        <v>180</v>
      </c>
      <c r="U18" s="98"/>
      <c r="V18" s="144"/>
      <c r="W18" s="144"/>
      <c r="X18" s="25" t="s">
        <v>61</v>
      </c>
      <c r="Y18" s="98"/>
      <c r="Z18" s="25" t="s">
        <v>122</v>
      </c>
      <c r="AA18" s="98"/>
      <c r="AB18" s="101" t="s">
        <v>62</v>
      </c>
      <c r="AC18" s="99" t="s">
        <v>53</v>
      </c>
      <c r="AD18" s="25" t="s">
        <v>25</v>
      </c>
      <c r="AE18" s="98"/>
      <c r="AF18" s="99" t="s">
        <v>71</v>
      </c>
      <c r="AG18" s="98"/>
      <c r="AH18" s="101" t="s">
        <v>62</v>
      </c>
      <c r="AI18" s="98"/>
      <c r="AJ18" s="25" t="s">
        <v>22</v>
      </c>
      <c r="AK18" s="101" t="s">
        <v>205</v>
      </c>
      <c r="AL18" s="98"/>
      <c r="AM18" s="98"/>
      <c r="AN18" s="101" t="s">
        <v>116</v>
      </c>
      <c r="AO18" s="25" t="s">
        <v>115</v>
      </c>
      <c r="AP18" s="25" t="s">
        <v>76</v>
      </c>
      <c r="AQ18" s="98"/>
      <c r="AR18" s="98"/>
    </row>
    <row r="19" spans="1:44" x14ac:dyDescent="0.2">
      <c r="A19" s="23" t="s">
        <v>3</v>
      </c>
      <c r="B19" s="25" t="s">
        <v>8</v>
      </c>
      <c r="C19" s="25" t="s">
        <v>121</v>
      </c>
      <c r="D19" s="25" t="s">
        <v>7</v>
      </c>
      <c r="E19" s="25" t="s">
        <v>117</v>
      </c>
      <c r="F19" s="101" t="s">
        <v>23</v>
      </c>
      <c r="G19" s="25" t="s">
        <v>71</v>
      </c>
      <c r="H19" s="98"/>
      <c r="I19" s="25" t="s">
        <v>159</v>
      </c>
      <c r="J19" s="25" t="s">
        <v>76</v>
      </c>
      <c r="K19" s="98"/>
      <c r="L19" s="25" t="s">
        <v>160</v>
      </c>
      <c r="M19" s="25" t="s">
        <v>61</v>
      </c>
      <c r="N19" s="25" t="s">
        <v>119</v>
      </c>
      <c r="O19" s="25" t="s">
        <v>53</v>
      </c>
      <c r="P19" s="98"/>
      <c r="Q19" s="101" t="s">
        <v>186</v>
      </c>
      <c r="R19" s="25" t="s">
        <v>26</v>
      </c>
      <c r="S19" s="101" t="s">
        <v>187</v>
      </c>
      <c r="T19" s="109"/>
      <c r="U19" s="111" t="s">
        <v>108</v>
      </c>
      <c r="V19" s="144"/>
      <c r="W19" s="144"/>
      <c r="X19" s="25" t="s">
        <v>77</v>
      </c>
      <c r="Y19" s="98"/>
      <c r="Z19" s="25" t="s">
        <v>6</v>
      </c>
      <c r="AA19" s="98"/>
      <c r="AB19" s="120"/>
      <c r="AC19" s="25" t="s">
        <v>23</v>
      </c>
      <c r="AD19" s="25" t="s">
        <v>10</v>
      </c>
      <c r="AE19" s="25" t="s">
        <v>1</v>
      </c>
      <c r="AF19" s="99" t="s">
        <v>119</v>
      </c>
      <c r="AG19" s="98"/>
      <c r="AH19" s="101" t="s">
        <v>106</v>
      </c>
      <c r="AI19" s="98"/>
      <c r="AJ19" s="25" t="s">
        <v>120</v>
      </c>
      <c r="AK19" s="98"/>
      <c r="AL19" s="98"/>
      <c r="AM19" s="109"/>
      <c r="AN19" s="25" t="s">
        <v>85</v>
      </c>
      <c r="AO19" s="25" t="s">
        <v>105</v>
      </c>
      <c r="AP19" s="25" t="s">
        <v>60</v>
      </c>
      <c r="AQ19" s="98"/>
      <c r="AR19" s="98"/>
    </row>
    <row r="20" spans="1:44" x14ac:dyDescent="0.2">
      <c r="A20" s="23" t="s">
        <v>117</v>
      </c>
      <c r="B20" s="25" t="s">
        <v>1</v>
      </c>
      <c r="C20" s="25" t="s">
        <v>116</v>
      </c>
      <c r="D20" s="25" t="s">
        <v>107</v>
      </c>
      <c r="E20" s="25" t="s">
        <v>25</v>
      </c>
      <c r="F20" s="98"/>
      <c r="G20" s="25" t="s">
        <v>6</v>
      </c>
      <c r="H20" s="98"/>
      <c r="I20" s="98"/>
      <c r="J20" s="25" t="s">
        <v>72</v>
      </c>
      <c r="K20" s="98"/>
      <c r="L20" s="98"/>
      <c r="M20" s="25" t="s">
        <v>118</v>
      </c>
      <c r="N20" s="25" t="s">
        <v>4</v>
      </c>
      <c r="O20" s="25" t="s">
        <v>2</v>
      </c>
      <c r="P20" s="98"/>
      <c r="Q20" s="98"/>
      <c r="R20" s="25" t="s">
        <v>55</v>
      </c>
      <c r="S20" s="98"/>
      <c r="T20" s="98"/>
      <c r="U20" s="98"/>
      <c r="V20" s="144"/>
      <c r="W20" s="144"/>
      <c r="X20" s="25" t="s">
        <v>24</v>
      </c>
      <c r="Y20" s="98"/>
      <c r="Z20" s="25" t="s">
        <v>10</v>
      </c>
      <c r="AA20" s="98"/>
      <c r="AB20" s="98"/>
      <c r="AC20" s="98"/>
      <c r="AD20" s="25" t="s">
        <v>60</v>
      </c>
      <c r="AE20" s="98"/>
      <c r="AF20" s="25" t="s">
        <v>108</v>
      </c>
      <c r="AG20" s="98"/>
      <c r="AH20" s="25" t="s">
        <v>85</v>
      </c>
      <c r="AI20" s="98"/>
      <c r="AJ20" s="25" t="s">
        <v>26</v>
      </c>
      <c r="AK20" s="98"/>
      <c r="AL20" s="98"/>
      <c r="AM20" s="98"/>
      <c r="AN20" s="25" t="s">
        <v>8</v>
      </c>
      <c r="AO20" s="25" t="s">
        <v>63</v>
      </c>
      <c r="AP20" s="25" t="s">
        <v>120</v>
      </c>
      <c r="AQ20" s="98"/>
      <c r="AR20" s="98"/>
    </row>
    <row r="21" spans="1:44" x14ac:dyDescent="0.2">
      <c r="A21" s="23" t="s">
        <v>63</v>
      </c>
      <c r="B21" s="25" t="s">
        <v>55</v>
      </c>
      <c r="C21" s="25" t="s">
        <v>8</v>
      </c>
      <c r="D21" s="25" t="s">
        <v>108</v>
      </c>
      <c r="E21" s="25" t="s">
        <v>119</v>
      </c>
      <c r="F21" s="101" t="s">
        <v>70</v>
      </c>
      <c r="G21" s="25" t="s">
        <v>106</v>
      </c>
      <c r="H21" s="98"/>
      <c r="I21" s="98"/>
      <c r="J21" s="25" t="s">
        <v>3</v>
      </c>
      <c r="K21" s="98"/>
      <c r="L21" s="98"/>
      <c r="M21" s="25" t="s">
        <v>71</v>
      </c>
      <c r="N21" s="108"/>
      <c r="O21" s="25" t="s">
        <v>115</v>
      </c>
      <c r="P21" s="98"/>
      <c r="Q21" s="98"/>
      <c r="R21" s="25" t="s">
        <v>70</v>
      </c>
      <c r="S21" s="98"/>
      <c r="T21" s="98"/>
      <c r="U21" s="101" t="s">
        <v>5</v>
      </c>
      <c r="V21" s="144"/>
      <c r="W21" s="144"/>
      <c r="X21" s="25" t="s">
        <v>86</v>
      </c>
      <c r="Y21" s="98"/>
      <c r="Z21" s="25" t="s">
        <v>62</v>
      </c>
      <c r="AA21" s="98"/>
      <c r="AB21" s="98"/>
      <c r="AC21" s="25" t="s">
        <v>77</v>
      </c>
      <c r="AD21" s="98"/>
      <c r="AE21" s="98"/>
      <c r="AF21" s="25" t="s">
        <v>7</v>
      </c>
      <c r="AG21" s="98"/>
      <c r="AH21" s="25" t="s">
        <v>72</v>
      </c>
      <c r="AI21" s="98"/>
      <c r="AJ21" s="25" t="s">
        <v>4</v>
      </c>
      <c r="AK21" s="98"/>
      <c r="AL21" s="98"/>
      <c r="AM21" s="98"/>
      <c r="AN21" s="25" t="s">
        <v>121</v>
      </c>
      <c r="AO21" s="25" t="s">
        <v>122</v>
      </c>
      <c r="AP21" s="25" t="s">
        <v>10</v>
      </c>
      <c r="AQ21" s="98"/>
      <c r="AR21" s="98"/>
    </row>
    <row r="22" spans="1:44" x14ac:dyDescent="0.2">
      <c r="A22" s="23" t="s">
        <v>85</v>
      </c>
      <c r="B22" s="25" t="s">
        <v>24</v>
      </c>
      <c r="C22" s="25" t="s">
        <v>55</v>
      </c>
      <c r="D22" s="25" t="s">
        <v>5</v>
      </c>
      <c r="E22" s="25" t="s">
        <v>62</v>
      </c>
      <c r="F22" s="103" t="s">
        <v>10</v>
      </c>
      <c r="G22" s="25" t="s">
        <v>54</v>
      </c>
      <c r="H22" s="98"/>
      <c r="I22" s="98"/>
      <c r="J22" s="25" t="s">
        <v>115</v>
      </c>
      <c r="K22" s="98"/>
      <c r="L22" s="98"/>
      <c r="M22" s="25" t="s">
        <v>77</v>
      </c>
      <c r="N22" s="25" t="s">
        <v>71</v>
      </c>
      <c r="O22" s="25" t="s">
        <v>108</v>
      </c>
      <c r="P22" s="98"/>
      <c r="Q22" s="98"/>
      <c r="R22" s="25" t="s">
        <v>8</v>
      </c>
      <c r="S22" s="98"/>
      <c r="T22" s="106"/>
      <c r="U22" s="98"/>
      <c r="V22" s="144"/>
      <c r="W22" s="144"/>
      <c r="X22" s="25" t="s">
        <v>63</v>
      </c>
      <c r="Y22" s="98"/>
      <c r="Z22" s="25" t="s">
        <v>119</v>
      </c>
      <c r="AA22" s="98"/>
      <c r="AB22" s="98"/>
      <c r="AC22" s="25" t="s">
        <v>106</v>
      </c>
      <c r="AD22" s="98"/>
      <c r="AE22" s="98"/>
      <c r="AF22" s="25" t="s">
        <v>61</v>
      </c>
      <c r="AG22" s="98"/>
      <c r="AH22" s="25" t="s">
        <v>122</v>
      </c>
      <c r="AI22" s="98"/>
      <c r="AJ22" s="25" t="s">
        <v>118</v>
      </c>
      <c r="AK22" s="98"/>
      <c r="AL22" s="98"/>
      <c r="AM22" s="106"/>
      <c r="AN22" s="25" t="s">
        <v>25</v>
      </c>
      <c r="AO22" s="25" t="s">
        <v>23</v>
      </c>
      <c r="AP22" s="25" t="s">
        <v>6</v>
      </c>
      <c r="AQ22" s="98"/>
      <c r="AR22" s="98"/>
    </row>
  </sheetData>
  <mergeCells count="18">
    <mergeCell ref="T3:T5"/>
    <mergeCell ref="G2:H2"/>
    <mergeCell ref="J2:K2"/>
    <mergeCell ref="T1:U1"/>
    <mergeCell ref="M2:N2"/>
    <mergeCell ref="M1:N1"/>
    <mergeCell ref="O2:P2"/>
    <mergeCell ref="AR1:AR2"/>
    <mergeCell ref="AM1:AN1"/>
    <mergeCell ref="V1:W1"/>
    <mergeCell ref="V2:W2"/>
    <mergeCell ref="V3:W22"/>
    <mergeCell ref="AE1:AF1"/>
    <mergeCell ref="AB3:AB5"/>
    <mergeCell ref="AM3:AM5"/>
    <mergeCell ref="AC2:AD2"/>
    <mergeCell ref="AB1:AC1"/>
    <mergeCell ref="AJ2:AL2"/>
  </mergeCells>
  <conditionalFormatting sqref="A2">
    <cfRule type="cellIs" dxfId="5" priority="7" stopIfTrue="1" operator="equal">
      <formula>"W"</formula>
    </cfRule>
    <cfRule type="cellIs" dxfId="4" priority="8" stopIfTrue="1" operator="equal">
      <formula>"D"</formula>
    </cfRule>
    <cfRule type="cellIs" dxfId="3" priority="9" stopIfTrue="1" operator="equal">
      <formula>"L"</formula>
    </cfRule>
  </conditionalFormatting>
  <conditionalFormatting sqref="A8 A6 A16 A10:A13">
    <cfRule type="cellIs" dxfId="2" priority="1" stopIfTrue="1" operator="equal">
      <formula>"W"</formula>
    </cfRule>
    <cfRule type="cellIs" dxfId="1" priority="2" stopIfTrue="1" operator="equal">
      <formula>"D"</formula>
    </cfRule>
    <cfRule type="cellIs" dxfId="0" priority="3" stopIfTrue="1" operator="equal">
      <formula>"L"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B4B7-24AA-494B-A1D0-6F6B90B1239B}">
  <dimension ref="A1:Z22"/>
  <sheetViews>
    <sheetView workbookViewId="0">
      <selection activeCell="L9" sqref="L9"/>
    </sheetView>
  </sheetViews>
  <sheetFormatPr defaultRowHeight="14.4" x14ac:dyDescent="0.3"/>
  <cols>
    <col min="1" max="1" width="4.5546875" bestFit="1" customWidth="1"/>
    <col min="2" max="2" width="12.109375" bestFit="1" customWidth="1"/>
    <col min="3" max="3" width="14.88671875" bestFit="1" customWidth="1"/>
    <col min="4" max="4" width="8.77734375" bestFit="1" customWidth="1"/>
    <col min="5" max="5" width="10.109375" bestFit="1" customWidth="1"/>
    <col min="6" max="6" width="7.88671875" bestFit="1" customWidth="1"/>
    <col min="8" max="8" width="11.5546875" bestFit="1" customWidth="1"/>
    <col min="9" max="9" width="5.5546875" bestFit="1" customWidth="1"/>
    <col min="10" max="10" width="6.88671875" bestFit="1" customWidth="1"/>
    <col min="11" max="11" width="4.6640625" bestFit="1" customWidth="1"/>
    <col min="12" max="12" width="10.5546875" bestFit="1" customWidth="1"/>
    <col min="13" max="13" width="5.109375" bestFit="1" customWidth="1"/>
    <col min="14" max="14" width="5.33203125" bestFit="1" customWidth="1"/>
    <col min="15" max="15" width="4.109375" bestFit="1" customWidth="1"/>
    <col min="16" max="16" width="4.6640625" bestFit="1" customWidth="1"/>
    <col min="17" max="17" width="4.109375" bestFit="1" customWidth="1"/>
    <col min="18" max="18" width="4.6640625" bestFit="1" customWidth="1"/>
    <col min="19" max="19" width="9.44140625" bestFit="1" customWidth="1"/>
    <col min="20" max="20" width="6.5546875" bestFit="1" customWidth="1"/>
    <col min="21" max="21" width="4.6640625" bestFit="1" customWidth="1"/>
    <col min="22" max="22" width="9.6640625" bestFit="1" customWidth="1"/>
    <col min="23" max="23" width="6.77734375" bestFit="1" customWidth="1"/>
    <col min="24" max="24" width="4.6640625" bestFit="1" customWidth="1"/>
    <col min="25" max="25" width="10.5546875" bestFit="1" customWidth="1"/>
    <col min="26" max="26" width="10.33203125" bestFit="1" customWidth="1"/>
  </cols>
  <sheetData>
    <row r="1" spans="1:26" ht="12" customHeight="1" x14ac:dyDescent="0.3">
      <c r="A1" s="4" t="s">
        <v>0</v>
      </c>
      <c r="B1" s="4" t="s">
        <v>44</v>
      </c>
      <c r="C1" s="4" t="s">
        <v>38</v>
      </c>
      <c r="D1" s="4" t="s">
        <v>64</v>
      </c>
      <c r="E1" s="4" t="s">
        <v>65</v>
      </c>
      <c r="F1" s="4" t="s">
        <v>39</v>
      </c>
      <c r="G1" s="4" t="s">
        <v>14</v>
      </c>
      <c r="H1" s="4" t="s">
        <v>40</v>
      </c>
      <c r="I1" s="4" t="s">
        <v>66</v>
      </c>
      <c r="J1" s="4" t="s">
        <v>67</v>
      </c>
      <c r="K1" s="4" t="s">
        <v>41</v>
      </c>
      <c r="L1" s="4" t="s">
        <v>42</v>
      </c>
      <c r="M1" s="4" t="s">
        <v>16</v>
      </c>
      <c r="N1" s="4" t="s">
        <v>43</v>
      </c>
      <c r="O1" s="10" t="s">
        <v>73</v>
      </c>
      <c r="P1" s="10" t="s">
        <v>47</v>
      </c>
      <c r="Q1" s="10" t="s">
        <v>75</v>
      </c>
      <c r="R1" s="10" t="s">
        <v>47</v>
      </c>
      <c r="S1" s="14" t="s">
        <v>49</v>
      </c>
      <c r="T1" s="14" t="s">
        <v>48</v>
      </c>
      <c r="U1" s="14" t="s">
        <v>47</v>
      </c>
      <c r="V1" s="14" t="s">
        <v>50</v>
      </c>
      <c r="W1" s="14" t="s">
        <v>51</v>
      </c>
      <c r="X1" s="14" t="s">
        <v>47</v>
      </c>
      <c r="Y1" s="13" t="s">
        <v>45</v>
      </c>
      <c r="Z1" s="13" t="s">
        <v>46</v>
      </c>
    </row>
    <row r="2" spans="1:26" ht="12" customHeight="1" x14ac:dyDescent="0.3">
      <c r="A2" s="32" t="str">
        <f>'Formula Data'!D2</f>
        <v>ARS</v>
      </c>
      <c r="B2" s="11">
        <f>VLOOKUP('Formula Data'!$A2,'[2]2020teamtablefourGW'!$A$1:$L$21,2,FALSE)</f>
        <v>5</v>
      </c>
      <c r="C2" s="11">
        <f>VLOOKUP('Formula Data'!$A2,'[2]2020teamtablefourGW'!$A$1:$L$21,3,FALSE)</f>
        <v>7</v>
      </c>
      <c r="D2" s="85">
        <f>B2</f>
        <v>5</v>
      </c>
      <c r="E2" s="85">
        <f>B2</f>
        <v>5</v>
      </c>
      <c r="F2" s="11">
        <f>VLOOKUP('Formula Data'!$A2,'[2]2020teamtablefourGW'!$A$1:$L$21,4,FALSE)</f>
        <v>2</v>
      </c>
      <c r="G2" s="11">
        <f>VLOOKUP('Formula Data'!$A2,'[2]2020teamtablefourGW'!$A$1:$L$21,6,FALSE)</f>
        <v>4</v>
      </c>
      <c r="H2" s="11">
        <f>VLOOKUP('Formula Data'!$A2,'[2]2020teamtablefourGW'!$A$1:$L$21,7,FALSE)</f>
        <v>16</v>
      </c>
      <c r="I2" s="27">
        <f>G2</f>
        <v>4</v>
      </c>
      <c r="J2" s="27">
        <f>G2</f>
        <v>4</v>
      </c>
      <c r="K2" s="11">
        <f>VLOOKUP('Formula Data'!$A2,'[2]2020teamtablefourGW'!$A$1:$L$21,8,FALSE)</f>
        <v>6</v>
      </c>
      <c r="L2" s="11">
        <f>VLOOKUP('Formula Data'!$A2,'[2]2020teamtablefourGW'!$A$1:$L$21,10,FALSE)</f>
        <v>4</v>
      </c>
      <c r="M2" s="12">
        <f t="shared" ref="M2:M22" si="0">K2/L2</f>
        <v>1.5</v>
      </c>
      <c r="N2" s="12">
        <f t="shared" ref="N2:N22" si="1">F2/L2</f>
        <v>0.5</v>
      </c>
      <c r="O2" s="12">
        <f>VLOOKUP('Formula Data'!$A2,'[2]2020teamtablefourGW'!$A$1:$L$21,9,FALSE)/L2</f>
        <v>1.0874999999999999</v>
      </c>
      <c r="P2" s="12">
        <f>M2-O2</f>
        <v>0.41250000000000009</v>
      </c>
      <c r="Q2" s="12">
        <f>VLOOKUP('Formula Data'!$A2,'[2]2020teamtablefourGW'!$A$1:$L$21,5,FALSE)/L2</f>
        <v>1.095</v>
      </c>
      <c r="R2" s="12">
        <f>Q2-N2</f>
        <v>0.59499999999999997</v>
      </c>
      <c r="S2" s="12">
        <f>('Formula Data'!$AF$3*H2+'Formula Data'!$AF$4*G2)/L2</f>
        <v>6.2</v>
      </c>
      <c r="T2" s="12">
        <f>(S2/$S$22)*$M$22</f>
        <v>1.1134120692444587</v>
      </c>
      <c r="U2" s="12">
        <f>M2-T2</f>
        <v>0.38658793075554132</v>
      </c>
      <c r="V2" s="12">
        <f>('Formula Data'!$AH$3*C2+'Formula Data'!$AH$4*B2)/L2</f>
        <v>2.5012499999999998</v>
      </c>
      <c r="W2" s="12">
        <f>(V2/$V$22)*$M$22</f>
        <v>0.68849425301608158</v>
      </c>
      <c r="X2" s="12">
        <f>W2-N2</f>
        <v>0.18849425301608158</v>
      </c>
      <c r="Y2" s="12">
        <f>AVERAGE(Q2,W2)</f>
        <v>0.89174712650804078</v>
      </c>
      <c r="Z2" s="12">
        <f>AVERAGE(T2,O2)</f>
        <v>1.1004560346222294</v>
      </c>
    </row>
    <row r="3" spans="1:26" ht="12" customHeight="1" x14ac:dyDescent="0.3">
      <c r="A3" s="32" t="str">
        <f>'Formula Data'!D3</f>
        <v>AVL</v>
      </c>
      <c r="B3" s="11">
        <f>VLOOKUP('Formula Data'!$A3,'[2]2020teamtablefourGW'!$A$1:$L$21,2,FALSE)</f>
        <v>8</v>
      </c>
      <c r="C3" s="11">
        <f>VLOOKUP('Formula Data'!$A3,'[2]2020teamtablefourGW'!$A$1:$L$21,3,FALSE)</f>
        <v>27</v>
      </c>
      <c r="D3" s="85">
        <f t="shared" ref="D3:D21" si="2">B3</f>
        <v>8</v>
      </c>
      <c r="E3" s="85">
        <f t="shared" ref="E3:E21" si="3">B3</f>
        <v>8</v>
      </c>
      <c r="F3" s="11">
        <f>VLOOKUP('Formula Data'!$A3,'[2]2020teamtablefourGW'!$A$1:$L$21,4,FALSE)</f>
        <v>9</v>
      </c>
      <c r="G3" s="11">
        <f>VLOOKUP('Formula Data'!$A3,'[2]2020teamtablefourGW'!$A$1:$L$21,6,FALSE)</f>
        <v>9</v>
      </c>
      <c r="H3" s="11">
        <f>VLOOKUP('Formula Data'!$A3,'[2]2020teamtablefourGW'!$A$1:$L$21,7,FALSE)</f>
        <v>28</v>
      </c>
      <c r="I3" s="27">
        <f t="shared" ref="I3:I21" si="4">G3</f>
        <v>9</v>
      </c>
      <c r="J3" s="27">
        <f t="shared" ref="J3:J21" si="5">G3</f>
        <v>9</v>
      </c>
      <c r="K3" s="11">
        <f>VLOOKUP('Formula Data'!$A3,'[2]2020teamtablefourGW'!$A$1:$L$21,8,FALSE)</f>
        <v>7</v>
      </c>
      <c r="L3" s="11">
        <f>VLOOKUP('Formula Data'!$A3,'[2]2020teamtablefourGW'!$A$1:$L$21,10,FALSE)</f>
        <v>5</v>
      </c>
      <c r="M3" s="12">
        <f t="shared" si="0"/>
        <v>1.4</v>
      </c>
      <c r="N3" s="12">
        <f t="shared" si="1"/>
        <v>1.8</v>
      </c>
      <c r="O3" s="12">
        <f>VLOOKUP('Formula Data'!$A3,'[2]2020teamtablefourGW'!$A$1:$L$21,9,FALSE)/L3</f>
        <v>1.47</v>
      </c>
      <c r="P3" s="12">
        <f t="shared" ref="P3:P22" si="6">M3-O3</f>
        <v>-7.0000000000000062E-2</v>
      </c>
      <c r="Q3" s="12">
        <f>VLOOKUP('Formula Data'!$A3,'[2]2020teamtablefourGW'!$A$1:$L$21,5,FALSE)/L3</f>
        <v>1.44</v>
      </c>
      <c r="R3" s="12">
        <f t="shared" ref="R3:R22" si="7">Q3-N3</f>
        <v>-0.3600000000000001</v>
      </c>
      <c r="S3" s="12">
        <f>('Formula Data'!$AF$3*H3+'Formula Data'!$AF$4*G3)/L3</f>
        <v>9.08</v>
      </c>
      <c r="T3" s="12">
        <f t="shared" ref="T3:T22" si="8">(S3/$S$22)*$M$22</f>
        <v>1.6306099336676914</v>
      </c>
      <c r="U3" s="12">
        <f t="shared" ref="U3:U22" si="9">M3-T3</f>
        <v>-0.23060993366769145</v>
      </c>
      <c r="V3" s="12">
        <f>('Formula Data'!$AH$3*C3+'Formula Data'!$AH$4*B3)/L3</f>
        <v>5.4610000000000003</v>
      </c>
      <c r="W3" s="12">
        <f t="shared" ref="W3:W22" si="10">(V3/$V$22)*$M$22</f>
        <v>1.5031952486639968</v>
      </c>
      <c r="X3" s="12">
        <f t="shared" ref="X3:X22" si="11">W3-N3</f>
        <v>-0.29680475133600326</v>
      </c>
      <c r="Y3" s="12">
        <f t="shared" ref="Y3:Y22" si="12">AVERAGE(Q3,W3)</f>
        <v>1.4715976243319984</v>
      </c>
      <c r="Z3" s="12">
        <f t="shared" ref="Z3:Z22" si="13">AVERAGE(T3,O3)</f>
        <v>1.5503049668338456</v>
      </c>
    </row>
    <row r="4" spans="1:26" ht="12" customHeight="1" x14ac:dyDescent="0.3">
      <c r="A4" s="32" t="str">
        <f>'Formula Data'!D4</f>
        <v>BHA</v>
      </c>
      <c r="B4" s="11">
        <f>VLOOKUP('Formula Data'!$A4,'[2]2020teamtablefourGW'!$A$1:$L$21,2,FALSE)</f>
        <v>5</v>
      </c>
      <c r="C4" s="11">
        <f>VLOOKUP('Formula Data'!$A4,'[2]2020teamtablefourGW'!$A$1:$L$21,3,FALSE)</f>
        <v>13</v>
      </c>
      <c r="D4" s="85">
        <f t="shared" si="2"/>
        <v>5</v>
      </c>
      <c r="E4" s="85">
        <f t="shared" si="3"/>
        <v>5</v>
      </c>
      <c r="F4" s="11">
        <f>VLOOKUP('Formula Data'!$A4,'[2]2020teamtablefourGW'!$A$1:$L$21,4,FALSE)</f>
        <v>4</v>
      </c>
      <c r="G4" s="11">
        <f>VLOOKUP('Formula Data'!$A4,'[2]2020teamtablefourGW'!$A$1:$L$21,6,FALSE)</f>
        <v>9</v>
      </c>
      <c r="H4" s="11">
        <f>VLOOKUP('Formula Data'!$A4,'[2]2020teamtablefourGW'!$A$1:$L$21,7,FALSE)</f>
        <v>14</v>
      </c>
      <c r="I4" s="27">
        <f t="shared" si="4"/>
        <v>9</v>
      </c>
      <c r="J4" s="27">
        <f t="shared" si="5"/>
        <v>9</v>
      </c>
      <c r="K4" s="11">
        <f>VLOOKUP('Formula Data'!$A4,'[2]2020teamtablefourGW'!$A$1:$L$21,8,FALSE)</f>
        <v>4</v>
      </c>
      <c r="L4" s="11">
        <f>VLOOKUP('Formula Data'!$A4,'[2]2020teamtablefourGW'!$A$1:$L$21,10,FALSE)</f>
        <v>4</v>
      </c>
      <c r="M4" s="12">
        <f t="shared" si="0"/>
        <v>1</v>
      </c>
      <c r="N4" s="12">
        <f t="shared" si="1"/>
        <v>1</v>
      </c>
      <c r="O4" s="12">
        <f>VLOOKUP('Formula Data'!$A4,'[2]2020teamtablefourGW'!$A$1:$L$21,9,FALSE)/L4</f>
        <v>1.3625</v>
      </c>
      <c r="P4" s="12">
        <f t="shared" si="6"/>
        <v>-0.36250000000000004</v>
      </c>
      <c r="Q4" s="12">
        <f>VLOOKUP('Formula Data'!$A4,'[2]2020teamtablefourGW'!$A$1:$L$21,5,FALSE)/L4</f>
        <v>1.0525</v>
      </c>
      <c r="R4" s="12">
        <f t="shared" si="7"/>
        <v>5.2499999999999991E-2</v>
      </c>
      <c r="S4" s="12">
        <f>('Formula Data'!$AF$3*H4+'Formula Data'!$AF$4*G4)/L4</f>
        <v>6.8</v>
      </c>
      <c r="T4" s="12">
        <f t="shared" si="8"/>
        <v>1.221161624332632</v>
      </c>
      <c r="U4" s="12">
        <f t="shared" si="9"/>
        <v>-0.22116162433263198</v>
      </c>
      <c r="V4" s="12">
        <f>('Formula Data'!$AH$3*C4+'Formula Data'!$AH$4*B4)/L4</f>
        <v>3.57375</v>
      </c>
      <c r="W4" s="12">
        <f t="shared" si="10"/>
        <v>0.98371067934681533</v>
      </c>
      <c r="X4" s="12">
        <f t="shared" si="11"/>
        <v>-1.6289320653184669E-2</v>
      </c>
      <c r="Y4" s="12">
        <f t="shared" si="12"/>
        <v>1.0181053396734077</v>
      </c>
      <c r="Z4" s="12">
        <f t="shared" si="13"/>
        <v>1.291830812166316</v>
      </c>
    </row>
    <row r="5" spans="1:26" ht="12" customHeight="1" x14ac:dyDescent="0.3">
      <c r="A5" s="32" t="str">
        <f>'Formula Data'!D5</f>
        <v>BUR</v>
      </c>
      <c r="B5" s="11">
        <f>VLOOKUP('Formula Data'!$A5,'[2]2020teamtablefourGW'!$A$1:$L$21,2,FALSE)</f>
        <v>5</v>
      </c>
      <c r="C5" s="11">
        <f>VLOOKUP('Formula Data'!$A5,'[2]2020teamtablefourGW'!$A$1:$L$21,3,FALSE)</f>
        <v>15</v>
      </c>
      <c r="D5" s="85">
        <f t="shared" si="2"/>
        <v>5</v>
      </c>
      <c r="E5" s="85">
        <f t="shared" si="3"/>
        <v>5</v>
      </c>
      <c r="F5" s="11">
        <f>VLOOKUP('Formula Data'!$A5,'[2]2020teamtablefourGW'!$A$1:$L$21,4,FALSE)</f>
        <v>6</v>
      </c>
      <c r="G5" s="11">
        <f>VLOOKUP('Formula Data'!$A5,'[2]2020teamtablefourGW'!$A$1:$L$21,6,FALSE)</f>
        <v>11</v>
      </c>
      <c r="H5" s="11">
        <f>VLOOKUP('Formula Data'!$A5,'[2]2020teamtablefourGW'!$A$1:$L$21,7,FALSE)</f>
        <v>18</v>
      </c>
      <c r="I5" s="27">
        <f t="shared" si="4"/>
        <v>11</v>
      </c>
      <c r="J5" s="27">
        <f t="shared" si="5"/>
        <v>11</v>
      </c>
      <c r="K5" s="11">
        <f>VLOOKUP('Formula Data'!$A5,'[2]2020teamtablefourGW'!$A$1:$L$21,8,FALSE)</f>
        <v>7</v>
      </c>
      <c r="L5" s="11">
        <f>VLOOKUP('Formula Data'!$A5,'[2]2020teamtablefourGW'!$A$1:$L$21,10,FALSE)</f>
        <v>4</v>
      </c>
      <c r="M5" s="12">
        <f t="shared" si="0"/>
        <v>1.75</v>
      </c>
      <c r="N5" s="12">
        <f t="shared" si="1"/>
        <v>1.5</v>
      </c>
      <c r="O5" s="12">
        <f>VLOOKUP('Formula Data'!$A5,'[2]2020teamtablefourGW'!$A$1:$L$21,9,FALSE)/L5</f>
        <v>1.8075000000000001</v>
      </c>
      <c r="P5" s="12">
        <f t="shared" si="6"/>
        <v>-5.7500000000000107E-2</v>
      </c>
      <c r="Q5" s="12">
        <f>VLOOKUP('Formula Data'!$A5,'[2]2020teamtablefourGW'!$A$1:$L$21,5,FALSE)/L5</f>
        <v>1.335</v>
      </c>
      <c r="R5" s="12">
        <f t="shared" si="7"/>
        <v>-0.16500000000000004</v>
      </c>
      <c r="S5" s="12">
        <f>('Formula Data'!$AF$3*H5+'Formula Data'!$AF$4*G5)/L5</f>
        <v>8.6000000000000014</v>
      </c>
      <c r="T5" s="12">
        <f t="shared" si="8"/>
        <v>1.5444102895971528</v>
      </c>
      <c r="U5" s="12">
        <f t="shared" si="9"/>
        <v>0.20558971040284724</v>
      </c>
      <c r="V5" s="12">
        <f>('Formula Data'!$AH$3*C5+'Formula Data'!$AH$4*B5)/L5</f>
        <v>3.9312499999999999</v>
      </c>
      <c r="W5" s="12">
        <f t="shared" si="10"/>
        <v>1.0821161547903932</v>
      </c>
      <c r="X5" s="12">
        <f t="shared" si="11"/>
        <v>-0.41788384520960675</v>
      </c>
      <c r="Y5" s="12">
        <f t="shared" si="12"/>
        <v>1.2085580773951965</v>
      </c>
      <c r="Z5" s="12">
        <f t="shared" si="13"/>
        <v>1.6759551447985763</v>
      </c>
    </row>
    <row r="6" spans="1:26" ht="12" customHeight="1" x14ac:dyDescent="0.3">
      <c r="A6" s="32" t="str">
        <f>'Formula Data'!D6</f>
        <v>CHE</v>
      </c>
      <c r="B6" s="11">
        <f>VLOOKUP('Formula Data'!$A6,'[2]2020teamtablefourGW'!$A$1:$L$21,2,FALSE)</f>
        <v>3</v>
      </c>
      <c r="C6" s="11">
        <f>VLOOKUP('Formula Data'!$A6,'[2]2020teamtablefourGW'!$A$1:$L$21,3,FALSE)</f>
        <v>11</v>
      </c>
      <c r="D6" s="85">
        <f t="shared" si="2"/>
        <v>3</v>
      </c>
      <c r="E6" s="85">
        <f t="shared" si="3"/>
        <v>3</v>
      </c>
      <c r="F6" s="11">
        <f>VLOOKUP('Formula Data'!$A6,'[2]2020teamtablefourGW'!$A$1:$L$21,4,FALSE)</f>
        <v>2</v>
      </c>
      <c r="G6" s="11">
        <f>VLOOKUP('Formula Data'!$A6,'[2]2020teamtablefourGW'!$A$1:$L$21,6,FALSE)</f>
        <v>9</v>
      </c>
      <c r="H6" s="11">
        <f>VLOOKUP('Formula Data'!$A6,'[2]2020teamtablefourGW'!$A$1:$L$21,7,FALSE)</f>
        <v>20</v>
      </c>
      <c r="I6" s="27">
        <f t="shared" si="4"/>
        <v>9</v>
      </c>
      <c r="J6" s="27">
        <f t="shared" si="5"/>
        <v>9</v>
      </c>
      <c r="K6" s="11">
        <f>VLOOKUP('Formula Data'!$A6,'[2]2020teamtablefourGW'!$A$1:$L$21,8,FALSE)</f>
        <v>5</v>
      </c>
      <c r="L6" s="11">
        <f>VLOOKUP('Formula Data'!$A6,'[2]2020teamtablefourGW'!$A$1:$L$21,10,FALSE)</f>
        <v>4</v>
      </c>
      <c r="M6" s="12">
        <f t="shared" si="0"/>
        <v>1.25</v>
      </c>
      <c r="N6" s="12">
        <f t="shared" si="1"/>
        <v>0.5</v>
      </c>
      <c r="O6" s="12">
        <f>VLOOKUP('Formula Data'!$A6,'[2]2020teamtablefourGW'!$A$1:$L$21,9,FALSE)/L6</f>
        <v>1.6950000000000001</v>
      </c>
      <c r="P6" s="12">
        <f t="shared" si="6"/>
        <v>-0.44500000000000006</v>
      </c>
      <c r="Q6" s="12">
        <f>VLOOKUP('Formula Data'!$A6,'[2]2020teamtablefourGW'!$A$1:$L$21,5,FALSE)/L6</f>
        <v>0.79</v>
      </c>
      <c r="R6" s="12">
        <f t="shared" si="7"/>
        <v>0.29000000000000004</v>
      </c>
      <c r="S6" s="12">
        <f>('Formula Data'!$AF$3*H6+'Formula Data'!$AF$4*G6)/L6</f>
        <v>8.75</v>
      </c>
      <c r="T6" s="12">
        <f t="shared" si="8"/>
        <v>1.571347678369196</v>
      </c>
      <c r="U6" s="12">
        <f t="shared" si="9"/>
        <v>-0.32134767836919598</v>
      </c>
      <c r="V6" s="12">
        <f>('Formula Data'!$AH$3*C6+'Formula Data'!$AH$4*B6)/L6</f>
        <v>2.7162499999999996</v>
      </c>
      <c r="W6" s="12">
        <f t="shared" si="10"/>
        <v>0.74767516831781367</v>
      </c>
      <c r="X6" s="12">
        <f t="shared" si="11"/>
        <v>0.24767516831781367</v>
      </c>
      <c r="Y6" s="12">
        <f t="shared" si="12"/>
        <v>0.76883758415890679</v>
      </c>
      <c r="Z6" s="12">
        <f t="shared" si="13"/>
        <v>1.633173839184598</v>
      </c>
    </row>
    <row r="7" spans="1:26" ht="12" customHeight="1" x14ac:dyDescent="0.3">
      <c r="A7" s="32" t="str">
        <f>'Formula Data'!D7</f>
        <v>CRY</v>
      </c>
      <c r="B7" s="11">
        <f>VLOOKUP('Formula Data'!$A7,'[2]2020teamtablefourGW'!$A$1:$L$21,2,FALSE)</f>
        <v>7</v>
      </c>
      <c r="C7" s="11">
        <f>VLOOKUP('Formula Data'!$A7,'[2]2020teamtablefourGW'!$A$1:$L$21,3,FALSE)</f>
        <v>19</v>
      </c>
      <c r="D7" s="85">
        <f t="shared" si="2"/>
        <v>7</v>
      </c>
      <c r="E7" s="85">
        <f t="shared" si="3"/>
        <v>7</v>
      </c>
      <c r="F7" s="11">
        <f>VLOOKUP('Formula Data'!$A7,'[2]2020teamtablefourGW'!$A$1:$L$21,4,FALSE)</f>
        <v>9</v>
      </c>
      <c r="G7" s="11">
        <f>VLOOKUP('Formula Data'!$A7,'[2]2020teamtablefourGW'!$A$1:$L$21,6,FALSE)</f>
        <v>8</v>
      </c>
      <c r="H7" s="11">
        <f>VLOOKUP('Formula Data'!$A7,'[2]2020teamtablefourGW'!$A$1:$L$21,7,FALSE)</f>
        <v>26</v>
      </c>
      <c r="I7" s="27">
        <f t="shared" si="4"/>
        <v>8</v>
      </c>
      <c r="J7" s="27">
        <f t="shared" si="5"/>
        <v>8</v>
      </c>
      <c r="K7" s="11">
        <f>VLOOKUP('Formula Data'!$A7,'[2]2020teamtablefourGW'!$A$1:$L$21,8,FALSE)</f>
        <v>7</v>
      </c>
      <c r="L7" s="11">
        <f>VLOOKUP('Formula Data'!$A7,'[2]2020teamtablefourGW'!$A$1:$L$21,10,FALSE)</f>
        <v>5</v>
      </c>
      <c r="M7" s="12">
        <f t="shared" si="0"/>
        <v>1.4</v>
      </c>
      <c r="N7" s="12">
        <f t="shared" si="1"/>
        <v>1.8</v>
      </c>
      <c r="O7" s="12">
        <f>VLOOKUP('Formula Data'!$A7,'[2]2020teamtablefourGW'!$A$1:$L$21,9,FALSE)/L7</f>
        <v>1.4239999999999999</v>
      </c>
      <c r="P7" s="12">
        <f t="shared" si="6"/>
        <v>-2.4000000000000021E-2</v>
      </c>
      <c r="Q7" s="12">
        <f>VLOOKUP('Formula Data'!$A7,'[2]2020teamtablefourGW'!$A$1:$L$21,5,FALSE)/L7</f>
        <v>1.3260000000000001</v>
      </c>
      <c r="R7" s="12">
        <f t="shared" si="7"/>
        <v>-0.47399999999999998</v>
      </c>
      <c r="S7" s="12">
        <f>('Formula Data'!$AF$3*H7+'Formula Data'!$AF$4*G7)/L7</f>
        <v>8.3600000000000012</v>
      </c>
      <c r="T7" s="12">
        <f t="shared" si="8"/>
        <v>1.5013104675618831</v>
      </c>
      <c r="U7" s="12">
        <f t="shared" si="9"/>
        <v>-0.10131046756188322</v>
      </c>
      <c r="V7" s="12">
        <f>('Formula Data'!$AH$3*C7+'Formula Data'!$AH$4*B7)/L7</f>
        <v>4.117</v>
      </c>
      <c r="W7" s="12">
        <f t="shared" si="10"/>
        <v>1.1332457130103779</v>
      </c>
      <c r="X7" s="12">
        <f t="shared" si="11"/>
        <v>-0.66675428698962214</v>
      </c>
      <c r="Y7" s="12">
        <f t="shared" si="12"/>
        <v>1.229622856505189</v>
      </c>
      <c r="Z7" s="12">
        <f t="shared" si="13"/>
        <v>1.4626552337809415</v>
      </c>
    </row>
    <row r="8" spans="1:26" ht="12" customHeight="1" x14ac:dyDescent="0.3">
      <c r="A8" s="32" t="str">
        <f>'Formula Data'!D8</f>
        <v>EVE</v>
      </c>
      <c r="B8" s="11">
        <f>VLOOKUP('Formula Data'!$A8,'[2]2020teamtablefourGW'!$A$1:$L$21,2,FALSE)</f>
        <v>9</v>
      </c>
      <c r="C8" s="11">
        <f>VLOOKUP('Formula Data'!$A8,'[2]2020teamtablefourGW'!$A$1:$L$21,3,FALSE)</f>
        <v>13</v>
      </c>
      <c r="D8" s="85">
        <f t="shared" si="2"/>
        <v>9</v>
      </c>
      <c r="E8" s="85">
        <f t="shared" si="3"/>
        <v>9</v>
      </c>
      <c r="F8" s="11">
        <f>VLOOKUP('Formula Data'!$A8,'[2]2020teamtablefourGW'!$A$1:$L$21,4,FALSE)</f>
        <v>3</v>
      </c>
      <c r="G8" s="11">
        <f>VLOOKUP('Formula Data'!$A8,'[2]2020teamtablefourGW'!$A$1:$L$21,6,FALSE)</f>
        <v>6</v>
      </c>
      <c r="H8" s="11">
        <f>VLOOKUP('Formula Data'!$A8,'[2]2020teamtablefourGW'!$A$1:$L$21,7,FALSE)</f>
        <v>18</v>
      </c>
      <c r="I8" s="27">
        <f t="shared" si="4"/>
        <v>6</v>
      </c>
      <c r="J8" s="27">
        <f t="shared" si="5"/>
        <v>6</v>
      </c>
      <c r="K8" s="11">
        <f>VLOOKUP('Formula Data'!$A8,'[2]2020teamtablefourGW'!$A$1:$L$21,8,FALSE)</f>
        <v>3</v>
      </c>
      <c r="L8" s="11">
        <f>VLOOKUP('Formula Data'!$A8,'[2]2020teamtablefourGW'!$A$1:$L$21,10,FALSE)</f>
        <v>5</v>
      </c>
      <c r="M8" s="12">
        <f t="shared" si="0"/>
        <v>0.6</v>
      </c>
      <c r="N8" s="12">
        <f t="shared" si="1"/>
        <v>0.6</v>
      </c>
      <c r="O8" s="12">
        <f>VLOOKUP('Formula Data'!$A8,'[2]2020teamtablefourGW'!$A$1:$L$21,9,FALSE)/L8</f>
        <v>1.1119999999999999</v>
      </c>
      <c r="P8" s="12">
        <f t="shared" si="6"/>
        <v>-0.5119999999999999</v>
      </c>
      <c r="Q8" s="12">
        <f>VLOOKUP('Formula Data'!$A8,'[2]2020teamtablefourGW'!$A$1:$L$21,5,FALSE)/L8</f>
        <v>1.1019999999999999</v>
      </c>
      <c r="R8" s="12">
        <f t="shared" si="7"/>
        <v>0.50199999999999989</v>
      </c>
      <c r="S8" s="12">
        <f>('Formula Data'!$AF$3*H8+'Formula Data'!$AF$4*G8)/L8</f>
        <v>5.8800000000000008</v>
      </c>
      <c r="T8" s="12">
        <f t="shared" si="8"/>
        <v>1.0559456398640996</v>
      </c>
      <c r="U8" s="12">
        <f t="shared" si="9"/>
        <v>-0.45594563986409964</v>
      </c>
      <c r="V8" s="12">
        <f>('Formula Data'!$AH$3*C8+'Formula Data'!$AH$4*B8)/L8</f>
        <v>3.6590000000000003</v>
      </c>
      <c r="W8" s="12">
        <f t="shared" si="10"/>
        <v>1.00717660041413</v>
      </c>
      <c r="X8" s="12">
        <f t="shared" si="11"/>
        <v>0.40717660041413006</v>
      </c>
      <c r="Y8" s="12">
        <f t="shared" si="12"/>
        <v>1.0545883002070648</v>
      </c>
      <c r="Z8" s="12">
        <f t="shared" si="13"/>
        <v>1.0839728199320497</v>
      </c>
    </row>
    <row r="9" spans="1:26" ht="12" customHeight="1" x14ac:dyDescent="0.3">
      <c r="A9" s="32" t="str">
        <f>'Formula Data'!D9</f>
        <v>FUL</v>
      </c>
      <c r="B9" s="11">
        <f>VLOOKUP('Formula Data'!$A9,'[2]2020teamtablefourGW'!$A$1:$L$21,2,FALSE)</f>
        <v>8</v>
      </c>
      <c r="C9" s="11">
        <f>VLOOKUP('Formula Data'!$A9,'[2]2020teamtablefourGW'!$A$1:$L$21,3,FALSE)</f>
        <v>16</v>
      </c>
      <c r="D9" s="85">
        <f t="shared" si="2"/>
        <v>8</v>
      </c>
      <c r="E9" s="85">
        <f t="shared" si="3"/>
        <v>8</v>
      </c>
      <c r="F9" s="11">
        <f>VLOOKUP('Formula Data'!$A9,'[2]2020teamtablefourGW'!$A$1:$L$21,4,FALSE)</f>
        <v>7</v>
      </c>
      <c r="G9" s="11">
        <f>VLOOKUP('Formula Data'!$A9,'[2]2020teamtablefourGW'!$A$1:$L$21,6,FALSE)</f>
        <v>1</v>
      </c>
      <c r="H9" s="11">
        <f>VLOOKUP('Formula Data'!$A9,'[2]2020teamtablefourGW'!$A$1:$L$21,7,FALSE)</f>
        <v>9</v>
      </c>
      <c r="I9" s="27">
        <f t="shared" si="4"/>
        <v>1</v>
      </c>
      <c r="J9" s="27">
        <f t="shared" si="5"/>
        <v>1</v>
      </c>
      <c r="K9" s="11">
        <f>VLOOKUP('Formula Data'!$A9,'[2]2020teamtablefourGW'!$A$1:$L$21,8,FALSE)</f>
        <v>1</v>
      </c>
      <c r="L9" s="11">
        <f>VLOOKUP('Formula Data'!$A9,'[2]2020teamtablefourGW'!$A$1:$L$21,10,FALSE)</f>
        <v>3</v>
      </c>
      <c r="M9" s="12">
        <f t="shared" si="0"/>
        <v>0.33333333333333331</v>
      </c>
      <c r="N9" s="12">
        <f t="shared" si="1"/>
        <v>2.3333333333333335</v>
      </c>
      <c r="O9" s="12">
        <f>VLOOKUP('Formula Data'!$A9,'[2]2020teamtablefourGW'!$A$1:$L$21,9,FALSE)/L9</f>
        <v>0.7400000000000001</v>
      </c>
      <c r="P9" s="12">
        <f t="shared" si="6"/>
        <v>-0.40666666666666679</v>
      </c>
      <c r="Q9" s="12">
        <f>VLOOKUP('Formula Data'!$A9,'[2]2020teamtablefourGW'!$A$1:$L$21,5,FALSE)/L9</f>
        <v>1.6900000000000002</v>
      </c>
      <c r="R9" s="12">
        <f t="shared" si="7"/>
        <v>-0.64333333333333331</v>
      </c>
      <c r="S9" s="12">
        <f>('Formula Data'!$AF$3*H9+'Formula Data'!$AF$4*G9)/L9</f>
        <v>4.2333333333333334</v>
      </c>
      <c r="T9" s="12">
        <f t="shared" si="8"/>
        <v>0.76023297201100137</v>
      </c>
      <c r="U9" s="12">
        <f t="shared" si="9"/>
        <v>-0.42689963867766806</v>
      </c>
      <c r="V9" s="12">
        <f>('Formula Data'!$AH$3*C9+'Formula Data'!$AH$4*B9)/L9</f>
        <v>6.4799999999999995</v>
      </c>
      <c r="W9" s="12">
        <f t="shared" si="10"/>
        <v>1.7836852611870901</v>
      </c>
      <c r="X9" s="12">
        <f t="shared" si="11"/>
        <v>-0.54964807214624334</v>
      </c>
      <c r="Y9" s="12">
        <f t="shared" si="12"/>
        <v>1.7368426305935452</v>
      </c>
      <c r="Z9" s="12">
        <f t="shared" si="13"/>
        <v>0.75011648600550074</v>
      </c>
    </row>
    <row r="10" spans="1:26" ht="12" customHeight="1" x14ac:dyDescent="0.3">
      <c r="A10" s="32" t="str">
        <f>'Formula Data'!D10</f>
        <v>LEE</v>
      </c>
      <c r="B10" s="11">
        <f>VLOOKUP('Formula Data'!$A10,'[2]2020teamtablefourGW'!$A$1:$L$21,2,FALSE)</f>
        <v>8</v>
      </c>
      <c r="C10" s="11">
        <f>VLOOKUP('Formula Data'!$A10,'[2]2020teamtablefourGW'!$A$1:$L$21,3,FALSE)</f>
        <v>16</v>
      </c>
      <c r="D10" s="85">
        <f t="shared" si="2"/>
        <v>8</v>
      </c>
      <c r="E10" s="85">
        <f t="shared" si="3"/>
        <v>8</v>
      </c>
      <c r="F10" s="11">
        <f>VLOOKUP('Formula Data'!$A10,'[2]2020teamtablefourGW'!$A$1:$L$21,4,FALSE)</f>
        <v>3</v>
      </c>
      <c r="G10" s="11">
        <f>VLOOKUP('Formula Data'!$A10,'[2]2020teamtablefourGW'!$A$1:$L$21,6,FALSE)</f>
        <v>6</v>
      </c>
      <c r="H10" s="11">
        <f>VLOOKUP('Formula Data'!$A10,'[2]2020teamtablefourGW'!$A$1:$L$21,7,FALSE)</f>
        <v>18</v>
      </c>
      <c r="I10" s="27">
        <f t="shared" si="4"/>
        <v>6</v>
      </c>
      <c r="J10" s="27">
        <f t="shared" si="5"/>
        <v>6</v>
      </c>
      <c r="K10" s="11">
        <f>VLOOKUP('Formula Data'!$A10,'[2]2020teamtablefourGW'!$A$1:$L$21,8,FALSE)</f>
        <v>7</v>
      </c>
      <c r="L10" s="11">
        <f>VLOOKUP('Formula Data'!$A10,'[2]2020teamtablefourGW'!$A$1:$L$21,10,FALSE)</f>
        <v>4</v>
      </c>
      <c r="M10" s="12">
        <f t="shared" si="0"/>
        <v>1.75</v>
      </c>
      <c r="N10" s="12">
        <f t="shared" si="1"/>
        <v>0.75</v>
      </c>
      <c r="O10" s="12">
        <f>VLOOKUP('Formula Data'!$A10,'[2]2020teamtablefourGW'!$A$1:$L$21,9,FALSE)/L10</f>
        <v>1.2424999999999999</v>
      </c>
      <c r="P10" s="12">
        <f t="shared" si="6"/>
        <v>0.50750000000000006</v>
      </c>
      <c r="Q10" s="12">
        <f>VLOOKUP('Formula Data'!$A10,'[2]2020teamtablefourGW'!$A$1:$L$21,5,FALSE)/L10</f>
        <v>1.4075</v>
      </c>
      <c r="R10" s="12">
        <f t="shared" si="7"/>
        <v>0.65749999999999997</v>
      </c>
      <c r="S10" s="12">
        <f>('Formula Data'!$AF$3*H10+'Formula Data'!$AF$4*G10)/L10</f>
        <v>7.3500000000000005</v>
      </c>
      <c r="T10" s="12">
        <f t="shared" si="8"/>
        <v>1.3199320498301246</v>
      </c>
      <c r="U10" s="12">
        <f t="shared" si="9"/>
        <v>0.43006795016987542</v>
      </c>
      <c r="V10" s="12">
        <f>('Formula Data'!$AH$3*C10+'Formula Data'!$AH$4*B10)/L10</f>
        <v>4.8599999999999994</v>
      </c>
      <c r="W10" s="12">
        <f t="shared" si="10"/>
        <v>1.3377639458903174</v>
      </c>
      <c r="X10" s="12">
        <f t="shared" si="11"/>
        <v>0.58776394589031744</v>
      </c>
      <c r="Y10" s="12">
        <f t="shared" si="12"/>
        <v>1.3726319729451588</v>
      </c>
      <c r="Z10" s="12">
        <f t="shared" si="13"/>
        <v>1.2812160249150621</v>
      </c>
    </row>
    <row r="11" spans="1:26" ht="12" customHeight="1" x14ac:dyDescent="0.3">
      <c r="A11" s="32" t="str">
        <f>'Formula Data'!D11</f>
        <v>LEI</v>
      </c>
      <c r="B11" s="11">
        <f>VLOOKUP('Formula Data'!$A11,'[2]2020teamtablefourGW'!$A$1:$L$21,2,FALSE)</f>
        <v>8</v>
      </c>
      <c r="C11" s="11">
        <f>VLOOKUP('Formula Data'!$A11,'[2]2020teamtablefourGW'!$A$1:$L$21,3,FALSE)</f>
        <v>12</v>
      </c>
      <c r="D11" s="85">
        <f t="shared" si="2"/>
        <v>8</v>
      </c>
      <c r="E11" s="85">
        <f t="shared" si="3"/>
        <v>8</v>
      </c>
      <c r="F11" s="11">
        <f>VLOOKUP('Formula Data'!$A11,'[2]2020teamtablefourGW'!$A$1:$L$21,4,FALSE)</f>
        <v>7</v>
      </c>
      <c r="G11" s="11">
        <f>VLOOKUP('Formula Data'!$A11,'[2]2020teamtablefourGW'!$A$1:$L$21,6,FALSE)</f>
        <v>10</v>
      </c>
      <c r="H11" s="11">
        <f>VLOOKUP('Formula Data'!$A11,'[2]2020teamtablefourGW'!$A$1:$L$21,7,FALSE)</f>
        <v>26</v>
      </c>
      <c r="I11" s="27">
        <f t="shared" si="4"/>
        <v>10</v>
      </c>
      <c r="J11" s="27">
        <f t="shared" si="5"/>
        <v>10</v>
      </c>
      <c r="K11" s="11">
        <f>VLOOKUP('Formula Data'!$A11,'[2]2020teamtablefourGW'!$A$1:$L$21,8,FALSE)</f>
        <v>7</v>
      </c>
      <c r="L11" s="11">
        <f>VLOOKUP('Formula Data'!$A11,'[2]2020teamtablefourGW'!$A$1:$L$21,10,FALSE)</f>
        <v>4</v>
      </c>
      <c r="M11" s="12">
        <f t="shared" si="0"/>
        <v>1.75</v>
      </c>
      <c r="N11" s="12">
        <f t="shared" si="1"/>
        <v>1.75</v>
      </c>
      <c r="O11" s="12">
        <f>VLOOKUP('Formula Data'!$A11,'[2]2020teamtablefourGW'!$A$1:$L$21,9,FALSE)/L11</f>
        <v>1.655</v>
      </c>
      <c r="P11" s="12">
        <f t="shared" si="6"/>
        <v>9.4999999999999973E-2</v>
      </c>
      <c r="Q11" s="12">
        <f>VLOOKUP('Formula Data'!$A11,'[2]2020teamtablefourGW'!$A$1:$L$21,5,FALSE)/L11</f>
        <v>1.1575</v>
      </c>
      <c r="R11" s="12">
        <f t="shared" si="7"/>
        <v>-0.59250000000000003</v>
      </c>
      <c r="S11" s="12">
        <f>('Formula Data'!$AF$3*H11+'Formula Data'!$AF$4*G11)/L11</f>
        <v>10.950000000000001</v>
      </c>
      <c r="T11" s="12">
        <f t="shared" si="8"/>
        <v>1.9664293803591653</v>
      </c>
      <c r="U11" s="12">
        <f t="shared" si="9"/>
        <v>-0.21642938035916526</v>
      </c>
      <c r="V11" s="12">
        <f>('Formula Data'!$AH$3*C11+'Formula Data'!$AH$4*B11)/L11</f>
        <v>4.1449999999999996</v>
      </c>
      <c r="W11" s="12">
        <f t="shared" si="10"/>
        <v>1.1409529950031616</v>
      </c>
      <c r="X11" s="12">
        <f t="shared" si="11"/>
        <v>-0.60904700499683839</v>
      </c>
      <c r="Y11" s="12">
        <f t="shared" si="12"/>
        <v>1.1492264975015809</v>
      </c>
      <c r="Z11" s="12">
        <f t="shared" si="13"/>
        <v>1.8107146901795828</v>
      </c>
    </row>
    <row r="12" spans="1:26" ht="12" customHeight="1" x14ac:dyDescent="0.3">
      <c r="A12" s="32" t="str">
        <f>'Formula Data'!D12</f>
        <v>LIV</v>
      </c>
      <c r="B12" s="11">
        <f>VLOOKUP('Formula Data'!$A12,'[2]2020teamtablefourGW'!$A$1:$L$21,2,FALSE)</f>
        <v>11</v>
      </c>
      <c r="C12" s="11">
        <f>VLOOKUP('Formula Data'!$A12,'[2]2020teamtablefourGW'!$A$1:$L$21,3,FALSE)</f>
        <v>15</v>
      </c>
      <c r="D12" s="85">
        <f t="shared" si="2"/>
        <v>11</v>
      </c>
      <c r="E12" s="85">
        <f t="shared" si="3"/>
        <v>11</v>
      </c>
      <c r="F12" s="11">
        <f>VLOOKUP('Formula Data'!$A12,'[2]2020teamtablefourGW'!$A$1:$L$21,4,FALSE)</f>
        <v>4</v>
      </c>
      <c r="G12" s="11">
        <f>VLOOKUP('Formula Data'!$A12,'[2]2020teamtablefourGW'!$A$1:$L$21,6,FALSE)</f>
        <v>17</v>
      </c>
      <c r="H12" s="11">
        <f>VLOOKUP('Formula Data'!$A12,'[2]2020teamtablefourGW'!$A$1:$L$21,7,FALSE)</f>
        <v>29</v>
      </c>
      <c r="I12" s="27">
        <f t="shared" si="4"/>
        <v>17</v>
      </c>
      <c r="J12" s="27">
        <f t="shared" si="5"/>
        <v>17</v>
      </c>
      <c r="K12" s="11">
        <f>VLOOKUP('Formula Data'!$A12,'[2]2020teamtablefourGW'!$A$1:$L$21,8,FALSE)</f>
        <v>9</v>
      </c>
      <c r="L12" s="11">
        <f>VLOOKUP('Formula Data'!$A12,'[2]2020teamtablefourGW'!$A$1:$L$21,10,FALSE)</f>
        <v>4</v>
      </c>
      <c r="M12" s="12">
        <f t="shared" si="0"/>
        <v>2.25</v>
      </c>
      <c r="N12" s="12">
        <f t="shared" si="1"/>
        <v>1</v>
      </c>
      <c r="O12" s="12">
        <f>VLOOKUP('Formula Data'!$A12,'[2]2020teamtablefourGW'!$A$1:$L$21,9,FALSE)/L12</f>
        <v>2.2200000000000002</v>
      </c>
      <c r="P12" s="12">
        <f t="shared" si="6"/>
        <v>2.9999999999999805E-2</v>
      </c>
      <c r="Q12" s="12">
        <f>VLOOKUP('Formula Data'!$A12,'[2]2020teamtablefourGW'!$A$1:$L$21,5,FALSE)/L12</f>
        <v>1.3025</v>
      </c>
      <c r="R12" s="12">
        <f t="shared" si="7"/>
        <v>0.30249999999999999</v>
      </c>
      <c r="S12" s="12">
        <f>('Formula Data'!$AF$3*H12+'Formula Data'!$AF$4*G12)/L12</f>
        <v>13.675000000000001</v>
      </c>
      <c r="T12" s="12">
        <f t="shared" si="8"/>
        <v>2.455791943051286</v>
      </c>
      <c r="U12" s="12">
        <f t="shared" si="9"/>
        <v>-0.20579194305128601</v>
      </c>
      <c r="V12" s="12">
        <f>('Formula Data'!$AH$3*C12+'Formula Data'!$AH$4*B12)/L12</f>
        <v>5.4312500000000004</v>
      </c>
      <c r="W12" s="12">
        <f t="shared" si="10"/>
        <v>1.4950062615466642</v>
      </c>
      <c r="X12" s="12">
        <f t="shared" si="11"/>
        <v>0.49500626154666416</v>
      </c>
      <c r="Y12" s="12">
        <f t="shared" si="12"/>
        <v>1.3987531307733321</v>
      </c>
      <c r="Z12" s="12">
        <f t="shared" si="13"/>
        <v>2.3378959715256431</v>
      </c>
    </row>
    <row r="13" spans="1:26" ht="12" customHeight="1" x14ac:dyDescent="0.3">
      <c r="A13" s="32" t="str">
        <f>'Formula Data'!D13</f>
        <v>MCI</v>
      </c>
      <c r="B13" s="11">
        <f>VLOOKUP('Formula Data'!$A13,'[2]2020teamtablefourGW'!$A$1:$L$21,2,FALSE)</f>
        <v>4</v>
      </c>
      <c r="C13" s="11">
        <f>VLOOKUP('Formula Data'!$A13,'[2]2020teamtablefourGW'!$A$1:$L$21,3,FALSE)</f>
        <v>14</v>
      </c>
      <c r="D13" s="85">
        <f t="shared" si="2"/>
        <v>4</v>
      </c>
      <c r="E13" s="85">
        <f t="shared" si="3"/>
        <v>4</v>
      </c>
      <c r="F13" s="11">
        <f>VLOOKUP('Formula Data'!$A13,'[2]2020teamtablefourGW'!$A$1:$L$21,4,FALSE)</f>
        <v>5</v>
      </c>
      <c r="G13" s="11">
        <f>VLOOKUP('Formula Data'!$A13,'[2]2020teamtablefourGW'!$A$1:$L$21,6,FALSE)</f>
        <v>5</v>
      </c>
      <c r="H13" s="11">
        <f>VLOOKUP('Formula Data'!$A13,'[2]2020teamtablefourGW'!$A$1:$L$21,7,FALSE)</f>
        <v>13</v>
      </c>
      <c r="I13" s="27">
        <f t="shared" si="4"/>
        <v>5</v>
      </c>
      <c r="J13" s="27">
        <f t="shared" si="5"/>
        <v>5</v>
      </c>
      <c r="K13" s="11">
        <f>VLOOKUP('Formula Data'!$A13,'[2]2020teamtablefourGW'!$A$1:$L$21,8,FALSE)</f>
        <v>7</v>
      </c>
      <c r="L13" s="11">
        <f>VLOOKUP('Formula Data'!$A13,'[2]2020teamtablefourGW'!$A$1:$L$21,10,FALSE)</f>
        <v>3</v>
      </c>
      <c r="M13" s="12">
        <f t="shared" si="0"/>
        <v>2.3333333333333335</v>
      </c>
      <c r="N13" s="12">
        <f t="shared" si="1"/>
        <v>1.6666666666666667</v>
      </c>
      <c r="O13" s="12">
        <f>VLOOKUP('Formula Data'!$A13,'[2]2020teamtablefourGW'!$A$1:$L$21,9,FALSE)/L13</f>
        <v>1.6966666666666665</v>
      </c>
      <c r="P13" s="12">
        <f t="shared" si="6"/>
        <v>0.63666666666666694</v>
      </c>
      <c r="Q13" s="12">
        <f>VLOOKUP('Formula Data'!$A13,'[2]2020teamtablefourGW'!$A$1:$L$21,5,FALSE)/L13</f>
        <v>1.2733333333333332</v>
      </c>
      <c r="R13" s="12">
        <f t="shared" si="7"/>
        <v>-0.39333333333333353</v>
      </c>
      <c r="S13" s="12">
        <f>('Formula Data'!$AF$3*H13+'Formula Data'!$AF$4*G13)/L13</f>
        <v>7.3000000000000007</v>
      </c>
      <c r="T13" s="12">
        <f t="shared" si="8"/>
        <v>1.3109529202394437</v>
      </c>
      <c r="U13" s="12">
        <f t="shared" si="9"/>
        <v>1.0223804130938898</v>
      </c>
      <c r="V13" s="12">
        <f>('Formula Data'!$AH$3*C13+'Formula Data'!$AH$4*B13)/L13</f>
        <v>4.67</v>
      </c>
      <c r="W13" s="12">
        <f t="shared" si="10"/>
        <v>1.2854645323678566</v>
      </c>
      <c r="X13" s="12">
        <f t="shared" si="11"/>
        <v>-0.38120213429881011</v>
      </c>
      <c r="Y13" s="12">
        <f t="shared" si="12"/>
        <v>1.279398932850595</v>
      </c>
      <c r="Z13" s="12">
        <f t="shared" si="13"/>
        <v>1.5038097934530552</v>
      </c>
    </row>
    <row r="14" spans="1:26" ht="12" customHeight="1" x14ac:dyDescent="0.3">
      <c r="A14" s="32" t="str">
        <f>'Formula Data'!D14</f>
        <v>MUN</v>
      </c>
      <c r="B14" s="11">
        <f>VLOOKUP('Formula Data'!$A14,'[2]2020teamtablefourGW'!$A$1:$L$21,2,FALSE)</f>
        <v>8</v>
      </c>
      <c r="C14" s="11">
        <f>VLOOKUP('Formula Data'!$A14,'[2]2020teamtablefourGW'!$A$1:$L$21,3,FALSE)</f>
        <v>19</v>
      </c>
      <c r="D14" s="85">
        <f t="shared" si="2"/>
        <v>8</v>
      </c>
      <c r="E14" s="85">
        <f t="shared" si="3"/>
        <v>8</v>
      </c>
      <c r="F14" s="11">
        <f>VLOOKUP('Formula Data'!$A14,'[2]2020teamtablefourGW'!$A$1:$L$21,4,FALSE)</f>
        <v>7</v>
      </c>
      <c r="G14" s="11">
        <f>VLOOKUP('Formula Data'!$A14,'[2]2020teamtablefourGW'!$A$1:$L$21,6,FALSE)</f>
        <v>5</v>
      </c>
      <c r="H14" s="11">
        <f>VLOOKUP('Formula Data'!$A14,'[2]2020teamtablefourGW'!$A$1:$L$21,7,FALSE)</f>
        <v>14</v>
      </c>
      <c r="I14" s="27">
        <f t="shared" si="4"/>
        <v>5</v>
      </c>
      <c r="J14" s="27">
        <f t="shared" si="5"/>
        <v>5</v>
      </c>
      <c r="K14" s="11">
        <f>VLOOKUP('Formula Data'!$A14,'[2]2020teamtablefourGW'!$A$1:$L$21,8,FALSE)</f>
        <v>6</v>
      </c>
      <c r="L14" s="11">
        <f>VLOOKUP('Formula Data'!$A14,'[2]2020teamtablefourGW'!$A$1:$L$21,10,FALSE)</f>
        <v>4</v>
      </c>
      <c r="M14" s="12">
        <f t="shared" si="0"/>
        <v>1.5</v>
      </c>
      <c r="N14" s="12">
        <f t="shared" si="1"/>
        <v>1.75</v>
      </c>
      <c r="O14" s="12">
        <f>VLOOKUP('Formula Data'!$A14,'[2]2020teamtablefourGW'!$A$1:$L$21,9,FALSE)/L14</f>
        <v>1.3025</v>
      </c>
      <c r="P14" s="12">
        <f t="shared" si="6"/>
        <v>0.19750000000000001</v>
      </c>
      <c r="Q14" s="12">
        <f>VLOOKUP('Formula Data'!$A14,'[2]2020teamtablefourGW'!$A$1:$L$21,5,FALSE)/L14</f>
        <v>1.1074999999999999</v>
      </c>
      <c r="R14" s="12">
        <f t="shared" si="7"/>
        <v>-0.64250000000000007</v>
      </c>
      <c r="S14" s="12">
        <f>('Formula Data'!$AF$3*H14+'Formula Data'!$AF$4*G14)/L14</f>
        <v>5.8</v>
      </c>
      <c r="T14" s="12">
        <f t="shared" si="8"/>
        <v>1.0415790325190097</v>
      </c>
      <c r="U14" s="12">
        <f t="shared" si="9"/>
        <v>0.45842096748099026</v>
      </c>
      <c r="V14" s="12">
        <f>('Formula Data'!$AH$3*C14+'Formula Data'!$AH$4*B14)/L14</f>
        <v>5.3962500000000002</v>
      </c>
      <c r="W14" s="12">
        <f t="shared" si="10"/>
        <v>1.4853721590556843</v>
      </c>
      <c r="X14" s="12">
        <f t="shared" si="11"/>
        <v>-0.26462784094431568</v>
      </c>
      <c r="Y14" s="12">
        <f t="shared" si="12"/>
        <v>1.296436079527842</v>
      </c>
      <c r="Z14" s="12">
        <f t="shared" si="13"/>
        <v>1.1720395162595048</v>
      </c>
    </row>
    <row r="15" spans="1:26" ht="12" customHeight="1" x14ac:dyDescent="0.3">
      <c r="A15" s="32" t="str">
        <f>'Formula Data'!D15</f>
        <v>NEW</v>
      </c>
      <c r="B15" s="11">
        <f>VLOOKUP('Formula Data'!$A15,'[2]2020teamtablefourGW'!$A$1:$L$21,2,FALSE)</f>
        <v>10</v>
      </c>
      <c r="C15" s="11">
        <f>VLOOKUP('Formula Data'!$A15,'[2]2020teamtablefourGW'!$A$1:$L$21,3,FALSE)</f>
        <v>28</v>
      </c>
      <c r="D15" s="85">
        <f t="shared" si="2"/>
        <v>10</v>
      </c>
      <c r="E15" s="85">
        <f t="shared" si="3"/>
        <v>10</v>
      </c>
      <c r="F15" s="11">
        <f>VLOOKUP('Formula Data'!$A15,'[2]2020teamtablefourGW'!$A$1:$L$21,4,FALSE)</f>
        <v>9</v>
      </c>
      <c r="G15" s="11">
        <f>VLOOKUP('Formula Data'!$A15,'[2]2020teamtablefourGW'!$A$1:$L$21,6,FALSE)</f>
        <v>11</v>
      </c>
      <c r="H15" s="11">
        <f>VLOOKUP('Formula Data'!$A15,'[2]2020teamtablefourGW'!$A$1:$L$21,7,FALSE)</f>
        <v>16</v>
      </c>
      <c r="I15" s="27">
        <f t="shared" si="4"/>
        <v>11</v>
      </c>
      <c r="J15" s="27">
        <f t="shared" si="5"/>
        <v>11</v>
      </c>
      <c r="K15" s="11">
        <f>VLOOKUP('Formula Data'!$A15,'[2]2020teamtablefourGW'!$A$1:$L$21,8,FALSE)</f>
        <v>8</v>
      </c>
      <c r="L15" s="11">
        <f>VLOOKUP('Formula Data'!$A15,'[2]2020teamtablefourGW'!$A$1:$L$21,10,FALSE)</f>
        <v>4</v>
      </c>
      <c r="M15" s="12">
        <f t="shared" si="0"/>
        <v>2</v>
      </c>
      <c r="N15" s="12">
        <f t="shared" si="1"/>
        <v>2.25</v>
      </c>
      <c r="O15" s="12">
        <f>VLOOKUP('Formula Data'!$A15,'[2]2020teamtablefourGW'!$A$1:$L$21,9,FALSE)/L15</f>
        <v>1.5525</v>
      </c>
      <c r="P15" s="12">
        <f t="shared" si="6"/>
        <v>0.44750000000000001</v>
      </c>
      <c r="Q15" s="12">
        <f>VLOOKUP('Formula Data'!$A15,'[2]2020teamtablefourGW'!$A$1:$L$21,5,FALSE)/L15</f>
        <v>2.0249999999999999</v>
      </c>
      <c r="R15" s="12">
        <f t="shared" si="7"/>
        <v>-0.22500000000000009</v>
      </c>
      <c r="S15" s="12">
        <f>('Formula Data'!$AF$3*H15+'Formula Data'!$AF$4*G15)/L15</f>
        <v>7.95</v>
      </c>
      <c r="T15" s="12">
        <f t="shared" si="8"/>
        <v>1.4276816049182979</v>
      </c>
      <c r="U15" s="12">
        <f t="shared" si="9"/>
        <v>0.57231839508170212</v>
      </c>
      <c r="V15" s="12">
        <f>('Formula Data'!$AH$3*C15+'Formula Data'!$AH$4*B15)/L15</f>
        <v>7.5049999999999999</v>
      </c>
      <c r="W15" s="12">
        <f t="shared" si="10"/>
        <v>2.0658268341372086</v>
      </c>
      <c r="X15" s="12">
        <f t="shared" si="11"/>
        <v>-0.18417316586279142</v>
      </c>
      <c r="Y15" s="12">
        <f t="shared" si="12"/>
        <v>2.0454134170686045</v>
      </c>
      <c r="Z15" s="12">
        <f t="shared" si="13"/>
        <v>1.4900908024591488</v>
      </c>
    </row>
    <row r="16" spans="1:26" ht="12" customHeight="1" x14ac:dyDescent="0.3">
      <c r="A16" s="32" t="str">
        <f>'Formula Data'!D16</f>
        <v>SHU</v>
      </c>
      <c r="B16" s="11">
        <f>VLOOKUP('Formula Data'!$A16,'[2]2020teamtablefourGW'!$A$1:$L$21,2,FALSE)</f>
        <v>11</v>
      </c>
      <c r="C16" s="11">
        <f>VLOOKUP('Formula Data'!$A16,'[2]2020teamtablefourGW'!$A$1:$L$21,3,FALSE)</f>
        <v>28</v>
      </c>
      <c r="D16" s="85">
        <f t="shared" si="2"/>
        <v>11</v>
      </c>
      <c r="E16" s="85">
        <f t="shared" si="3"/>
        <v>11</v>
      </c>
      <c r="F16" s="11">
        <f>VLOOKUP('Formula Data'!$A16,'[2]2020teamtablefourGW'!$A$1:$L$21,4,FALSE)</f>
        <v>6</v>
      </c>
      <c r="G16" s="11">
        <f>VLOOKUP('Formula Data'!$A16,'[2]2020teamtablefourGW'!$A$1:$L$21,6,FALSE)</f>
        <v>4</v>
      </c>
      <c r="H16" s="11">
        <f>VLOOKUP('Formula Data'!$A16,'[2]2020teamtablefourGW'!$A$1:$L$21,7,FALSE)</f>
        <v>7</v>
      </c>
      <c r="I16" s="27">
        <f t="shared" si="4"/>
        <v>4</v>
      </c>
      <c r="J16" s="27">
        <f t="shared" si="5"/>
        <v>4</v>
      </c>
      <c r="K16" s="11">
        <f>VLOOKUP('Formula Data'!$A16,'[2]2020teamtablefourGW'!$A$1:$L$21,8,FALSE)</f>
        <v>2</v>
      </c>
      <c r="L16" s="11">
        <f>VLOOKUP('Formula Data'!$A16,'[2]2020teamtablefourGW'!$A$1:$L$21,10,FALSE)</f>
        <v>4</v>
      </c>
      <c r="M16" s="12">
        <f t="shared" si="0"/>
        <v>0.5</v>
      </c>
      <c r="N16" s="12">
        <f t="shared" si="1"/>
        <v>1.5</v>
      </c>
      <c r="O16" s="12">
        <f>VLOOKUP('Formula Data'!$A16,'[2]2020teamtablefourGW'!$A$1:$L$21,9,FALSE)/L16</f>
        <v>0.77249999999999996</v>
      </c>
      <c r="P16" s="12">
        <f t="shared" si="6"/>
        <v>-0.27249999999999996</v>
      </c>
      <c r="Q16" s="12">
        <f>VLOOKUP('Formula Data'!$A16,'[2]2020teamtablefourGW'!$A$1:$L$21,5,FALSE)/L16</f>
        <v>1.92</v>
      </c>
      <c r="R16" s="12">
        <f t="shared" si="7"/>
        <v>0.41999999999999993</v>
      </c>
      <c r="S16" s="12">
        <f>('Formula Data'!$AF$3*H16+'Formula Data'!$AF$4*G16)/L16</f>
        <v>3.2749999999999999</v>
      </c>
      <c r="T16" s="12">
        <f t="shared" si="8"/>
        <v>0.58813298818961324</v>
      </c>
      <c r="U16" s="12">
        <f t="shared" si="9"/>
        <v>-8.8132988189613237E-2</v>
      </c>
      <c r="V16" s="12">
        <f>('Formula Data'!$AH$3*C16+'Formula Data'!$AH$4*B16)/L16</f>
        <v>7.7549999999999999</v>
      </c>
      <c r="W16" s="12">
        <f t="shared" si="10"/>
        <v>2.1346418519299206</v>
      </c>
      <c r="X16" s="12">
        <f t="shared" si="11"/>
        <v>0.63464185192992062</v>
      </c>
      <c r="Y16" s="12">
        <f t="shared" si="12"/>
        <v>2.0273209259649603</v>
      </c>
      <c r="Z16" s="12">
        <f t="shared" si="13"/>
        <v>0.68031649409480655</v>
      </c>
    </row>
    <row r="17" spans="1:26" ht="12" customHeight="1" x14ac:dyDescent="0.3">
      <c r="A17" s="32" t="str">
        <f>'Formula Data'!D17</f>
        <v>SOU</v>
      </c>
      <c r="B17" s="11">
        <f>VLOOKUP('Formula Data'!$A17,'[2]2020teamtablefourGW'!$A$1:$L$21,2,FALSE)</f>
        <v>9</v>
      </c>
      <c r="C17" s="11">
        <f>VLOOKUP('Formula Data'!$A17,'[2]2020teamtablefourGW'!$A$1:$L$21,3,FALSE)</f>
        <v>22</v>
      </c>
      <c r="D17" s="85">
        <f t="shared" si="2"/>
        <v>9</v>
      </c>
      <c r="E17" s="85">
        <f t="shared" si="3"/>
        <v>9</v>
      </c>
      <c r="F17" s="11">
        <f>VLOOKUP('Formula Data'!$A17,'[2]2020teamtablefourGW'!$A$1:$L$21,4,FALSE)</f>
        <v>5</v>
      </c>
      <c r="G17" s="11">
        <f>VLOOKUP('Formula Data'!$A17,'[2]2020teamtablefourGW'!$A$1:$L$21,6,FALSE)</f>
        <v>9</v>
      </c>
      <c r="H17" s="11">
        <f>VLOOKUP('Formula Data'!$A17,'[2]2020teamtablefourGW'!$A$1:$L$21,7,FALSE)</f>
        <v>21</v>
      </c>
      <c r="I17" s="27">
        <f t="shared" si="4"/>
        <v>9</v>
      </c>
      <c r="J17" s="27">
        <f t="shared" si="5"/>
        <v>9</v>
      </c>
      <c r="K17" s="11">
        <f>VLOOKUP('Formula Data'!$A17,'[2]2020teamtablefourGW'!$A$1:$L$21,8,FALSE)</f>
        <v>7</v>
      </c>
      <c r="L17" s="11">
        <f>VLOOKUP('Formula Data'!$A17,'[2]2020teamtablefourGW'!$A$1:$L$21,10,FALSE)</f>
        <v>4</v>
      </c>
      <c r="M17" s="12">
        <f t="shared" si="0"/>
        <v>1.75</v>
      </c>
      <c r="N17" s="12">
        <f t="shared" si="1"/>
        <v>1.25</v>
      </c>
      <c r="O17" s="12">
        <f>VLOOKUP('Formula Data'!$A17,'[2]2020teamtablefourGW'!$A$1:$L$21,9,FALSE)/L17</f>
        <v>1.2350000000000001</v>
      </c>
      <c r="P17" s="12">
        <f t="shared" si="6"/>
        <v>0.5149999999999999</v>
      </c>
      <c r="Q17" s="12">
        <f>VLOOKUP('Formula Data'!$A17,'[2]2020teamtablefourGW'!$A$1:$L$21,5,FALSE)/L17</f>
        <v>1.5024999999999999</v>
      </c>
      <c r="R17" s="12">
        <f t="shared" si="7"/>
        <v>0.25249999999999995</v>
      </c>
      <c r="S17" s="12">
        <f>('Formula Data'!$AF$3*H17+'Formula Data'!$AF$4*G17)/L17</f>
        <v>9.0749999999999993</v>
      </c>
      <c r="T17" s="12">
        <f t="shared" si="8"/>
        <v>1.6297120207086229</v>
      </c>
      <c r="U17" s="12">
        <f t="shared" si="9"/>
        <v>0.12028797929137713</v>
      </c>
      <c r="V17" s="12">
        <f>('Formula Data'!$AH$3*C17+'Formula Data'!$AH$4*B17)/L17</f>
        <v>6.1824999999999992</v>
      </c>
      <c r="W17" s="12">
        <f t="shared" si="10"/>
        <v>1.7017953900137628</v>
      </c>
      <c r="X17" s="12">
        <f t="shared" si="11"/>
        <v>0.45179539001376279</v>
      </c>
      <c r="Y17" s="12">
        <f t="shared" si="12"/>
        <v>1.6021476950068814</v>
      </c>
      <c r="Z17" s="12">
        <f t="shared" si="13"/>
        <v>1.4323560103543116</v>
      </c>
    </row>
    <row r="18" spans="1:26" ht="12" customHeight="1" x14ac:dyDescent="0.3">
      <c r="A18" s="32" t="str">
        <f>'Formula Data'!D18</f>
        <v>TOT</v>
      </c>
      <c r="B18" s="11">
        <f>VLOOKUP('Formula Data'!$A18,'[2]2020teamtablefourGW'!$A$1:$L$21,2,FALSE)</f>
        <v>4</v>
      </c>
      <c r="C18" s="11">
        <f>VLOOKUP('Formula Data'!$A18,'[2]2020teamtablefourGW'!$A$1:$L$21,3,FALSE)</f>
        <v>11</v>
      </c>
      <c r="D18" s="85">
        <f t="shared" si="2"/>
        <v>4</v>
      </c>
      <c r="E18" s="85">
        <f t="shared" si="3"/>
        <v>4</v>
      </c>
      <c r="F18" s="11">
        <f>VLOOKUP('Formula Data'!$A18,'[2]2020teamtablefourGW'!$A$1:$L$21,4,FALSE)</f>
        <v>3</v>
      </c>
      <c r="G18" s="11">
        <f>VLOOKUP('Formula Data'!$A18,'[2]2020teamtablefourGW'!$A$1:$L$21,6,FALSE)</f>
        <v>10</v>
      </c>
      <c r="H18" s="11">
        <f>VLOOKUP('Formula Data'!$A18,'[2]2020teamtablefourGW'!$A$1:$L$21,7,FALSE)</f>
        <v>24</v>
      </c>
      <c r="I18" s="27">
        <f t="shared" si="4"/>
        <v>10</v>
      </c>
      <c r="J18" s="27">
        <f t="shared" si="5"/>
        <v>10</v>
      </c>
      <c r="K18" s="11">
        <f>VLOOKUP('Formula Data'!$A18,'[2]2020teamtablefourGW'!$A$1:$L$21,8,FALSE)</f>
        <v>7</v>
      </c>
      <c r="L18" s="11">
        <f>VLOOKUP('Formula Data'!$A18,'[2]2020teamtablefourGW'!$A$1:$L$21,10,FALSE)</f>
        <v>3</v>
      </c>
      <c r="M18" s="12">
        <f t="shared" si="0"/>
        <v>2.3333333333333335</v>
      </c>
      <c r="N18" s="12">
        <f t="shared" si="1"/>
        <v>1</v>
      </c>
      <c r="O18" s="12">
        <f>VLOOKUP('Formula Data'!$A18,'[2]2020teamtablefourGW'!$A$1:$L$21,9,FALSE)/L18</f>
        <v>2.11</v>
      </c>
      <c r="P18" s="12">
        <f t="shared" si="6"/>
        <v>0.22333333333333361</v>
      </c>
      <c r="Q18" s="12">
        <f>VLOOKUP('Formula Data'!$A18,'[2]2020teamtablefourGW'!$A$1:$L$21,5,FALSE)/L18</f>
        <v>1.3066666666666666</v>
      </c>
      <c r="R18" s="12">
        <f t="shared" si="7"/>
        <v>0.30666666666666664</v>
      </c>
      <c r="S18" s="12">
        <f>('Formula Data'!$AF$3*H18+'Formula Data'!$AF$4*G18)/L18</f>
        <v>13.733333333333334</v>
      </c>
      <c r="T18" s="12">
        <f t="shared" si="8"/>
        <v>2.466267594240414</v>
      </c>
      <c r="U18" s="12">
        <f t="shared" si="9"/>
        <v>-0.13293426090708049</v>
      </c>
      <c r="V18" s="12">
        <f>('Formula Data'!$AH$3*C18+'Formula Data'!$AH$4*B18)/L18</f>
        <v>3.9549999999999996</v>
      </c>
      <c r="W18" s="12">
        <f t="shared" si="10"/>
        <v>1.0886535814807006</v>
      </c>
      <c r="X18" s="12">
        <f t="shared" si="11"/>
        <v>8.8653581480700572E-2</v>
      </c>
      <c r="Y18" s="12">
        <f t="shared" si="12"/>
        <v>1.1976601240736837</v>
      </c>
      <c r="Z18" s="12">
        <f t="shared" si="13"/>
        <v>2.2881337971202069</v>
      </c>
    </row>
    <row r="19" spans="1:26" ht="12" customHeight="1" x14ac:dyDescent="0.3">
      <c r="A19" s="32" t="str">
        <f>'Formula Data'!D19</f>
        <v>WBA</v>
      </c>
      <c r="B19" s="11">
        <f>VLOOKUP('Formula Data'!$A19,'[2]2020teamtablefourGW'!$A$1:$L$21,2,FALSE)</f>
        <v>6</v>
      </c>
      <c r="C19" s="11">
        <f>VLOOKUP('Formula Data'!$A19,'[2]2020teamtablefourGW'!$A$1:$L$21,3,FALSE)</f>
        <v>34</v>
      </c>
      <c r="D19" s="85">
        <f t="shared" si="2"/>
        <v>6</v>
      </c>
      <c r="E19" s="85">
        <f t="shared" si="3"/>
        <v>6</v>
      </c>
      <c r="F19" s="11">
        <f>VLOOKUP('Formula Data'!$A19,'[2]2020teamtablefourGW'!$A$1:$L$21,4,FALSE)</f>
        <v>8</v>
      </c>
      <c r="G19" s="11">
        <f>VLOOKUP('Formula Data'!$A19,'[2]2020teamtablefourGW'!$A$1:$L$21,6,FALSE)</f>
        <v>11</v>
      </c>
      <c r="H19" s="11">
        <f>VLOOKUP('Formula Data'!$A19,'[2]2020teamtablefourGW'!$A$1:$L$21,7,FALSE)</f>
        <v>11</v>
      </c>
      <c r="I19" s="27">
        <f t="shared" si="4"/>
        <v>11</v>
      </c>
      <c r="J19" s="27">
        <f t="shared" si="5"/>
        <v>11</v>
      </c>
      <c r="K19" s="11">
        <f>VLOOKUP('Formula Data'!$A19,'[2]2020teamtablefourGW'!$A$1:$L$21,8,FALSE)</f>
        <v>5</v>
      </c>
      <c r="L19" s="11">
        <f>VLOOKUP('Formula Data'!$A19,'[2]2020teamtablefourGW'!$A$1:$L$21,10,FALSE)</f>
        <v>4</v>
      </c>
      <c r="M19" s="12">
        <f t="shared" si="0"/>
        <v>1.25</v>
      </c>
      <c r="N19" s="12">
        <f t="shared" si="1"/>
        <v>2</v>
      </c>
      <c r="O19" s="12">
        <f>VLOOKUP('Formula Data'!$A19,'[2]2020teamtablefourGW'!$A$1:$L$21,9,FALSE)/L19</f>
        <v>1.345</v>
      </c>
      <c r="P19" s="12">
        <f t="shared" si="6"/>
        <v>-9.4999999999999973E-2</v>
      </c>
      <c r="Q19" s="12">
        <f>VLOOKUP('Formula Data'!$A19,'[2]2020teamtablefourGW'!$A$1:$L$21,5,FALSE)/L19</f>
        <v>1.7875000000000001</v>
      </c>
      <c r="R19" s="12">
        <f t="shared" si="7"/>
        <v>-0.21249999999999991</v>
      </c>
      <c r="S19" s="12">
        <f>('Formula Data'!$AF$3*H19+'Formula Data'!$AF$4*G19)/L19</f>
        <v>6.3250000000000002</v>
      </c>
      <c r="T19" s="12">
        <f t="shared" si="8"/>
        <v>1.1358598932211617</v>
      </c>
      <c r="U19" s="12">
        <f t="shared" si="9"/>
        <v>0.11414010677883835</v>
      </c>
      <c r="V19" s="12">
        <f>('Formula Data'!$AH$3*C19+'Formula Data'!$AH$4*B19)/L19</f>
        <v>7.5774999999999997</v>
      </c>
      <c r="W19" s="12">
        <f t="shared" si="10"/>
        <v>2.0857831892970951</v>
      </c>
      <c r="X19" s="12">
        <f t="shared" si="11"/>
        <v>8.5783189297095053E-2</v>
      </c>
      <c r="Y19" s="12">
        <f t="shared" si="12"/>
        <v>1.9366415946485476</v>
      </c>
      <c r="Z19" s="12">
        <f t="shared" si="13"/>
        <v>1.2404299466105808</v>
      </c>
    </row>
    <row r="20" spans="1:26" ht="12" customHeight="1" x14ac:dyDescent="0.3">
      <c r="A20" s="32" t="str">
        <f>'Formula Data'!D20</f>
        <v>WHU</v>
      </c>
      <c r="B20" s="11">
        <f>VLOOKUP('Formula Data'!$A20,'[2]2020teamtablefourGW'!$A$1:$L$21,2,FALSE)</f>
        <v>9</v>
      </c>
      <c r="C20" s="11">
        <f>VLOOKUP('Formula Data'!$A20,'[2]2020teamtablefourGW'!$A$1:$L$21,3,FALSE)</f>
        <v>13</v>
      </c>
      <c r="D20" s="85">
        <f t="shared" si="2"/>
        <v>9</v>
      </c>
      <c r="E20" s="85">
        <f t="shared" si="3"/>
        <v>9</v>
      </c>
      <c r="F20" s="11">
        <f>VLOOKUP('Formula Data'!$A20,'[2]2020teamtablefourGW'!$A$1:$L$21,4,FALSE)</f>
        <v>4</v>
      </c>
      <c r="G20" s="11">
        <f>VLOOKUP('Formula Data'!$A20,'[2]2020teamtablefourGW'!$A$1:$L$21,6,FALSE)</f>
        <v>7</v>
      </c>
      <c r="H20" s="11">
        <f>VLOOKUP('Formula Data'!$A20,'[2]2020teamtablefourGW'!$A$1:$L$21,7,FALSE)</f>
        <v>8</v>
      </c>
      <c r="I20" s="27">
        <f t="shared" si="4"/>
        <v>7</v>
      </c>
      <c r="J20" s="27">
        <f t="shared" si="5"/>
        <v>7</v>
      </c>
      <c r="K20" s="11">
        <f>VLOOKUP('Formula Data'!$A20,'[2]2020teamtablefourGW'!$A$1:$L$21,8,FALSE)</f>
        <v>3</v>
      </c>
      <c r="L20" s="11">
        <f>VLOOKUP('Formula Data'!$A20,'[2]2020teamtablefourGW'!$A$1:$L$21,10,FALSE)</f>
        <v>4</v>
      </c>
      <c r="M20" s="12">
        <f t="shared" si="0"/>
        <v>0.75</v>
      </c>
      <c r="N20" s="12">
        <f t="shared" si="1"/>
        <v>1</v>
      </c>
      <c r="O20" s="12">
        <f>VLOOKUP('Formula Data'!$A20,'[2]2020teamtablefourGW'!$A$1:$L$21,9,FALSE)/L20</f>
        <v>1.4350000000000001</v>
      </c>
      <c r="P20" s="12">
        <f t="shared" si="6"/>
        <v>-0.68500000000000005</v>
      </c>
      <c r="Q20" s="12">
        <f>VLOOKUP('Formula Data'!$A20,'[2]2020teamtablefourGW'!$A$1:$L$21,5,FALSE)/L20</f>
        <v>1.7849999999999999</v>
      </c>
      <c r="R20" s="12">
        <f t="shared" si="7"/>
        <v>0.78499999999999992</v>
      </c>
      <c r="S20" s="12">
        <f>('Formula Data'!$AF$3*H20+'Formula Data'!$AF$4*G20)/L20</f>
        <v>4.3499999999999996</v>
      </c>
      <c r="T20" s="12">
        <f t="shared" si="8"/>
        <v>0.78118427438925719</v>
      </c>
      <c r="U20" s="12">
        <f t="shared" si="9"/>
        <v>-3.1184274389257194E-2</v>
      </c>
      <c r="V20" s="12">
        <f>('Formula Data'!$AH$3*C20+'Formula Data'!$AH$4*B20)/L20</f>
        <v>4.5737500000000004</v>
      </c>
      <c r="W20" s="12">
        <f t="shared" si="10"/>
        <v>1.2589707505176626</v>
      </c>
      <c r="X20" s="12">
        <f t="shared" si="11"/>
        <v>0.25897075051766261</v>
      </c>
      <c r="Y20" s="12">
        <f t="shared" si="12"/>
        <v>1.5219853752588313</v>
      </c>
      <c r="Z20" s="12">
        <f t="shared" si="13"/>
        <v>1.1080921371946286</v>
      </c>
    </row>
    <row r="21" spans="1:26" ht="12" customHeight="1" x14ac:dyDescent="0.3">
      <c r="A21" s="32" t="str">
        <f>'Formula Data'!D21</f>
        <v>WOL</v>
      </c>
      <c r="B21" s="11">
        <f>VLOOKUP('Formula Data'!$A21,'[2]2020teamtablefourGW'!$A$1:$L$21,2,FALSE)</f>
        <v>10</v>
      </c>
      <c r="C21" s="11">
        <f>VLOOKUP('Formula Data'!$A21,'[2]2020teamtablefourGW'!$A$1:$L$21,3,FALSE)</f>
        <v>24</v>
      </c>
      <c r="D21" s="85">
        <f t="shared" si="2"/>
        <v>10</v>
      </c>
      <c r="E21" s="85">
        <f t="shared" si="3"/>
        <v>10</v>
      </c>
      <c r="F21" s="11">
        <f>VLOOKUP('Formula Data'!$A21,'[2]2020teamtablefourGW'!$A$1:$L$21,4,FALSE)</f>
        <v>8</v>
      </c>
      <c r="G21" s="11">
        <f>VLOOKUP('Formula Data'!$A21,'[2]2020teamtablefourGW'!$A$1:$L$21,6,FALSE)</f>
        <v>2</v>
      </c>
      <c r="H21" s="11">
        <f>VLOOKUP('Formula Data'!$A21,'[2]2020teamtablefourGW'!$A$1:$L$21,7,FALSE)</f>
        <v>21</v>
      </c>
      <c r="I21" s="27">
        <f t="shared" si="4"/>
        <v>2</v>
      </c>
      <c r="J21" s="27">
        <f t="shared" si="5"/>
        <v>2</v>
      </c>
      <c r="K21" s="11">
        <f>VLOOKUP('Formula Data'!$A21,'[2]2020teamtablefourGW'!$A$1:$L$21,8,FALSE)</f>
        <v>3</v>
      </c>
      <c r="L21" s="11">
        <f>VLOOKUP('Formula Data'!$A21,'[2]2020teamtablefourGW'!$A$1:$L$21,10,FALSE)</f>
        <v>4</v>
      </c>
      <c r="M21" s="12">
        <f t="shared" si="0"/>
        <v>0.75</v>
      </c>
      <c r="N21" s="12">
        <f t="shared" si="1"/>
        <v>2</v>
      </c>
      <c r="O21" s="12">
        <f>VLOOKUP('Formula Data'!$A21,'[2]2020teamtablefourGW'!$A$1:$L$21,9,FALSE)/L21</f>
        <v>0.85750000000000004</v>
      </c>
      <c r="P21" s="12">
        <f t="shared" si="6"/>
        <v>-0.10750000000000004</v>
      </c>
      <c r="Q21" s="12">
        <f>VLOOKUP('Formula Data'!$A21,'[2]2020teamtablefourGW'!$A$1:$L$21,5,FALSE)/L21</f>
        <v>1.68</v>
      </c>
      <c r="R21" s="12">
        <f t="shared" si="7"/>
        <v>-0.32000000000000006</v>
      </c>
      <c r="S21" s="12">
        <f>('Formula Data'!$AF$3*H21+'Formula Data'!$AF$4*G21)/L21</f>
        <v>7.3250000000000002</v>
      </c>
      <c r="T21" s="12">
        <f t="shared" si="8"/>
        <v>1.3154424850347839</v>
      </c>
      <c r="U21" s="12">
        <f t="shared" si="9"/>
        <v>-0.56544248503478389</v>
      </c>
      <c r="V21" s="12">
        <f>('Formula Data'!$AH$3*C21+'Formula Data'!$AH$4*B21)/L21</f>
        <v>6.79</v>
      </c>
      <c r="W21" s="12">
        <f t="shared" si="10"/>
        <v>1.869015883250053</v>
      </c>
      <c r="X21" s="12">
        <f t="shared" si="11"/>
        <v>-0.13098411674994703</v>
      </c>
      <c r="Y21" s="12">
        <f t="shared" si="12"/>
        <v>1.7745079416250265</v>
      </c>
      <c r="Z21" s="12">
        <f t="shared" si="13"/>
        <v>1.0864712425173919</v>
      </c>
    </row>
    <row r="22" spans="1:26" ht="12" customHeight="1" x14ac:dyDescent="0.3">
      <c r="A22" s="1"/>
      <c r="B22" s="11">
        <f t="shared" ref="B22:L22" si="14">SUM(B2:B21)</f>
        <v>148</v>
      </c>
      <c r="C22" s="11">
        <f t="shared" si="14"/>
        <v>357</v>
      </c>
      <c r="D22" s="27">
        <f t="shared" si="14"/>
        <v>148</v>
      </c>
      <c r="E22" s="27">
        <f t="shared" si="14"/>
        <v>148</v>
      </c>
      <c r="F22" s="11">
        <f t="shared" si="14"/>
        <v>111</v>
      </c>
      <c r="G22" s="11">
        <f t="shared" si="14"/>
        <v>154</v>
      </c>
      <c r="H22" s="11">
        <f t="shared" si="14"/>
        <v>357</v>
      </c>
      <c r="I22" s="27">
        <f t="shared" si="14"/>
        <v>154</v>
      </c>
      <c r="J22" s="27">
        <f t="shared" si="14"/>
        <v>154</v>
      </c>
      <c r="K22" s="11">
        <f t="shared" si="14"/>
        <v>111</v>
      </c>
      <c r="L22" s="11">
        <f t="shared" si="14"/>
        <v>80</v>
      </c>
      <c r="M22" s="12">
        <f t="shared" si="0"/>
        <v>1.3875</v>
      </c>
      <c r="N22" s="12">
        <f t="shared" si="1"/>
        <v>1.3875</v>
      </c>
      <c r="O22" s="12">
        <f>((O2*L2)+(O3*L3)+(O4*L4)+(O5*L5)+(O6*L6)+(O7*L7)+(O8*L8)+(O9*L9)+(O10*L10)+(O11*L11)+(O12*L12)+(O13*L13)+(O14*L14)+(O15*L15)+(O16*L16)+(O17*L17)+(O18*L18)+(O19*L19)+(O20*L20)+(O21*L21))/L22</f>
        <v>1.3993749999999998</v>
      </c>
      <c r="P22" s="12">
        <f t="shared" si="6"/>
        <v>-1.1874999999999858E-2</v>
      </c>
      <c r="Q22" s="12">
        <f>((Q2*$L2)+(Q3*$L3)+(Q4*$L4)+(Q5*$L5)+(Q6*$L6)+(Q7*$L7)+(Q8*$L8)+(Q9*$L9)+(Q10*$L10)+(Q11*$L11)+(Q12*$L12)+(Q13*$L13)+(Q14*$L14)+(Q15*$L15)+(Q16*$L16)+(Q17*$L17)+(Q18*$L18)+(Q19*$L19)+(Q20*$L20)+(Q21*$L21))/L22</f>
        <v>1.3992500000000001</v>
      </c>
      <c r="R22" s="12">
        <f t="shared" si="7"/>
        <v>1.1750000000000149E-2</v>
      </c>
      <c r="S22" s="12">
        <f>('Formula Data'!$AF$3*H22+'Formula Data'!$AF$4*G22)/L22</f>
        <v>7.7262500000000003</v>
      </c>
      <c r="T22" s="12">
        <f t="shared" si="8"/>
        <v>1.3875</v>
      </c>
      <c r="U22" s="12">
        <f t="shared" si="9"/>
        <v>0</v>
      </c>
      <c r="V22" s="12">
        <f>('Formula Data'!$AH$3*C22+'Formula Data'!$AH$4*B22)/L22</f>
        <v>5.0406874999999998</v>
      </c>
      <c r="W22" s="12">
        <f t="shared" si="10"/>
        <v>1.3875</v>
      </c>
      <c r="X22" s="12">
        <f t="shared" si="11"/>
        <v>0</v>
      </c>
      <c r="Y22" s="12">
        <f t="shared" si="12"/>
        <v>1.393375</v>
      </c>
      <c r="Z22" s="12">
        <f t="shared" si="13"/>
        <v>1.3934374999999999</v>
      </c>
    </row>
  </sheetData>
  <conditionalFormatting sqref="P2">
    <cfRule type="cellIs" dxfId="689" priority="8" operator="notBetween">
      <formula>0.2</formula>
      <formula>-0.2</formula>
    </cfRule>
  </conditionalFormatting>
  <conditionalFormatting sqref="P3:P22">
    <cfRule type="cellIs" dxfId="688" priority="7" operator="notBetween">
      <formula>0.2</formula>
      <formula>-0.2</formula>
    </cfRule>
  </conditionalFormatting>
  <conditionalFormatting sqref="R2">
    <cfRule type="cellIs" dxfId="687" priority="6" operator="notBetween">
      <formula>0.2</formula>
      <formula>-0.2</formula>
    </cfRule>
  </conditionalFormatting>
  <conditionalFormatting sqref="X3:X22">
    <cfRule type="cellIs" dxfId="686" priority="1" operator="notBetween">
      <formula>0.2</formula>
      <formula>-0.2</formula>
    </cfRule>
  </conditionalFormatting>
  <conditionalFormatting sqref="R3:R22">
    <cfRule type="cellIs" dxfId="685" priority="5" operator="notBetween">
      <formula>0.2</formula>
      <formula>-0.2</formula>
    </cfRule>
  </conditionalFormatting>
  <conditionalFormatting sqref="U2">
    <cfRule type="cellIs" dxfId="684" priority="4" operator="notBetween">
      <formula>0.2</formula>
      <formula>-0.2</formula>
    </cfRule>
  </conditionalFormatting>
  <conditionalFormatting sqref="U3:U22">
    <cfRule type="cellIs" dxfId="683" priority="3" operator="notBetween">
      <formula>0.2</formula>
      <formula>-0.2</formula>
    </cfRule>
  </conditionalFormatting>
  <conditionalFormatting sqref="X2">
    <cfRule type="cellIs" dxfId="682" priority="2" operator="notBetween">
      <formula>0.2</formula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1460-006C-456D-92D2-F2B27ACD5B9F}">
  <dimension ref="A1:Z22"/>
  <sheetViews>
    <sheetView workbookViewId="0">
      <selection activeCell="P13" sqref="P13"/>
    </sheetView>
  </sheetViews>
  <sheetFormatPr defaultRowHeight="14.4" x14ac:dyDescent="0.3"/>
  <cols>
    <col min="1" max="1" width="4.5546875" bestFit="1" customWidth="1"/>
    <col min="2" max="2" width="12.109375" bestFit="1" customWidth="1"/>
    <col min="3" max="3" width="14.88671875" bestFit="1" customWidth="1"/>
    <col min="4" max="4" width="8.77734375" bestFit="1" customWidth="1"/>
    <col min="5" max="5" width="10.109375" bestFit="1" customWidth="1"/>
    <col min="6" max="6" width="7.88671875" bestFit="1" customWidth="1"/>
    <col min="8" max="8" width="11.5546875" bestFit="1" customWidth="1"/>
    <col min="9" max="9" width="5.5546875" bestFit="1" customWidth="1"/>
    <col min="10" max="10" width="6.88671875" bestFit="1" customWidth="1"/>
    <col min="11" max="11" width="4.6640625" bestFit="1" customWidth="1"/>
    <col min="12" max="12" width="10.5546875" bestFit="1" customWidth="1"/>
    <col min="13" max="13" width="5.109375" bestFit="1" customWidth="1"/>
    <col min="14" max="14" width="5.33203125" bestFit="1" customWidth="1"/>
    <col min="15" max="15" width="4.109375" bestFit="1" customWidth="1"/>
    <col min="16" max="16" width="4.6640625" bestFit="1" customWidth="1"/>
    <col min="17" max="17" width="4.109375" bestFit="1" customWidth="1"/>
    <col min="18" max="18" width="4.6640625" bestFit="1" customWidth="1"/>
    <col min="19" max="19" width="9.44140625" bestFit="1" customWidth="1"/>
    <col min="20" max="20" width="6.5546875" bestFit="1" customWidth="1"/>
    <col min="21" max="21" width="4.6640625" bestFit="1" customWidth="1"/>
    <col min="22" max="22" width="9.6640625" bestFit="1" customWidth="1"/>
    <col min="23" max="23" width="6.77734375" bestFit="1" customWidth="1"/>
    <col min="24" max="24" width="4.6640625" bestFit="1" customWidth="1"/>
    <col min="25" max="25" width="10.5546875" bestFit="1" customWidth="1"/>
    <col min="26" max="26" width="10.33203125" bestFit="1" customWidth="1"/>
  </cols>
  <sheetData>
    <row r="1" spans="1:26" ht="12" customHeight="1" x14ac:dyDescent="0.3">
      <c r="A1" s="4" t="s">
        <v>0</v>
      </c>
      <c r="B1" s="4" t="s">
        <v>44</v>
      </c>
      <c r="C1" s="4" t="s">
        <v>38</v>
      </c>
      <c r="D1" s="4" t="s">
        <v>64</v>
      </c>
      <c r="E1" s="4" t="s">
        <v>65</v>
      </c>
      <c r="F1" s="4" t="s">
        <v>39</v>
      </c>
      <c r="G1" s="4" t="s">
        <v>14</v>
      </c>
      <c r="H1" s="4" t="s">
        <v>40</v>
      </c>
      <c r="I1" s="4" t="s">
        <v>66</v>
      </c>
      <c r="J1" s="4" t="s">
        <v>67</v>
      </c>
      <c r="K1" s="4" t="s">
        <v>41</v>
      </c>
      <c r="L1" s="4" t="s">
        <v>42</v>
      </c>
      <c r="M1" s="4" t="s">
        <v>16</v>
      </c>
      <c r="N1" s="4" t="s">
        <v>43</v>
      </c>
      <c r="O1" s="10" t="s">
        <v>73</v>
      </c>
      <c r="P1" s="10" t="s">
        <v>47</v>
      </c>
      <c r="Q1" s="10" t="s">
        <v>75</v>
      </c>
      <c r="R1" s="10" t="s">
        <v>47</v>
      </c>
      <c r="S1" s="14" t="s">
        <v>49</v>
      </c>
      <c r="T1" s="14" t="s">
        <v>48</v>
      </c>
      <c r="U1" s="14" t="s">
        <v>47</v>
      </c>
      <c r="V1" s="14" t="s">
        <v>50</v>
      </c>
      <c r="W1" s="14" t="s">
        <v>51</v>
      </c>
      <c r="X1" s="14" t="s">
        <v>47</v>
      </c>
      <c r="Y1" s="13" t="s">
        <v>45</v>
      </c>
      <c r="Z1" s="13" t="s">
        <v>46</v>
      </c>
    </row>
    <row r="2" spans="1:26" ht="12" customHeight="1" x14ac:dyDescent="0.3">
      <c r="A2" s="32" t="str">
        <f>'Formula Data'!D2</f>
        <v>ARS</v>
      </c>
      <c r="B2" s="11">
        <f>VLOOKUP('Formula Data'!$A2,'[3]2020teamtablesixGW'!$A$1:$L$21,2,FALSE)</f>
        <v>6</v>
      </c>
      <c r="C2" s="11">
        <f>VLOOKUP('Formula Data'!$A2,'[3]2020teamtablesixGW'!$A$1:$L$21,3,FALSE)</f>
        <v>10</v>
      </c>
      <c r="D2" s="27">
        <f t="shared" ref="D2:D9" si="0">B2</f>
        <v>6</v>
      </c>
      <c r="E2" s="27">
        <f t="shared" ref="E2:E9" si="1">B2</f>
        <v>6</v>
      </c>
      <c r="F2" s="11">
        <f>VLOOKUP('Formula Data'!$A2,'[3]2020teamtablesixGW'!$A$1:$L$21,4,FALSE)</f>
        <v>3</v>
      </c>
      <c r="G2" s="11">
        <f>VLOOKUP('Formula Data'!$A2,'[3]2020teamtablesixGW'!$A$1:$L$21,6,FALSE)</f>
        <v>12</v>
      </c>
      <c r="H2" s="11">
        <f>VLOOKUP('Formula Data'!$A2,'[3]2020teamtablesixGW'!$A$1:$L$21,7,FALSE)</f>
        <v>26</v>
      </c>
      <c r="I2" s="27">
        <f t="shared" ref="I2:I9" si="2">G2</f>
        <v>12</v>
      </c>
      <c r="J2" s="27">
        <f t="shared" ref="J2:J9" si="3">G2</f>
        <v>12</v>
      </c>
      <c r="K2" s="11">
        <f>VLOOKUP('Formula Data'!$A2,'[3]2020teamtablesixGW'!$A$1:$L$21,8,FALSE)</f>
        <v>10</v>
      </c>
      <c r="L2" s="11">
        <f>VLOOKUP('Formula Data'!$A2,'[3]2020teamtablesixGW'!$A$1:$L$21,10,FALSE)</f>
        <v>6</v>
      </c>
      <c r="M2" s="12">
        <f t="shared" ref="M2:M22" si="4">K2/L2</f>
        <v>1.6666666666666667</v>
      </c>
      <c r="N2" s="12">
        <f t="shared" ref="N2:N22" si="5">F2/L2</f>
        <v>0.5</v>
      </c>
      <c r="O2" s="12">
        <f>VLOOKUP('Formula Data'!$A2,'[3]2020teamtablesixGW'!$A$1:$L$21,9,FALSE)/L2</f>
        <v>1.46</v>
      </c>
      <c r="P2" s="12">
        <f>M2-O2</f>
        <v>0.20666666666666678</v>
      </c>
      <c r="Q2" s="12">
        <f>VLOOKUP('Formula Data'!$A2,'[3]2020teamtablesixGW'!$A$1:$L$21,5,FALSE)/L2</f>
        <v>0.93</v>
      </c>
      <c r="R2" s="12">
        <f>Q2-N2</f>
        <v>0.43000000000000005</v>
      </c>
      <c r="S2" s="12">
        <f>('Formula Data'!$AF$3*H2+'Formula Data'!$AF$4*G2)/L2</f>
        <v>7.6333333333333337</v>
      </c>
      <c r="T2" s="12">
        <f>(S2/$S$22)*$M$22</f>
        <v>1.3883295442243151</v>
      </c>
      <c r="U2" s="12">
        <f>M2-T2</f>
        <v>0.27833712244235165</v>
      </c>
      <c r="V2" s="12">
        <f>('Formula Data'!$AH$3*C2+'Formula Data'!$AH$4*B2)/L2</f>
        <v>2.1916666666666664</v>
      </c>
      <c r="W2" s="12">
        <f>(V2/$V$22)*$M$22</f>
        <v>0.6083587366890546</v>
      </c>
      <c r="X2" s="12">
        <f>W2-N2</f>
        <v>0.1083587366890546</v>
      </c>
      <c r="Y2" s="12">
        <f>AVERAGE(Q2,W2)</f>
        <v>0.76917936834452738</v>
      </c>
      <c r="Z2" s="12">
        <f>AVERAGE(T2,O2)</f>
        <v>1.4241647721121575</v>
      </c>
    </row>
    <row r="3" spans="1:26" ht="12" customHeight="1" x14ac:dyDescent="0.3">
      <c r="A3" s="32" t="str">
        <f>'Formula Data'!D3</f>
        <v>AVL</v>
      </c>
      <c r="B3" s="11">
        <f>VLOOKUP('Formula Data'!$A3,'[3]2020teamtablesixGW'!$A$1:$L$21,2,FALSE)</f>
        <v>13</v>
      </c>
      <c r="C3" s="11">
        <f>VLOOKUP('Formula Data'!$A3,'[3]2020teamtablesixGW'!$A$1:$L$21,3,FALSE)</f>
        <v>40</v>
      </c>
      <c r="D3" s="27">
        <f t="shared" si="0"/>
        <v>13</v>
      </c>
      <c r="E3" s="27">
        <f t="shared" si="1"/>
        <v>13</v>
      </c>
      <c r="F3" s="11">
        <f>VLOOKUP('Formula Data'!$A3,'[3]2020teamtablesixGW'!$A$1:$L$21,4,FALSE)</f>
        <v>13</v>
      </c>
      <c r="G3" s="11">
        <f>VLOOKUP('Formula Data'!$A3,'[3]2020teamtablesixGW'!$A$1:$L$21,6,FALSE)</f>
        <v>11</v>
      </c>
      <c r="H3" s="11">
        <f>VLOOKUP('Formula Data'!$A3,'[3]2020teamtablesixGW'!$A$1:$L$21,7,FALSE)</f>
        <v>36</v>
      </c>
      <c r="I3" s="27">
        <f t="shared" si="2"/>
        <v>11</v>
      </c>
      <c r="J3" s="27">
        <f t="shared" si="3"/>
        <v>11</v>
      </c>
      <c r="K3" s="11">
        <f>VLOOKUP('Formula Data'!$A3,'[3]2020teamtablesixGW'!$A$1:$L$21,8,FALSE)</f>
        <v>9</v>
      </c>
      <c r="L3" s="11">
        <f>VLOOKUP('Formula Data'!$A3,'[3]2020teamtablesixGW'!$A$1:$L$21,10,FALSE)</f>
        <v>7</v>
      </c>
      <c r="M3" s="12">
        <f t="shared" si="4"/>
        <v>1.2857142857142858</v>
      </c>
      <c r="N3" s="12">
        <f t="shared" si="5"/>
        <v>1.8571428571428572</v>
      </c>
      <c r="O3" s="12">
        <f>VLOOKUP('Formula Data'!$A3,'[3]2020teamtablesixGW'!$A$1:$L$21,9,FALSE)/L3</f>
        <v>1.23</v>
      </c>
      <c r="P3" s="12">
        <f t="shared" ref="P3:P22" si="6">M3-O3</f>
        <v>5.5714285714285827E-2</v>
      </c>
      <c r="Q3" s="12">
        <f>VLOOKUP('Formula Data'!$A3,'[3]2020teamtablesixGW'!$A$1:$L$21,5,FALSE)/L3</f>
        <v>1.5271428571428571</v>
      </c>
      <c r="R3" s="12">
        <f t="shared" ref="R3:R22" si="7">Q3-N3</f>
        <v>-0.33000000000000007</v>
      </c>
      <c r="S3" s="12">
        <f>('Formula Data'!$AF$3*H3+'Formula Data'!$AF$4*G3)/L3</f>
        <v>8.257142857142858</v>
      </c>
      <c r="T3" s="12">
        <f t="shared" ref="T3:T22" si="8">(S3/$S$22)*$M$22</f>
        <v>1.5017862942513804</v>
      </c>
      <c r="U3" s="12">
        <f t="shared" ref="U3:U22" si="9">M3-T3</f>
        <v>-0.21607200853709463</v>
      </c>
      <c r="V3" s="12">
        <f>('Formula Data'!$AH$3*C3+'Formula Data'!$AH$4*B3)/L3</f>
        <v>5.9428571428571422</v>
      </c>
      <c r="W3" s="12">
        <f t="shared" ref="W3:W22" si="10">(V3/$V$22)*$M$22</f>
        <v>1.6496071773773822</v>
      </c>
      <c r="X3" s="12">
        <f t="shared" ref="X3:X22" si="11">W3-N3</f>
        <v>-0.20753567976547505</v>
      </c>
      <c r="Y3" s="12">
        <f t="shared" ref="Y3:Y22" si="12">AVERAGE(Q3,W3)</f>
        <v>1.5883750172601196</v>
      </c>
      <c r="Z3" s="12">
        <f t="shared" ref="Z3:Z22" si="13">AVERAGE(T3,O3)</f>
        <v>1.3658931471256901</v>
      </c>
    </row>
    <row r="4" spans="1:26" ht="12" customHeight="1" x14ac:dyDescent="0.3">
      <c r="A4" s="32" t="str">
        <f>'Formula Data'!D4</f>
        <v>BHA</v>
      </c>
      <c r="B4" s="11">
        <f>VLOOKUP('Formula Data'!$A4,'[3]2020teamtablesixGW'!$A$1:$L$21,2,FALSE)</f>
        <v>6</v>
      </c>
      <c r="C4" s="11">
        <f>VLOOKUP('Formula Data'!$A4,'[3]2020teamtablesixGW'!$A$1:$L$21,3,FALSE)</f>
        <v>18</v>
      </c>
      <c r="D4" s="27">
        <f t="shared" si="0"/>
        <v>6</v>
      </c>
      <c r="E4" s="27">
        <f t="shared" si="1"/>
        <v>6</v>
      </c>
      <c r="F4" s="11">
        <f>VLOOKUP('Formula Data'!$A4,'[3]2020teamtablesixGW'!$A$1:$L$21,4,FALSE)</f>
        <v>4</v>
      </c>
      <c r="G4" s="11">
        <f>VLOOKUP('Formula Data'!$A4,'[3]2020teamtablesixGW'!$A$1:$L$21,6,FALSE)</f>
        <v>9</v>
      </c>
      <c r="H4" s="11">
        <f>VLOOKUP('Formula Data'!$A4,'[3]2020teamtablesixGW'!$A$1:$L$21,7,FALSE)</f>
        <v>19</v>
      </c>
      <c r="I4" s="27">
        <f t="shared" si="2"/>
        <v>9</v>
      </c>
      <c r="J4" s="27">
        <f t="shared" si="3"/>
        <v>9</v>
      </c>
      <c r="K4" s="11">
        <f>VLOOKUP('Formula Data'!$A4,'[3]2020teamtablesixGW'!$A$1:$L$21,8,FALSE)</f>
        <v>4</v>
      </c>
      <c r="L4" s="11">
        <f>VLOOKUP('Formula Data'!$A4,'[3]2020teamtablesixGW'!$A$1:$L$21,10,FALSE)</f>
        <v>6</v>
      </c>
      <c r="M4" s="12">
        <f t="shared" si="4"/>
        <v>0.66666666666666663</v>
      </c>
      <c r="N4" s="12">
        <f t="shared" si="5"/>
        <v>0.66666666666666663</v>
      </c>
      <c r="O4" s="12">
        <f>VLOOKUP('Formula Data'!$A4,'[3]2020teamtablesixGW'!$A$1:$L$21,9,FALSE)/L4</f>
        <v>1.1816666666666666</v>
      </c>
      <c r="P4" s="12">
        <f t="shared" si="6"/>
        <v>-0.51500000000000001</v>
      </c>
      <c r="Q4" s="12">
        <f>VLOOKUP('Formula Data'!$A4,'[3]2020teamtablesixGW'!$A$1:$L$21,5,FALSE)/L4</f>
        <v>0.88666666666666671</v>
      </c>
      <c r="R4" s="12">
        <f t="shared" si="7"/>
        <v>0.22000000000000008</v>
      </c>
      <c r="S4" s="12">
        <f>('Formula Data'!$AF$3*H4+'Formula Data'!$AF$4*G4)/L4</f>
        <v>5.6166666666666671</v>
      </c>
      <c r="T4" s="12">
        <f t="shared" si="8"/>
        <v>1.0215437912742231</v>
      </c>
      <c r="U4" s="12">
        <f t="shared" si="9"/>
        <v>-0.35487712460755649</v>
      </c>
      <c r="V4" s="12">
        <f>('Formula Data'!$AH$3*C4+'Formula Data'!$AH$4*B4)/L4</f>
        <v>3.1449999999999996</v>
      </c>
      <c r="W4" s="12">
        <f t="shared" si="10"/>
        <v>0.87298322139334306</v>
      </c>
      <c r="X4" s="12">
        <f t="shared" si="11"/>
        <v>0.20631655472667643</v>
      </c>
      <c r="Y4" s="12">
        <f t="shared" si="12"/>
        <v>0.87982494403000489</v>
      </c>
      <c r="Z4" s="12">
        <f t="shared" si="13"/>
        <v>1.101605228970445</v>
      </c>
    </row>
    <row r="5" spans="1:26" ht="12" customHeight="1" x14ac:dyDescent="0.3">
      <c r="A5" s="32" t="str">
        <f>'Formula Data'!D5</f>
        <v>BUR</v>
      </c>
      <c r="B5" s="11">
        <f>VLOOKUP('Formula Data'!$A5,'[3]2020teamtablesixGW'!$A$1:$L$21,2,FALSE)</f>
        <v>12</v>
      </c>
      <c r="C5" s="11">
        <f>VLOOKUP('Formula Data'!$A5,'[3]2020teamtablesixGW'!$A$1:$L$21,3,FALSE)</f>
        <v>27</v>
      </c>
      <c r="D5" s="27">
        <f t="shared" si="0"/>
        <v>12</v>
      </c>
      <c r="E5" s="27">
        <f t="shared" si="1"/>
        <v>12</v>
      </c>
      <c r="F5" s="11">
        <f>VLOOKUP('Formula Data'!$A5,'[3]2020teamtablesixGW'!$A$1:$L$21,4,FALSE)</f>
        <v>11</v>
      </c>
      <c r="G5" s="11">
        <f>VLOOKUP('Formula Data'!$A5,'[3]2020teamtablesixGW'!$A$1:$L$21,6,FALSE)</f>
        <v>14</v>
      </c>
      <c r="H5" s="11">
        <f>VLOOKUP('Formula Data'!$A5,'[3]2020teamtablesixGW'!$A$1:$L$21,7,FALSE)</f>
        <v>25</v>
      </c>
      <c r="I5" s="27">
        <f t="shared" si="2"/>
        <v>14</v>
      </c>
      <c r="J5" s="27">
        <f t="shared" si="3"/>
        <v>14</v>
      </c>
      <c r="K5" s="11">
        <f>VLOOKUP('Formula Data'!$A5,'[3]2020teamtablesixGW'!$A$1:$L$21,8,FALSE)</f>
        <v>9</v>
      </c>
      <c r="L5" s="11">
        <f>VLOOKUP('Formula Data'!$A5,'[3]2020teamtablesixGW'!$A$1:$L$21,10,FALSE)</f>
        <v>6</v>
      </c>
      <c r="M5" s="12">
        <f t="shared" si="4"/>
        <v>1.5</v>
      </c>
      <c r="N5" s="12">
        <f t="shared" si="5"/>
        <v>1.8333333333333333</v>
      </c>
      <c r="O5" s="12">
        <f>VLOOKUP('Formula Data'!$A5,'[3]2020teamtablesixGW'!$A$1:$L$21,9,FALSE)/L5</f>
        <v>1.6849999999999998</v>
      </c>
      <c r="P5" s="12">
        <f t="shared" si="6"/>
        <v>-0.18499999999999983</v>
      </c>
      <c r="Q5" s="12">
        <f>VLOOKUP('Formula Data'!$A5,'[3]2020teamtablesixGW'!$A$1:$L$21,5,FALSE)/L5</f>
        <v>1.5516666666666667</v>
      </c>
      <c r="R5" s="12">
        <f t="shared" si="7"/>
        <v>-0.28166666666666651</v>
      </c>
      <c r="S5" s="12">
        <f>('Formula Data'!$AF$3*H5+'Formula Data'!$AF$4*G5)/L5</f>
        <v>7.75</v>
      </c>
      <c r="T5" s="12">
        <f t="shared" si="8"/>
        <v>1.4095485547255602</v>
      </c>
      <c r="U5" s="12">
        <f t="shared" si="9"/>
        <v>9.0451445274439823E-2</v>
      </c>
      <c r="V5" s="12">
        <f>('Formula Data'!$AH$3*C5+'Formula Data'!$AH$4*B5)/L5</f>
        <v>5.2175000000000002</v>
      </c>
      <c r="W5" s="12">
        <f t="shared" si="10"/>
        <v>1.4482638974943618</v>
      </c>
      <c r="X5" s="12">
        <f t="shared" si="11"/>
        <v>-0.38506943583897146</v>
      </c>
      <c r="Y5" s="12">
        <f t="shared" si="12"/>
        <v>1.4999652820805143</v>
      </c>
      <c r="Z5" s="12">
        <f t="shared" si="13"/>
        <v>1.5472742773627801</v>
      </c>
    </row>
    <row r="6" spans="1:26" ht="12" customHeight="1" x14ac:dyDescent="0.3">
      <c r="A6" s="32" t="str">
        <f>'Formula Data'!D6</f>
        <v>CHE</v>
      </c>
      <c r="B6" s="11">
        <f>VLOOKUP('Formula Data'!$A6,'[3]2020teamtablesixGW'!$A$1:$L$21,2,FALSE)</f>
        <v>4</v>
      </c>
      <c r="C6" s="11">
        <f>VLOOKUP('Formula Data'!$A6,'[3]2020teamtablesixGW'!$A$1:$L$21,3,FALSE)</f>
        <v>14</v>
      </c>
      <c r="D6" s="27">
        <f t="shared" si="0"/>
        <v>4</v>
      </c>
      <c r="E6" s="27">
        <f t="shared" si="1"/>
        <v>4</v>
      </c>
      <c r="F6" s="11">
        <f>VLOOKUP('Formula Data'!$A6,'[3]2020teamtablesixGW'!$A$1:$L$21,4,FALSE)</f>
        <v>3</v>
      </c>
      <c r="G6" s="11">
        <f>VLOOKUP('Formula Data'!$A6,'[3]2020teamtablesixGW'!$A$1:$L$21,6,FALSE)</f>
        <v>16</v>
      </c>
      <c r="H6" s="11">
        <f>VLOOKUP('Formula Data'!$A6,'[3]2020teamtablesixGW'!$A$1:$L$21,7,FALSE)</f>
        <v>33</v>
      </c>
      <c r="I6" s="27">
        <f t="shared" si="2"/>
        <v>16</v>
      </c>
      <c r="J6" s="27">
        <f t="shared" si="3"/>
        <v>16</v>
      </c>
      <c r="K6" s="11">
        <f>VLOOKUP('Formula Data'!$A6,'[3]2020teamtablesixGW'!$A$1:$L$21,8,FALSE)</f>
        <v>9</v>
      </c>
      <c r="L6" s="11">
        <f>VLOOKUP('Formula Data'!$A6,'[3]2020teamtablesixGW'!$A$1:$L$21,10,FALSE)</f>
        <v>6</v>
      </c>
      <c r="M6" s="12">
        <f t="shared" si="4"/>
        <v>1.5</v>
      </c>
      <c r="N6" s="12">
        <f t="shared" si="5"/>
        <v>0.5</v>
      </c>
      <c r="O6" s="12">
        <f>VLOOKUP('Formula Data'!$A6,'[3]2020teamtablesixGW'!$A$1:$L$21,9,FALSE)/L6</f>
        <v>1.7716666666666667</v>
      </c>
      <c r="P6" s="12">
        <f t="shared" si="6"/>
        <v>-0.27166666666666672</v>
      </c>
      <c r="Q6" s="12">
        <f>VLOOKUP('Formula Data'!$A6,'[3]2020teamtablesixGW'!$A$1:$L$21,5,FALSE)/L6</f>
        <v>0.66833333333333333</v>
      </c>
      <c r="R6" s="12">
        <f t="shared" si="7"/>
        <v>0.16833333333333333</v>
      </c>
      <c r="S6" s="12">
        <f>('Formula Data'!$AF$3*H6+'Formula Data'!$AF$4*G6)/L6</f>
        <v>9.8166666666666664</v>
      </c>
      <c r="T6" s="12">
        <f t="shared" si="8"/>
        <v>1.7854281693190426</v>
      </c>
      <c r="U6" s="12">
        <f t="shared" si="9"/>
        <v>-0.28542816931904258</v>
      </c>
      <c r="V6" s="12">
        <f>('Formula Data'!$AH$3*C6+'Formula Data'!$AH$4*B6)/L6</f>
        <v>2.335</v>
      </c>
      <c r="W6" s="12">
        <f t="shared" si="10"/>
        <v>0.64814493543830087</v>
      </c>
      <c r="X6" s="12">
        <f t="shared" si="11"/>
        <v>0.14814493543830087</v>
      </c>
      <c r="Y6" s="12">
        <f t="shared" si="12"/>
        <v>0.65823913438581716</v>
      </c>
      <c r="Z6" s="12">
        <f t="shared" si="13"/>
        <v>1.7785474179928547</v>
      </c>
    </row>
    <row r="7" spans="1:26" ht="12" customHeight="1" x14ac:dyDescent="0.3">
      <c r="A7" s="32" t="str">
        <f>'Formula Data'!D7</f>
        <v>CRY</v>
      </c>
      <c r="B7" s="11">
        <f>VLOOKUP('Formula Data'!$A7,'[3]2020teamtablesixGW'!$A$1:$L$21,2,FALSE)</f>
        <v>13</v>
      </c>
      <c r="C7" s="11">
        <f>VLOOKUP('Formula Data'!$A7,'[3]2020teamtablesixGW'!$A$1:$L$21,3,FALSE)</f>
        <v>28</v>
      </c>
      <c r="D7" s="27">
        <f t="shared" si="0"/>
        <v>13</v>
      </c>
      <c r="E7" s="27">
        <f t="shared" si="1"/>
        <v>13</v>
      </c>
      <c r="F7" s="11">
        <f>VLOOKUP('Formula Data'!$A7,'[3]2020teamtablesixGW'!$A$1:$L$21,4,FALSE)</f>
        <v>13</v>
      </c>
      <c r="G7" s="11">
        <f>VLOOKUP('Formula Data'!$A7,'[3]2020teamtablesixGW'!$A$1:$L$21,6,FALSE)</f>
        <v>9</v>
      </c>
      <c r="H7" s="11">
        <f>VLOOKUP('Formula Data'!$A7,'[3]2020teamtablesixGW'!$A$1:$L$21,7,FALSE)</f>
        <v>27</v>
      </c>
      <c r="I7" s="27">
        <f t="shared" si="2"/>
        <v>9</v>
      </c>
      <c r="J7" s="27">
        <f t="shared" si="3"/>
        <v>9</v>
      </c>
      <c r="K7" s="11">
        <f>VLOOKUP('Formula Data'!$A7,'[3]2020teamtablesixGW'!$A$1:$L$21,8,FALSE)</f>
        <v>8</v>
      </c>
      <c r="L7" s="11">
        <f>VLOOKUP('Formula Data'!$A7,'[3]2020teamtablesixGW'!$A$1:$L$21,10,FALSE)</f>
        <v>6</v>
      </c>
      <c r="M7" s="12">
        <f t="shared" si="4"/>
        <v>1.3333333333333333</v>
      </c>
      <c r="N7" s="12">
        <f t="shared" si="5"/>
        <v>2.1666666666666665</v>
      </c>
      <c r="O7" s="12">
        <f>VLOOKUP('Formula Data'!$A7,'[3]2020teamtablesixGW'!$A$1:$L$21,9,FALSE)/L7</f>
        <v>1.2516666666666667</v>
      </c>
      <c r="P7" s="12">
        <f t="shared" si="6"/>
        <v>8.1666666666666554E-2</v>
      </c>
      <c r="Q7" s="12">
        <f>VLOOKUP('Formula Data'!$A7,'[3]2020teamtablesixGW'!$A$1:$L$21,5,FALSE)/L7</f>
        <v>1.6266666666666667</v>
      </c>
      <c r="R7" s="12">
        <f t="shared" si="7"/>
        <v>-0.53999999999999981</v>
      </c>
      <c r="S7" s="12">
        <f>('Formula Data'!$AF$3*H7+'Formula Data'!$AF$4*G7)/L7</f>
        <v>7.3500000000000005</v>
      </c>
      <c r="T7" s="12">
        <f t="shared" si="8"/>
        <v>1.3367976615784345</v>
      </c>
      <c r="U7" s="12">
        <f t="shared" si="9"/>
        <v>-3.4643282451012336E-3</v>
      </c>
      <c r="V7" s="12">
        <f>('Formula Data'!$AH$3*C7+'Formula Data'!$AH$4*B7)/L7</f>
        <v>5.503333333333333</v>
      </c>
      <c r="W7" s="12">
        <f t="shared" si="10"/>
        <v>1.5276049798838465</v>
      </c>
      <c r="X7" s="12">
        <f t="shared" si="11"/>
        <v>-0.63906168678282005</v>
      </c>
      <c r="Y7" s="12">
        <f t="shared" si="12"/>
        <v>1.5771358232752566</v>
      </c>
      <c r="Z7" s="12">
        <f t="shared" si="13"/>
        <v>1.2942321641225507</v>
      </c>
    </row>
    <row r="8" spans="1:26" ht="12" customHeight="1" x14ac:dyDescent="0.3">
      <c r="A8" s="32" t="str">
        <f>'Formula Data'!D8</f>
        <v>EVE</v>
      </c>
      <c r="B8" s="11">
        <f>VLOOKUP('Formula Data'!$A8,'[3]2020teamtablesixGW'!$A$1:$L$21,2,FALSE)</f>
        <v>11</v>
      </c>
      <c r="C8" s="11">
        <f>VLOOKUP('Formula Data'!$A8,'[3]2020teamtablesixGW'!$A$1:$L$21,3,FALSE)</f>
        <v>19</v>
      </c>
      <c r="D8" s="27">
        <f t="shared" si="0"/>
        <v>11</v>
      </c>
      <c r="E8" s="27">
        <f t="shared" si="1"/>
        <v>11</v>
      </c>
      <c r="F8" s="11">
        <f>VLOOKUP('Formula Data'!$A8,'[3]2020teamtablesixGW'!$A$1:$L$21,4,FALSE)</f>
        <v>5</v>
      </c>
      <c r="G8" s="11">
        <f>VLOOKUP('Formula Data'!$A8,'[3]2020teamtablesixGW'!$A$1:$L$21,6,FALSE)</f>
        <v>9</v>
      </c>
      <c r="H8" s="11">
        <f>VLOOKUP('Formula Data'!$A8,'[3]2020teamtablesixGW'!$A$1:$L$21,7,FALSE)</f>
        <v>26</v>
      </c>
      <c r="I8" s="27">
        <f t="shared" si="2"/>
        <v>9</v>
      </c>
      <c r="J8" s="27">
        <f t="shared" si="3"/>
        <v>9</v>
      </c>
      <c r="K8" s="11">
        <f>VLOOKUP('Formula Data'!$A8,'[3]2020teamtablesixGW'!$A$1:$L$21,8,FALSE)</f>
        <v>5</v>
      </c>
      <c r="L8" s="11">
        <f>VLOOKUP('Formula Data'!$A8,'[3]2020teamtablesixGW'!$A$1:$L$21,10,FALSE)</f>
        <v>7</v>
      </c>
      <c r="M8" s="12">
        <f t="shared" si="4"/>
        <v>0.7142857142857143</v>
      </c>
      <c r="N8" s="12">
        <f t="shared" si="5"/>
        <v>0.7142857142857143</v>
      </c>
      <c r="O8" s="12">
        <f>VLOOKUP('Formula Data'!$A8,'[3]2020teamtablesixGW'!$A$1:$L$21,9,FALSE)/L8</f>
        <v>1.1057142857142856</v>
      </c>
      <c r="P8" s="12">
        <f t="shared" si="6"/>
        <v>-0.39142857142857135</v>
      </c>
      <c r="Q8" s="12">
        <f>VLOOKUP('Formula Data'!$A8,'[3]2020teamtablesixGW'!$A$1:$L$21,5,FALSE)/L8</f>
        <v>1.1542857142857144</v>
      </c>
      <c r="R8" s="12">
        <f t="shared" si="7"/>
        <v>0.44000000000000006</v>
      </c>
      <c r="S8" s="12">
        <f>('Formula Data'!$AF$3*H8+'Formula Data'!$AF$4*G8)/L8</f>
        <v>6.1142857142857148</v>
      </c>
      <c r="T8" s="12">
        <f t="shared" si="8"/>
        <v>1.1120493666774927</v>
      </c>
      <c r="U8" s="12">
        <f t="shared" si="9"/>
        <v>-0.39776365239177836</v>
      </c>
      <c r="V8" s="12">
        <f>('Formula Data'!$AH$3*C8+'Formula Data'!$AH$4*B8)/L8</f>
        <v>3.5121428571428575</v>
      </c>
      <c r="W8" s="12">
        <f t="shared" si="10"/>
        <v>0.97489404941882085</v>
      </c>
      <c r="X8" s="12">
        <f t="shared" si="11"/>
        <v>0.26060833513310655</v>
      </c>
      <c r="Y8" s="12">
        <f t="shared" si="12"/>
        <v>1.0645898818522677</v>
      </c>
      <c r="Z8" s="12">
        <f t="shared" si="13"/>
        <v>1.1088818261958893</v>
      </c>
    </row>
    <row r="9" spans="1:26" ht="12" customHeight="1" x14ac:dyDescent="0.3">
      <c r="A9" s="32" t="str">
        <f>'Formula Data'!D9</f>
        <v>FUL</v>
      </c>
      <c r="B9" s="11">
        <f>VLOOKUP('Formula Data'!$A9,'[3]2020teamtablesixGW'!$A$1:$L$21,2,FALSE)</f>
        <v>13</v>
      </c>
      <c r="C9" s="11">
        <f>VLOOKUP('Formula Data'!$A9,'[3]2020teamtablesixGW'!$A$1:$L$21,3,FALSE)</f>
        <v>24</v>
      </c>
      <c r="D9" s="27">
        <f t="shared" si="0"/>
        <v>13</v>
      </c>
      <c r="E9" s="27">
        <f t="shared" si="1"/>
        <v>13</v>
      </c>
      <c r="F9" s="11">
        <f>VLOOKUP('Formula Data'!$A9,'[3]2020teamtablesixGW'!$A$1:$L$21,4,FALSE)</f>
        <v>9</v>
      </c>
      <c r="G9" s="11">
        <f>VLOOKUP('Formula Data'!$A9,'[3]2020teamtablesixGW'!$A$1:$L$21,6,FALSE)</f>
        <v>3</v>
      </c>
      <c r="H9" s="11">
        <f>VLOOKUP('Formula Data'!$A9,'[3]2020teamtablesixGW'!$A$1:$L$21,7,FALSE)</f>
        <v>13</v>
      </c>
      <c r="I9" s="27">
        <f t="shared" si="2"/>
        <v>3</v>
      </c>
      <c r="J9" s="27">
        <f t="shared" si="3"/>
        <v>3</v>
      </c>
      <c r="K9" s="11">
        <f>VLOOKUP('Formula Data'!$A9,'[3]2020teamtablesixGW'!$A$1:$L$21,8,FALSE)</f>
        <v>2</v>
      </c>
      <c r="L9" s="11">
        <f>VLOOKUP('Formula Data'!$A9,'[3]2020teamtablesixGW'!$A$1:$L$21,10,FALSE)</f>
        <v>5</v>
      </c>
      <c r="M9" s="12">
        <f t="shared" si="4"/>
        <v>0.4</v>
      </c>
      <c r="N9" s="12">
        <f t="shared" si="5"/>
        <v>1.8</v>
      </c>
      <c r="O9" s="12">
        <f>VLOOKUP('Formula Data'!$A9,'[3]2020teamtablesixGW'!$A$1:$L$21,9,FALSE)/L9</f>
        <v>0.79</v>
      </c>
      <c r="P9" s="12">
        <f t="shared" si="6"/>
        <v>-0.39</v>
      </c>
      <c r="Q9" s="12">
        <f>VLOOKUP('Formula Data'!$A9,'[3]2020teamtablesixGW'!$A$1:$L$21,5,FALSE)/L9</f>
        <v>1.6460000000000001</v>
      </c>
      <c r="R9" s="12">
        <f t="shared" si="7"/>
        <v>-0.15399999999999991</v>
      </c>
      <c r="S9" s="12">
        <f>('Formula Data'!$AF$3*H9+'Formula Data'!$AF$4*G9)/L9</f>
        <v>3.9800000000000004</v>
      </c>
      <c r="T9" s="12">
        <f t="shared" si="8"/>
        <v>0.72387138681390062</v>
      </c>
      <c r="U9" s="12">
        <f t="shared" si="9"/>
        <v>-0.3238713868139006</v>
      </c>
      <c r="V9" s="12">
        <f>('Formula Data'!$AH$3*C9+'Formula Data'!$AH$4*B9)/L9</f>
        <v>6.032</v>
      </c>
      <c r="W9" s="12">
        <f t="shared" si="10"/>
        <v>1.6743512850380433</v>
      </c>
      <c r="X9" s="12">
        <f t="shared" si="11"/>
        <v>-0.12564871496195673</v>
      </c>
      <c r="Y9" s="12">
        <f t="shared" si="12"/>
        <v>1.6601756425190217</v>
      </c>
      <c r="Z9" s="12">
        <f t="shared" si="13"/>
        <v>0.75693569340695033</v>
      </c>
    </row>
    <row r="10" spans="1:26" ht="12" customHeight="1" x14ac:dyDescent="0.3">
      <c r="A10" s="32" t="str">
        <f>'Formula Data'!D10</f>
        <v>LEE</v>
      </c>
      <c r="B10" s="11">
        <f>VLOOKUP('Formula Data'!$A10,'[3]2020teamtablesixGW'!$A$1:$L$21,2,FALSE)</f>
        <v>12</v>
      </c>
      <c r="C10" s="11">
        <f>VLOOKUP('Formula Data'!$A10,'[3]2020teamtablesixGW'!$A$1:$L$21,3,FALSE)</f>
        <v>30</v>
      </c>
      <c r="D10" s="27">
        <f t="shared" ref="D10:D21" si="14">B10</f>
        <v>12</v>
      </c>
      <c r="E10" s="27">
        <f t="shared" ref="E10:E21" si="15">B10</f>
        <v>12</v>
      </c>
      <c r="F10" s="11">
        <f>VLOOKUP('Formula Data'!$A10,'[3]2020teamtablesixGW'!$A$1:$L$21,4,FALSE)</f>
        <v>5</v>
      </c>
      <c r="G10" s="11">
        <f>VLOOKUP('Formula Data'!$A10,'[3]2020teamtablesixGW'!$A$1:$L$21,6,FALSE)</f>
        <v>12</v>
      </c>
      <c r="H10" s="11">
        <f>VLOOKUP('Formula Data'!$A10,'[3]2020teamtablesixGW'!$A$1:$L$21,7,FALSE)</f>
        <v>25</v>
      </c>
      <c r="I10" s="27">
        <f t="shared" ref="I10:I21" si="16">G10</f>
        <v>12</v>
      </c>
      <c r="J10" s="27">
        <f t="shared" ref="J10:J21" si="17">G10</f>
        <v>12</v>
      </c>
      <c r="K10" s="11">
        <f>VLOOKUP('Formula Data'!$A10,'[3]2020teamtablesixGW'!$A$1:$L$21,8,FALSE)</f>
        <v>10</v>
      </c>
      <c r="L10" s="11">
        <f>VLOOKUP('Formula Data'!$A10,'[3]2020teamtablesixGW'!$A$1:$L$21,10,FALSE)</f>
        <v>6</v>
      </c>
      <c r="M10" s="12">
        <f t="shared" si="4"/>
        <v>1.6666666666666667</v>
      </c>
      <c r="N10" s="12">
        <f t="shared" si="5"/>
        <v>0.83333333333333337</v>
      </c>
      <c r="O10" s="12">
        <f>VLOOKUP('Formula Data'!$A10,'[3]2020teamtablesixGW'!$A$1:$L$21,9,FALSE)/L10</f>
        <v>1.2350000000000001</v>
      </c>
      <c r="P10" s="12">
        <f t="shared" si="6"/>
        <v>0.43166666666666664</v>
      </c>
      <c r="Q10" s="12">
        <f>VLOOKUP('Formula Data'!$A10,'[3]2020teamtablesixGW'!$A$1:$L$21,5,FALSE)/L10</f>
        <v>1.5416666666666667</v>
      </c>
      <c r="R10" s="12">
        <f t="shared" si="7"/>
        <v>0.70833333333333337</v>
      </c>
      <c r="S10" s="12">
        <f>('Formula Data'!$AF$3*H10+'Formula Data'!$AF$4*G10)/L10</f>
        <v>7.416666666666667</v>
      </c>
      <c r="T10" s="12">
        <f t="shared" si="8"/>
        <v>1.3489228104362887</v>
      </c>
      <c r="U10" s="12">
        <f t="shared" si="9"/>
        <v>0.31774385623037804</v>
      </c>
      <c r="V10" s="12">
        <f>('Formula Data'!$AH$3*C10+'Formula Data'!$AH$4*B10)/L10</f>
        <v>5.5750000000000002</v>
      </c>
      <c r="W10" s="12">
        <f t="shared" si="10"/>
        <v>1.54749807925847</v>
      </c>
      <c r="X10" s="12">
        <f t="shared" si="11"/>
        <v>0.71416474592513668</v>
      </c>
      <c r="Y10" s="12">
        <f t="shared" si="12"/>
        <v>1.5445823729625685</v>
      </c>
      <c r="Z10" s="12">
        <f t="shared" si="13"/>
        <v>1.2919614052181445</v>
      </c>
    </row>
    <row r="11" spans="1:26" ht="12" customHeight="1" x14ac:dyDescent="0.3">
      <c r="A11" s="32" t="str">
        <f>'Formula Data'!D11</f>
        <v>LEI</v>
      </c>
      <c r="B11" s="11">
        <f>VLOOKUP('Formula Data'!$A11,'[3]2020teamtablesixGW'!$A$1:$L$21,2,FALSE)</f>
        <v>10</v>
      </c>
      <c r="C11" s="11">
        <f>VLOOKUP('Formula Data'!$A11,'[3]2020teamtablesixGW'!$A$1:$L$21,3,FALSE)</f>
        <v>17</v>
      </c>
      <c r="D11" s="27">
        <f t="shared" si="14"/>
        <v>10</v>
      </c>
      <c r="E11" s="27">
        <f t="shared" si="15"/>
        <v>10</v>
      </c>
      <c r="F11" s="11">
        <f>VLOOKUP('Formula Data'!$A11,'[3]2020teamtablesixGW'!$A$1:$L$21,4,FALSE)</f>
        <v>10</v>
      </c>
      <c r="G11" s="11">
        <f>VLOOKUP('Formula Data'!$A11,'[3]2020teamtablesixGW'!$A$1:$L$21,6,FALSE)</f>
        <v>16</v>
      </c>
      <c r="H11" s="11">
        <f>VLOOKUP('Formula Data'!$A11,'[3]2020teamtablesixGW'!$A$1:$L$21,7,FALSE)</f>
        <v>37</v>
      </c>
      <c r="I11" s="27">
        <f t="shared" si="16"/>
        <v>16</v>
      </c>
      <c r="J11" s="27">
        <f t="shared" si="17"/>
        <v>16</v>
      </c>
      <c r="K11" s="11">
        <f>VLOOKUP('Formula Data'!$A11,'[3]2020teamtablesixGW'!$A$1:$L$21,8,FALSE)</f>
        <v>12</v>
      </c>
      <c r="L11" s="11">
        <f>VLOOKUP('Formula Data'!$A11,'[3]2020teamtablesixGW'!$A$1:$L$21,10,FALSE)</f>
        <v>6</v>
      </c>
      <c r="M11" s="12">
        <f t="shared" si="4"/>
        <v>2</v>
      </c>
      <c r="N11" s="12">
        <f t="shared" si="5"/>
        <v>1.6666666666666667</v>
      </c>
      <c r="O11" s="12">
        <f>VLOOKUP('Formula Data'!$A11,'[3]2020teamtablesixGW'!$A$1:$L$21,9,FALSE)/L11</f>
        <v>1.5983333333333334</v>
      </c>
      <c r="P11" s="12">
        <f t="shared" si="6"/>
        <v>0.40166666666666662</v>
      </c>
      <c r="Q11" s="12">
        <f>VLOOKUP('Formula Data'!$A11,'[3]2020teamtablesixGW'!$A$1:$L$21,5,FALSE)/L11</f>
        <v>1</v>
      </c>
      <c r="R11" s="12">
        <f t="shared" si="7"/>
        <v>-0.66666666666666674</v>
      </c>
      <c r="S11" s="12">
        <f>('Formula Data'!$AF$3*H11+'Formula Data'!$AF$4*G11)/L11</f>
        <v>10.683333333333332</v>
      </c>
      <c r="T11" s="12">
        <f t="shared" si="8"/>
        <v>1.9430551044711479</v>
      </c>
      <c r="U11" s="12">
        <f t="shared" si="9"/>
        <v>5.6944895528852069E-2</v>
      </c>
      <c r="V11" s="12">
        <f>('Formula Data'!$AH$3*C11+'Formula Data'!$AH$4*B11)/L11</f>
        <v>3.6925000000000003</v>
      </c>
      <c r="W11" s="12">
        <f t="shared" si="10"/>
        <v>1.0249572480111033</v>
      </c>
      <c r="X11" s="12">
        <f t="shared" si="11"/>
        <v>-0.64170941865556341</v>
      </c>
      <c r="Y11" s="12">
        <f t="shared" si="12"/>
        <v>1.0124786240055517</v>
      </c>
      <c r="Z11" s="12">
        <f t="shared" si="13"/>
        <v>1.7706942189022405</v>
      </c>
    </row>
    <row r="12" spans="1:26" ht="12" customHeight="1" x14ac:dyDescent="0.3">
      <c r="A12" s="32" t="str">
        <f>'Formula Data'!D12</f>
        <v>LIV</v>
      </c>
      <c r="B12" s="11">
        <f>VLOOKUP('Formula Data'!$A12,'[3]2020teamtablesixGW'!$A$1:$L$21,2,FALSE)</f>
        <v>18</v>
      </c>
      <c r="C12" s="11">
        <f>VLOOKUP('Formula Data'!$A12,'[3]2020teamtablesixGW'!$A$1:$L$21,3,FALSE)</f>
        <v>25</v>
      </c>
      <c r="D12" s="27">
        <f t="shared" si="14"/>
        <v>18</v>
      </c>
      <c r="E12" s="27">
        <f t="shared" si="15"/>
        <v>18</v>
      </c>
      <c r="F12" s="11">
        <f>VLOOKUP('Formula Data'!$A12,'[3]2020teamtablesixGW'!$A$1:$L$21,4,FALSE)</f>
        <v>6</v>
      </c>
      <c r="G12" s="11">
        <f>VLOOKUP('Formula Data'!$A12,'[3]2020teamtablesixGW'!$A$1:$L$21,6,FALSE)</f>
        <v>22</v>
      </c>
      <c r="H12" s="11">
        <f>VLOOKUP('Formula Data'!$A12,'[3]2020teamtablesixGW'!$A$1:$L$21,7,FALSE)</f>
        <v>46</v>
      </c>
      <c r="I12" s="27">
        <f t="shared" si="16"/>
        <v>22</v>
      </c>
      <c r="J12" s="27">
        <f t="shared" si="17"/>
        <v>22</v>
      </c>
      <c r="K12" s="11">
        <f>VLOOKUP('Formula Data'!$A12,'[3]2020teamtablesixGW'!$A$1:$L$21,8,FALSE)</f>
        <v>12</v>
      </c>
      <c r="L12" s="11">
        <f>VLOOKUP('Formula Data'!$A12,'[3]2020teamtablesixGW'!$A$1:$L$21,10,FALSE)</f>
        <v>6</v>
      </c>
      <c r="M12" s="12">
        <f t="shared" si="4"/>
        <v>2</v>
      </c>
      <c r="N12" s="12">
        <f t="shared" si="5"/>
        <v>1</v>
      </c>
      <c r="O12" s="12">
        <f>VLOOKUP('Formula Data'!$A12,'[3]2020teamtablesixGW'!$A$1:$L$21,9,FALSE)/L12</f>
        <v>2.1033333333333331</v>
      </c>
      <c r="P12" s="12">
        <f t="shared" si="6"/>
        <v>-0.10333333333333306</v>
      </c>
      <c r="Q12" s="12">
        <f>VLOOKUP('Formula Data'!$A12,'[3]2020teamtablesixGW'!$A$1:$L$21,5,FALSE)/L12</f>
        <v>1.345</v>
      </c>
      <c r="R12" s="12">
        <f t="shared" si="7"/>
        <v>0.34499999999999997</v>
      </c>
      <c r="S12" s="12">
        <f>('Formula Data'!$AF$3*H12+'Formula Data'!$AF$4*G12)/L12</f>
        <v>13.633333333333335</v>
      </c>
      <c r="T12" s="12">
        <f t="shared" si="8"/>
        <v>2.4795929414312003</v>
      </c>
      <c r="U12" s="12">
        <f t="shared" si="9"/>
        <v>-0.47959294143120035</v>
      </c>
      <c r="V12" s="12">
        <f>('Formula Data'!$AH$3*C12+'Formula Data'!$AH$4*B12)/L12</f>
        <v>5.979166666666667</v>
      </c>
      <c r="W12" s="12">
        <f t="shared" si="10"/>
        <v>1.6596859071269838</v>
      </c>
      <c r="X12" s="12">
        <f t="shared" si="11"/>
        <v>0.65968590712698383</v>
      </c>
      <c r="Y12" s="12">
        <f t="shared" si="12"/>
        <v>1.5023429535634918</v>
      </c>
      <c r="Z12" s="12">
        <f t="shared" si="13"/>
        <v>2.2914631373822667</v>
      </c>
    </row>
    <row r="13" spans="1:26" ht="12" customHeight="1" x14ac:dyDescent="0.3">
      <c r="A13" s="32" t="str">
        <f>'Formula Data'!D13</f>
        <v>MCI</v>
      </c>
      <c r="B13" s="11">
        <f>VLOOKUP('Formula Data'!$A13,'[3]2020teamtablesixGW'!$A$1:$L$21,2,FALSE)</f>
        <v>5</v>
      </c>
      <c r="C13" s="11">
        <f>VLOOKUP('Formula Data'!$A13,'[3]2020teamtablesixGW'!$A$1:$L$21,3,FALSE)</f>
        <v>19</v>
      </c>
      <c r="D13" s="27">
        <f t="shared" si="14"/>
        <v>5</v>
      </c>
      <c r="E13" s="27">
        <f t="shared" si="15"/>
        <v>5</v>
      </c>
      <c r="F13" s="11">
        <f>VLOOKUP('Formula Data'!$A13,'[3]2020teamtablesixGW'!$A$1:$L$21,4,FALSE)</f>
        <v>8</v>
      </c>
      <c r="G13" s="11">
        <f>VLOOKUP('Formula Data'!$A13,'[3]2020teamtablesixGW'!$A$1:$L$21,6,FALSE)</f>
        <v>9</v>
      </c>
      <c r="H13" s="11">
        <f>VLOOKUP('Formula Data'!$A13,'[3]2020teamtablesixGW'!$A$1:$L$21,7,FALSE)</f>
        <v>23</v>
      </c>
      <c r="I13" s="27">
        <f t="shared" si="16"/>
        <v>9</v>
      </c>
      <c r="J13" s="27">
        <f t="shared" si="17"/>
        <v>9</v>
      </c>
      <c r="K13" s="11">
        <f>VLOOKUP('Formula Data'!$A13,'[3]2020teamtablesixGW'!$A$1:$L$21,8,FALSE)</f>
        <v>10</v>
      </c>
      <c r="L13" s="11">
        <f>VLOOKUP('Formula Data'!$A13,'[3]2020teamtablesixGW'!$A$1:$L$21,10,FALSE)</f>
        <v>5</v>
      </c>
      <c r="M13" s="12">
        <f t="shared" si="4"/>
        <v>2</v>
      </c>
      <c r="N13" s="12">
        <f t="shared" si="5"/>
        <v>1.6</v>
      </c>
      <c r="O13" s="12">
        <f>VLOOKUP('Formula Data'!$A13,'[3]2020teamtablesixGW'!$A$1:$L$21,9,FALSE)/L13</f>
        <v>1.6920000000000002</v>
      </c>
      <c r="P13" s="12">
        <f>M13-O13</f>
        <v>0.30799999999999983</v>
      </c>
      <c r="Q13" s="12">
        <f>VLOOKUP('Formula Data'!$A13,'[3]2020teamtablesixGW'!$A$1:$L$21,5,FALSE)/L13</f>
        <v>0.93399999999999994</v>
      </c>
      <c r="R13" s="12">
        <f t="shared" si="7"/>
        <v>-0.66600000000000015</v>
      </c>
      <c r="S13" s="12">
        <f>('Formula Data'!$AF$3*H13+'Formula Data'!$AF$4*G13)/L13</f>
        <v>7.7800000000000011</v>
      </c>
      <c r="T13" s="12">
        <f t="shared" si="8"/>
        <v>1.4150048717115946</v>
      </c>
      <c r="U13" s="12">
        <f t="shared" si="9"/>
        <v>0.58499512828840539</v>
      </c>
      <c r="V13" s="12">
        <f>('Formula Data'!$AH$3*C13+'Formula Data'!$AH$4*B13)/L13</f>
        <v>3.7170000000000001</v>
      </c>
      <c r="W13" s="12">
        <f t="shared" si="10"/>
        <v>1.0317579122159162</v>
      </c>
      <c r="X13" s="12">
        <f t="shared" si="11"/>
        <v>-0.56824208778408392</v>
      </c>
      <c r="Y13" s="12">
        <f t="shared" si="12"/>
        <v>0.98287895610795806</v>
      </c>
      <c r="Z13" s="12">
        <f t="shared" si="13"/>
        <v>1.5535024358557974</v>
      </c>
    </row>
    <row r="14" spans="1:26" ht="12" customHeight="1" x14ac:dyDescent="0.3">
      <c r="A14" s="32" t="str">
        <f>'Formula Data'!D14</f>
        <v>MUN</v>
      </c>
      <c r="B14" s="11">
        <f>VLOOKUP('Formula Data'!$A14,'[3]2020teamtablesixGW'!$A$1:$L$21,2,FALSE)</f>
        <v>11</v>
      </c>
      <c r="C14" s="11">
        <f>VLOOKUP('Formula Data'!$A14,'[3]2020teamtablesixGW'!$A$1:$L$21,3,FALSE)</f>
        <v>25</v>
      </c>
      <c r="D14" s="27">
        <f t="shared" si="14"/>
        <v>11</v>
      </c>
      <c r="E14" s="27">
        <f t="shared" si="15"/>
        <v>11</v>
      </c>
      <c r="F14" s="11">
        <f>VLOOKUP('Formula Data'!$A14,'[3]2020teamtablesixGW'!$A$1:$L$21,4,FALSE)</f>
        <v>9</v>
      </c>
      <c r="G14" s="11">
        <f>VLOOKUP('Formula Data'!$A14,'[3]2020teamtablesixGW'!$A$1:$L$21,6,FALSE)</f>
        <v>14</v>
      </c>
      <c r="H14" s="11">
        <f>VLOOKUP('Formula Data'!$A14,'[3]2020teamtablesixGW'!$A$1:$L$21,7,FALSE)</f>
        <v>29</v>
      </c>
      <c r="I14" s="27">
        <f t="shared" si="16"/>
        <v>14</v>
      </c>
      <c r="J14" s="27">
        <f t="shared" si="17"/>
        <v>14</v>
      </c>
      <c r="K14" s="11">
        <f>VLOOKUP('Formula Data'!$A14,'[3]2020teamtablesixGW'!$A$1:$L$21,8,FALSE)</f>
        <v>12</v>
      </c>
      <c r="L14" s="11">
        <f>VLOOKUP('Formula Data'!$A14,'[3]2020teamtablesixGW'!$A$1:$L$21,10,FALSE)</f>
        <v>6</v>
      </c>
      <c r="M14" s="12">
        <f t="shared" si="4"/>
        <v>2</v>
      </c>
      <c r="N14" s="12">
        <f t="shared" si="5"/>
        <v>1.5</v>
      </c>
      <c r="O14" s="12">
        <f>VLOOKUP('Formula Data'!$A14,'[3]2020teamtablesixGW'!$A$1:$L$21,9,FALSE)/L14</f>
        <v>1.6716666666666666</v>
      </c>
      <c r="P14" s="12">
        <f t="shared" si="6"/>
        <v>0.32833333333333337</v>
      </c>
      <c r="Q14" s="12">
        <f>VLOOKUP('Formula Data'!$A14,'[3]2020teamtablesixGW'!$A$1:$L$21,5,FALSE)/L14</f>
        <v>1.0266666666666666</v>
      </c>
      <c r="R14" s="12">
        <f t="shared" si="7"/>
        <v>-0.47333333333333338</v>
      </c>
      <c r="S14" s="12">
        <f>('Formula Data'!$AF$3*H14+'Formula Data'!$AF$4*G14)/L14</f>
        <v>8.6166666666666671</v>
      </c>
      <c r="T14" s="12">
        <f t="shared" si="8"/>
        <v>1.5671754898776658</v>
      </c>
      <c r="U14" s="12">
        <f t="shared" si="9"/>
        <v>0.43282451012233425</v>
      </c>
      <c r="V14" s="12">
        <f>('Formula Data'!$AH$3*C14+'Formula Data'!$AH$4*B14)/L14</f>
        <v>4.8125</v>
      </c>
      <c r="W14" s="12">
        <f t="shared" si="10"/>
        <v>1.3358447545168406</v>
      </c>
      <c r="X14" s="12">
        <f t="shared" si="11"/>
        <v>-0.16415524548315941</v>
      </c>
      <c r="Y14" s="12">
        <f t="shared" si="12"/>
        <v>1.1812557105917536</v>
      </c>
      <c r="Z14" s="12">
        <f t="shared" si="13"/>
        <v>1.6194210782721661</v>
      </c>
    </row>
    <row r="15" spans="1:26" ht="12" customHeight="1" x14ac:dyDescent="0.3">
      <c r="A15" s="32" t="str">
        <f>'Formula Data'!D15</f>
        <v>NEW</v>
      </c>
      <c r="B15" s="11">
        <f>VLOOKUP('Formula Data'!$A15,'[3]2020teamtablesixGW'!$A$1:$L$21,2,FALSE)</f>
        <v>15</v>
      </c>
      <c r="C15" s="11">
        <f>VLOOKUP('Formula Data'!$A15,'[3]2020teamtablesixGW'!$A$1:$L$21,3,FALSE)</f>
        <v>38</v>
      </c>
      <c r="D15" s="27">
        <f t="shared" si="14"/>
        <v>15</v>
      </c>
      <c r="E15" s="27">
        <f t="shared" si="15"/>
        <v>15</v>
      </c>
      <c r="F15" s="11">
        <f>VLOOKUP('Formula Data'!$A15,'[3]2020teamtablesixGW'!$A$1:$L$21,4,FALSE)</f>
        <v>12</v>
      </c>
      <c r="G15" s="11">
        <f>VLOOKUP('Formula Data'!$A15,'[3]2020teamtablesixGW'!$A$1:$L$21,6,FALSE)</f>
        <v>16</v>
      </c>
      <c r="H15" s="11">
        <f>VLOOKUP('Formula Data'!$A15,'[3]2020teamtablesixGW'!$A$1:$L$21,7,FALSE)</f>
        <v>26</v>
      </c>
      <c r="I15" s="27">
        <f t="shared" si="16"/>
        <v>16</v>
      </c>
      <c r="J15" s="27">
        <f t="shared" si="17"/>
        <v>16</v>
      </c>
      <c r="K15" s="11">
        <f>VLOOKUP('Formula Data'!$A15,'[3]2020teamtablesixGW'!$A$1:$L$21,8,FALSE)</f>
        <v>13</v>
      </c>
      <c r="L15" s="11">
        <f>VLOOKUP('Formula Data'!$A15,'[3]2020teamtablesixGW'!$A$1:$L$21,10,FALSE)</f>
        <v>6</v>
      </c>
      <c r="M15" s="12">
        <f t="shared" si="4"/>
        <v>2.1666666666666665</v>
      </c>
      <c r="N15" s="12">
        <f t="shared" si="5"/>
        <v>2</v>
      </c>
      <c r="O15" s="12">
        <f>VLOOKUP('Formula Data'!$A15,'[3]2020teamtablesixGW'!$A$1:$L$21,9,FALSE)/L15</f>
        <v>1.6216666666666668</v>
      </c>
      <c r="P15" s="12">
        <f t="shared" si="6"/>
        <v>0.54499999999999971</v>
      </c>
      <c r="Q15" s="12">
        <f>VLOOKUP('Formula Data'!$A15,'[3]2020teamtablesixGW'!$A$1:$L$21,5,FALSE)/L15</f>
        <v>2.0133333333333332</v>
      </c>
      <c r="R15" s="12">
        <f t="shared" si="7"/>
        <v>1.3333333333333197E-2</v>
      </c>
      <c r="S15" s="12">
        <f>('Formula Data'!$AF$3*H15+'Formula Data'!$AF$4*G15)/L15</f>
        <v>8.3000000000000007</v>
      </c>
      <c r="T15" s="12">
        <f t="shared" si="8"/>
        <v>1.5095810328028578</v>
      </c>
      <c r="U15" s="12">
        <f t="shared" si="9"/>
        <v>0.65708563386380869</v>
      </c>
      <c r="V15" s="12">
        <f>('Formula Data'!$AH$3*C15+'Formula Data'!$AH$4*B15)/L15</f>
        <v>7.0283333333333333</v>
      </c>
      <c r="W15" s="12">
        <f t="shared" si="10"/>
        <v>1.9509116293671054</v>
      </c>
      <c r="X15" s="12">
        <f t="shared" si="11"/>
        <v>-4.9088370632894618E-2</v>
      </c>
      <c r="Y15" s="12">
        <f t="shared" si="12"/>
        <v>1.9821224813502192</v>
      </c>
      <c r="Z15" s="12">
        <f t="shared" si="13"/>
        <v>1.5656238497347623</v>
      </c>
    </row>
    <row r="16" spans="1:26" ht="12" customHeight="1" x14ac:dyDescent="0.3">
      <c r="A16" s="32" t="str">
        <f>'Formula Data'!D16</f>
        <v>SHU</v>
      </c>
      <c r="B16" s="11">
        <f>VLOOKUP('Formula Data'!$A16,'[3]2020teamtablesixGW'!$A$1:$L$21,2,FALSE)</f>
        <v>15</v>
      </c>
      <c r="C16" s="11">
        <f>VLOOKUP('Formula Data'!$A16,'[3]2020teamtablesixGW'!$A$1:$L$21,3,FALSE)</f>
        <v>37</v>
      </c>
      <c r="D16" s="27">
        <f t="shared" si="14"/>
        <v>15</v>
      </c>
      <c r="E16" s="27">
        <f t="shared" si="15"/>
        <v>15</v>
      </c>
      <c r="F16" s="11">
        <f>VLOOKUP('Formula Data'!$A16,'[3]2020teamtablesixGW'!$A$1:$L$21,4,FALSE)</f>
        <v>10</v>
      </c>
      <c r="G16" s="11">
        <f>VLOOKUP('Formula Data'!$A16,'[3]2020teamtablesixGW'!$A$1:$L$21,6,FALSE)</f>
        <v>5</v>
      </c>
      <c r="H16" s="11">
        <f>VLOOKUP('Formula Data'!$A16,'[3]2020teamtablesixGW'!$A$1:$L$21,7,FALSE)</f>
        <v>11</v>
      </c>
      <c r="I16" s="27">
        <f t="shared" si="16"/>
        <v>5</v>
      </c>
      <c r="J16" s="27">
        <f t="shared" si="17"/>
        <v>5</v>
      </c>
      <c r="K16" s="11">
        <f>VLOOKUP('Formula Data'!$A16,'[3]2020teamtablesixGW'!$A$1:$L$21,8,FALSE)</f>
        <v>2</v>
      </c>
      <c r="L16" s="11">
        <f>VLOOKUP('Formula Data'!$A16,'[3]2020teamtablesixGW'!$A$1:$L$21,10,FALSE)</f>
        <v>6</v>
      </c>
      <c r="M16" s="12">
        <f t="shared" si="4"/>
        <v>0.33333333333333331</v>
      </c>
      <c r="N16" s="12">
        <f t="shared" si="5"/>
        <v>1.6666666666666667</v>
      </c>
      <c r="O16" s="12">
        <f>VLOOKUP('Formula Data'!$A16,'[3]2020teamtablesixGW'!$A$1:$L$21,9,FALSE)/L16</f>
        <v>0.64500000000000002</v>
      </c>
      <c r="P16" s="12">
        <f t="shared" si="6"/>
        <v>-0.3116666666666667</v>
      </c>
      <c r="Q16" s="12">
        <f>VLOOKUP('Formula Data'!$A16,'[3]2020teamtablesixGW'!$A$1:$L$21,5,FALSE)/L16</f>
        <v>1.7583333333333335</v>
      </c>
      <c r="R16" s="12">
        <f t="shared" si="7"/>
        <v>9.1666666666666785E-2</v>
      </c>
      <c r="S16" s="12">
        <f>('Formula Data'!$AF$3*H16+'Formula Data'!$AF$4*G16)/L16</f>
        <v>3.2166666666666668</v>
      </c>
      <c r="T16" s="12">
        <f t="shared" si="8"/>
        <v>0.58503843239146902</v>
      </c>
      <c r="U16" s="12">
        <f t="shared" si="9"/>
        <v>-0.25170509905813571</v>
      </c>
      <c r="V16" s="12">
        <f>('Formula Data'!$AH$3*C16+'Formula Data'!$AH$4*B16)/L16</f>
        <v>6.9091666666666667</v>
      </c>
      <c r="W16" s="12">
        <f t="shared" si="10"/>
        <v>1.9178335687790695</v>
      </c>
      <c r="X16" s="12">
        <f t="shared" si="11"/>
        <v>0.25116690211240278</v>
      </c>
      <c r="Y16" s="12">
        <f t="shared" si="12"/>
        <v>1.8380834510562014</v>
      </c>
      <c r="Z16" s="12">
        <f t="shared" si="13"/>
        <v>0.61501921619573452</v>
      </c>
    </row>
    <row r="17" spans="1:26" ht="12" customHeight="1" x14ac:dyDescent="0.3">
      <c r="A17" s="32" t="str">
        <f>'Formula Data'!D17</f>
        <v>SOU</v>
      </c>
      <c r="B17" s="11">
        <f>VLOOKUP('Formula Data'!$A17,'[3]2020teamtablesixGW'!$A$1:$L$21,2,FALSE)</f>
        <v>16</v>
      </c>
      <c r="C17" s="11">
        <f>VLOOKUP('Formula Data'!$A17,'[3]2020teamtablesixGW'!$A$1:$L$21,3,FALSE)</f>
        <v>31</v>
      </c>
      <c r="D17" s="27">
        <f t="shared" si="14"/>
        <v>16</v>
      </c>
      <c r="E17" s="27">
        <f t="shared" si="15"/>
        <v>16</v>
      </c>
      <c r="F17" s="11">
        <f>VLOOKUP('Formula Data'!$A17,'[3]2020teamtablesixGW'!$A$1:$L$21,4,FALSE)</f>
        <v>10</v>
      </c>
      <c r="G17" s="11">
        <f>VLOOKUP('Formula Data'!$A17,'[3]2020teamtablesixGW'!$A$1:$L$21,6,FALSE)</f>
        <v>12</v>
      </c>
      <c r="H17" s="11">
        <f>VLOOKUP('Formula Data'!$A17,'[3]2020teamtablesixGW'!$A$1:$L$21,7,FALSE)</f>
        <v>30</v>
      </c>
      <c r="I17" s="27">
        <f t="shared" si="16"/>
        <v>12</v>
      </c>
      <c r="J17" s="27">
        <f t="shared" si="17"/>
        <v>12</v>
      </c>
      <c r="K17" s="11">
        <f>VLOOKUP('Formula Data'!$A17,'[3]2020teamtablesixGW'!$A$1:$L$21,8,FALSE)</f>
        <v>8</v>
      </c>
      <c r="L17" s="11">
        <f>VLOOKUP('Formula Data'!$A17,'[3]2020teamtablesixGW'!$A$1:$L$21,10,FALSE)</f>
        <v>6</v>
      </c>
      <c r="M17" s="12">
        <f t="shared" si="4"/>
        <v>1.3333333333333333</v>
      </c>
      <c r="N17" s="12">
        <f t="shared" si="5"/>
        <v>1.6666666666666667</v>
      </c>
      <c r="O17" s="12">
        <f>VLOOKUP('Formula Data'!$A17,'[3]2020teamtablesixGW'!$A$1:$L$21,9,FALSE)/L17</f>
        <v>1.2233333333333334</v>
      </c>
      <c r="P17" s="12">
        <f t="shared" si="6"/>
        <v>0.10999999999999988</v>
      </c>
      <c r="Q17" s="12">
        <f>VLOOKUP('Formula Data'!$A17,'[3]2020teamtablesixGW'!$A$1:$L$21,5,FALSE)/L17</f>
        <v>1.7366666666666666</v>
      </c>
      <c r="R17" s="12">
        <f t="shared" si="7"/>
        <v>6.999999999999984E-2</v>
      </c>
      <c r="S17" s="12">
        <f>('Formula Data'!$AF$3*H17+'Formula Data'!$AF$4*G17)/L17</f>
        <v>8.5</v>
      </c>
      <c r="T17" s="12">
        <f t="shared" si="8"/>
        <v>1.5459564793764207</v>
      </c>
      <c r="U17" s="12">
        <f t="shared" si="9"/>
        <v>-0.21262314604308741</v>
      </c>
      <c r="V17" s="12">
        <f>('Formula Data'!$AH$3*C17+'Formula Data'!$AH$4*B17)/L17</f>
        <v>6.3608333333333329</v>
      </c>
      <c r="W17" s="12">
        <f t="shared" si="10"/>
        <v>1.765628227052302</v>
      </c>
      <c r="X17" s="12">
        <f t="shared" si="11"/>
        <v>9.8961560385635305E-2</v>
      </c>
      <c r="Y17" s="12">
        <f t="shared" si="12"/>
        <v>1.7511474468594843</v>
      </c>
      <c r="Z17" s="12">
        <f t="shared" si="13"/>
        <v>1.3846449063548771</v>
      </c>
    </row>
    <row r="18" spans="1:26" ht="12" customHeight="1" x14ac:dyDescent="0.3">
      <c r="A18" s="32" t="str">
        <f>'Formula Data'!D18</f>
        <v>TOT</v>
      </c>
      <c r="B18" s="11">
        <f>VLOOKUP('Formula Data'!$A18,'[3]2020teamtablesixGW'!$A$1:$L$21,2,FALSE)</f>
        <v>10</v>
      </c>
      <c r="C18" s="11">
        <f>VLOOKUP('Formula Data'!$A18,'[3]2020teamtablesixGW'!$A$1:$L$21,3,FALSE)</f>
        <v>30</v>
      </c>
      <c r="D18" s="27">
        <f t="shared" si="14"/>
        <v>10</v>
      </c>
      <c r="E18" s="27">
        <f t="shared" si="15"/>
        <v>10</v>
      </c>
      <c r="F18" s="11">
        <f>VLOOKUP('Formula Data'!$A18,'[3]2020teamtablesixGW'!$A$1:$L$21,4,FALSE)</f>
        <v>9</v>
      </c>
      <c r="G18" s="11">
        <f>VLOOKUP('Formula Data'!$A18,'[3]2020teamtablesixGW'!$A$1:$L$21,6,FALSE)</f>
        <v>14</v>
      </c>
      <c r="H18" s="11">
        <f>VLOOKUP('Formula Data'!$A18,'[3]2020teamtablesixGW'!$A$1:$L$21,7,FALSE)</f>
        <v>33</v>
      </c>
      <c r="I18" s="27">
        <f t="shared" si="16"/>
        <v>14</v>
      </c>
      <c r="J18" s="27">
        <f t="shared" si="17"/>
        <v>14</v>
      </c>
      <c r="K18" s="11">
        <f>VLOOKUP('Formula Data'!$A18,'[3]2020teamtablesixGW'!$A$1:$L$21,8,FALSE)</f>
        <v>12</v>
      </c>
      <c r="L18" s="11">
        <f>VLOOKUP('Formula Data'!$A18,'[3]2020teamtablesixGW'!$A$1:$L$21,10,FALSE)</f>
        <v>6</v>
      </c>
      <c r="M18" s="12">
        <f t="shared" si="4"/>
        <v>2</v>
      </c>
      <c r="N18" s="12">
        <f t="shared" si="5"/>
        <v>1.5</v>
      </c>
      <c r="O18" s="12">
        <f>VLOOKUP('Formula Data'!$A18,'[3]2020teamtablesixGW'!$A$1:$L$21,9,FALSE)/L18</f>
        <v>1.6716666666666666</v>
      </c>
      <c r="P18" s="12">
        <f t="shared" si="6"/>
        <v>0.32833333333333337</v>
      </c>
      <c r="Q18" s="12">
        <f>VLOOKUP('Formula Data'!$A18,'[3]2020teamtablesixGW'!$A$1:$L$21,5,FALSE)/L18</f>
        <v>1.4366666666666665</v>
      </c>
      <c r="R18" s="12">
        <f t="shared" si="7"/>
        <v>-6.3333333333333464E-2</v>
      </c>
      <c r="S18" s="12">
        <f>('Formula Data'!$AF$3*H18+'Formula Data'!$AF$4*G18)/L18</f>
        <v>9.4833333333333325</v>
      </c>
      <c r="T18" s="12">
        <f t="shared" si="8"/>
        <v>1.7248024250297711</v>
      </c>
      <c r="U18" s="12">
        <f t="shared" si="9"/>
        <v>0.2751975749702289</v>
      </c>
      <c r="V18" s="12">
        <f>('Formula Data'!$AH$3*C18+'Formula Data'!$AH$4*B18)/L18</f>
        <v>5.2416666666666663</v>
      </c>
      <c r="W18" s="12">
        <f t="shared" si="10"/>
        <v>1.4549720356555718</v>
      </c>
      <c r="X18" s="12">
        <f t="shared" si="11"/>
        <v>-4.502796434442824E-2</v>
      </c>
      <c r="Y18" s="12">
        <f t="shared" si="12"/>
        <v>1.445819351161119</v>
      </c>
      <c r="Z18" s="12">
        <f t="shared" si="13"/>
        <v>1.6982345458482189</v>
      </c>
    </row>
    <row r="19" spans="1:26" ht="12" customHeight="1" x14ac:dyDescent="0.3">
      <c r="A19" s="32" t="str">
        <f>'Formula Data'!D19</f>
        <v>WBA</v>
      </c>
      <c r="B19" s="11">
        <f>VLOOKUP('Formula Data'!$A19,'[3]2020teamtablesixGW'!$A$1:$L$21,2,FALSE)</f>
        <v>12</v>
      </c>
      <c r="C19" s="11">
        <f>VLOOKUP('Formula Data'!$A19,'[3]2020teamtablesixGW'!$A$1:$L$21,3,FALSE)</f>
        <v>45</v>
      </c>
      <c r="D19" s="27">
        <f t="shared" si="14"/>
        <v>12</v>
      </c>
      <c r="E19" s="27">
        <f t="shared" si="15"/>
        <v>12</v>
      </c>
      <c r="F19" s="11">
        <f>VLOOKUP('Formula Data'!$A19,'[3]2020teamtablesixGW'!$A$1:$L$21,4,FALSE)</f>
        <v>11</v>
      </c>
      <c r="G19" s="11">
        <f>VLOOKUP('Formula Data'!$A19,'[3]2020teamtablesixGW'!$A$1:$L$21,6,FALSE)</f>
        <v>17</v>
      </c>
      <c r="H19" s="11">
        <f>VLOOKUP('Formula Data'!$A19,'[3]2020teamtablesixGW'!$A$1:$L$21,7,FALSE)</f>
        <v>18</v>
      </c>
      <c r="I19" s="27">
        <f t="shared" si="16"/>
        <v>17</v>
      </c>
      <c r="J19" s="27">
        <f t="shared" si="17"/>
        <v>17</v>
      </c>
      <c r="K19" s="11">
        <f>VLOOKUP('Formula Data'!$A19,'[3]2020teamtablesixGW'!$A$1:$L$21,8,FALSE)</f>
        <v>8</v>
      </c>
      <c r="L19" s="11">
        <f>VLOOKUP('Formula Data'!$A19,'[3]2020teamtablesixGW'!$A$1:$L$21,10,FALSE)</f>
        <v>6</v>
      </c>
      <c r="M19" s="12">
        <f t="shared" si="4"/>
        <v>1.3333333333333333</v>
      </c>
      <c r="N19" s="12">
        <f t="shared" si="5"/>
        <v>1.8333333333333333</v>
      </c>
      <c r="O19" s="12">
        <f>VLOOKUP('Formula Data'!$A19,'[3]2020teamtablesixGW'!$A$1:$L$21,9,FALSE)/L19</f>
        <v>1.4816666666666667</v>
      </c>
      <c r="P19" s="12">
        <f t="shared" si="6"/>
        <v>-0.14833333333333343</v>
      </c>
      <c r="Q19" s="12">
        <f>VLOOKUP('Formula Data'!$A19,'[3]2020teamtablesixGW'!$A$1:$L$21,5,FALSE)/L19</f>
        <v>1.8033333333333335</v>
      </c>
      <c r="R19" s="12">
        <f t="shared" si="7"/>
        <v>-2.9999999999999805E-2</v>
      </c>
      <c r="S19" s="12">
        <f>('Formula Data'!$AF$3*H19+'Formula Data'!$AF$4*G19)/L19</f>
        <v>6.7333333333333343</v>
      </c>
      <c r="T19" s="12">
        <f t="shared" si="8"/>
        <v>1.2246400346432824</v>
      </c>
      <c r="U19" s="12">
        <f t="shared" si="9"/>
        <v>0.10869329869005084</v>
      </c>
      <c r="V19" s="12">
        <f>('Formula Data'!$AH$3*C19+'Formula Data'!$AH$4*B19)/L19</f>
        <v>7.3624999999999998</v>
      </c>
      <c r="W19" s="12">
        <f t="shared" si="10"/>
        <v>2.0436689880790104</v>
      </c>
      <c r="X19" s="12">
        <f t="shared" si="11"/>
        <v>0.21033565474567717</v>
      </c>
      <c r="Y19" s="12">
        <f t="shared" si="12"/>
        <v>1.9235011607061718</v>
      </c>
      <c r="Z19" s="12">
        <f t="shared" si="13"/>
        <v>1.3531533506549747</v>
      </c>
    </row>
    <row r="20" spans="1:26" ht="12" customHeight="1" x14ac:dyDescent="0.3">
      <c r="A20" s="32" t="str">
        <f>'Formula Data'!D20</f>
        <v>WHU</v>
      </c>
      <c r="B20" s="11">
        <f>VLOOKUP('Formula Data'!$A20,'[3]2020teamtablesixGW'!$A$1:$L$21,2,FALSE)</f>
        <v>13</v>
      </c>
      <c r="C20" s="11">
        <f>VLOOKUP('Formula Data'!$A20,'[3]2020teamtablesixGW'!$A$1:$L$21,3,FALSE)</f>
        <v>23</v>
      </c>
      <c r="D20" s="27">
        <f t="shared" si="14"/>
        <v>13</v>
      </c>
      <c r="E20" s="27">
        <f t="shared" si="15"/>
        <v>13</v>
      </c>
      <c r="F20" s="11">
        <f>VLOOKUP('Formula Data'!$A20,'[3]2020teamtablesixGW'!$A$1:$L$21,4,FALSE)</f>
        <v>9</v>
      </c>
      <c r="G20" s="11">
        <f>VLOOKUP('Formula Data'!$A20,'[3]2020teamtablesixGW'!$A$1:$L$21,6,FALSE)</f>
        <v>13</v>
      </c>
      <c r="H20" s="11">
        <f>VLOOKUP('Formula Data'!$A20,'[3]2020teamtablesixGW'!$A$1:$L$21,7,FALSE)</f>
        <v>18</v>
      </c>
      <c r="I20" s="27">
        <f t="shared" si="16"/>
        <v>13</v>
      </c>
      <c r="J20" s="27">
        <f t="shared" si="17"/>
        <v>13</v>
      </c>
      <c r="K20" s="11">
        <f>VLOOKUP('Formula Data'!$A20,'[3]2020teamtablesixGW'!$A$1:$L$21,8,FALSE)</f>
        <v>8</v>
      </c>
      <c r="L20" s="11">
        <f>VLOOKUP('Formula Data'!$A20,'[3]2020teamtablesixGW'!$A$1:$L$21,10,FALSE)</f>
        <v>6</v>
      </c>
      <c r="M20" s="12">
        <f t="shared" si="4"/>
        <v>1.3333333333333333</v>
      </c>
      <c r="N20" s="12">
        <f t="shared" si="5"/>
        <v>1.5</v>
      </c>
      <c r="O20" s="12">
        <f>VLOOKUP('Formula Data'!$A20,'[3]2020teamtablesixGW'!$A$1:$L$21,9,FALSE)/L20</f>
        <v>1.42</v>
      </c>
      <c r="P20" s="12">
        <f t="shared" si="6"/>
        <v>-8.666666666666667E-2</v>
      </c>
      <c r="Q20" s="12">
        <f>VLOOKUP('Formula Data'!$A20,'[3]2020teamtablesixGW'!$A$1:$L$21,5,FALSE)/L20</f>
        <v>1.7183333333333335</v>
      </c>
      <c r="R20" s="12">
        <f t="shared" si="7"/>
        <v>0.21833333333333349</v>
      </c>
      <c r="S20" s="12">
        <f>('Formula Data'!$AF$3*H20+'Formula Data'!$AF$4*G20)/L20</f>
        <v>6.0666666666666673</v>
      </c>
      <c r="T20" s="12">
        <f t="shared" si="8"/>
        <v>1.1033885460647395</v>
      </c>
      <c r="U20" s="12">
        <f t="shared" si="9"/>
        <v>0.2299447872685938</v>
      </c>
      <c r="V20" s="12">
        <f>('Formula Data'!$AH$3*C20+'Formula Data'!$AH$4*B20)/L20</f>
        <v>4.9074999999999998</v>
      </c>
      <c r="W20" s="12">
        <f t="shared" si="10"/>
        <v>1.3622146769436665</v>
      </c>
      <c r="X20" s="12">
        <f t="shared" si="11"/>
        <v>-0.13778532305633351</v>
      </c>
      <c r="Y20" s="12">
        <f t="shared" si="12"/>
        <v>1.5402740051385</v>
      </c>
      <c r="Z20" s="12">
        <f t="shared" si="13"/>
        <v>1.2616942730323697</v>
      </c>
    </row>
    <row r="21" spans="1:26" ht="12" customHeight="1" x14ac:dyDescent="0.3">
      <c r="A21" s="32" t="str">
        <f>'Formula Data'!D21</f>
        <v>WOL</v>
      </c>
      <c r="B21" s="11">
        <f>VLOOKUP('Formula Data'!$A21,'[3]2020teamtablesixGW'!$A$1:$L$21,2,FALSE)</f>
        <v>12</v>
      </c>
      <c r="C21" s="11">
        <f>VLOOKUP('Formula Data'!$A21,'[3]2020teamtablesixGW'!$A$1:$L$21,3,FALSE)</f>
        <v>29</v>
      </c>
      <c r="D21" s="27">
        <f t="shared" si="14"/>
        <v>12</v>
      </c>
      <c r="E21" s="27">
        <f t="shared" si="15"/>
        <v>12</v>
      </c>
      <c r="F21" s="11">
        <f>VLOOKUP('Formula Data'!$A21,'[3]2020teamtablesixGW'!$A$1:$L$21,4,FALSE)</f>
        <v>8</v>
      </c>
      <c r="G21" s="11">
        <f>VLOOKUP('Formula Data'!$A21,'[3]2020teamtablesixGW'!$A$1:$L$21,6,FALSE)</f>
        <v>3</v>
      </c>
      <c r="H21" s="11">
        <f>VLOOKUP('Formula Data'!$A21,'[3]2020teamtablesixGW'!$A$1:$L$21,7,FALSE)</f>
        <v>28</v>
      </c>
      <c r="I21" s="27">
        <f t="shared" si="16"/>
        <v>3</v>
      </c>
      <c r="J21" s="27">
        <f t="shared" si="17"/>
        <v>3</v>
      </c>
      <c r="K21" s="11">
        <f>VLOOKUP('Formula Data'!$A21,'[3]2020teamtablesixGW'!$A$1:$L$21,8,FALSE)</f>
        <v>5</v>
      </c>
      <c r="L21" s="11">
        <f>VLOOKUP('Formula Data'!$A21,'[3]2020teamtablesixGW'!$A$1:$L$21,10,FALSE)</f>
        <v>6</v>
      </c>
      <c r="M21" s="12">
        <f t="shared" si="4"/>
        <v>0.83333333333333337</v>
      </c>
      <c r="N21" s="12">
        <f t="shared" si="5"/>
        <v>1.3333333333333333</v>
      </c>
      <c r="O21" s="12">
        <f>VLOOKUP('Formula Data'!$A21,'[3]2020teamtablesixGW'!$A$1:$L$21,9,FALSE)/L21</f>
        <v>0.84333333333333327</v>
      </c>
      <c r="P21" s="12">
        <f t="shared" si="6"/>
        <v>-9.9999999999998979E-3</v>
      </c>
      <c r="Q21" s="12">
        <f>VLOOKUP('Formula Data'!$A21,'[3]2020teamtablesixGW'!$A$1:$L$21,5,FALSE)/L21</f>
        <v>1.3399999999999999</v>
      </c>
      <c r="R21" s="12">
        <f t="shared" si="7"/>
        <v>6.6666666666665986E-3</v>
      </c>
      <c r="S21" s="12">
        <f>('Formula Data'!$AF$3*H21+'Formula Data'!$AF$4*G21)/L21</f>
        <v>6.5666666666666664</v>
      </c>
      <c r="T21" s="12">
        <f t="shared" si="8"/>
        <v>1.1943271624986465</v>
      </c>
      <c r="U21" s="12">
        <f t="shared" si="9"/>
        <v>-0.36099382916531308</v>
      </c>
      <c r="V21" s="12">
        <f>('Formula Data'!$AH$3*C21+'Formula Data'!$AH$4*B21)/L21</f>
        <v>5.4558333333333335</v>
      </c>
      <c r="W21" s="12">
        <f t="shared" si="10"/>
        <v>1.5144200186704337</v>
      </c>
      <c r="X21" s="12">
        <f t="shared" si="11"/>
        <v>0.18108668533710048</v>
      </c>
      <c r="Y21" s="12">
        <f t="shared" si="12"/>
        <v>1.4272100093352167</v>
      </c>
      <c r="Z21" s="12">
        <f t="shared" si="13"/>
        <v>1.0188302479159899</v>
      </c>
    </row>
    <row r="22" spans="1:26" ht="12" customHeight="1" x14ac:dyDescent="0.3">
      <c r="A22" s="1"/>
      <c r="B22" s="11">
        <f t="shared" ref="B22:L22" si="18">SUM(B2:B21)</f>
        <v>227</v>
      </c>
      <c r="C22" s="11">
        <f t="shared" si="18"/>
        <v>529</v>
      </c>
      <c r="D22" s="27">
        <f t="shared" si="18"/>
        <v>227</v>
      </c>
      <c r="E22" s="27">
        <f t="shared" si="18"/>
        <v>227</v>
      </c>
      <c r="F22" s="11">
        <f t="shared" si="18"/>
        <v>168</v>
      </c>
      <c r="G22" s="11">
        <f t="shared" si="18"/>
        <v>236</v>
      </c>
      <c r="H22" s="11">
        <f t="shared" si="18"/>
        <v>529</v>
      </c>
      <c r="I22" s="27">
        <f t="shared" si="18"/>
        <v>236</v>
      </c>
      <c r="J22" s="27">
        <f t="shared" si="18"/>
        <v>236</v>
      </c>
      <c r="K22" s="11">
        <f t="shared" si="18"/>
        <v>168</v>
      </c>
      <c r="L22" s="11">
        <f t="shared" si="18"/>
        <v>120</v>
      </c>
      <c r="M22" s="12">
        <f t="shared" si="4"/>
        <v>1.4</v>
      </c>
      <c r="N22" s="12">
        <f t="shared" si="5"/>
        <v>1.4</v>
      </c>
      <c r="O22" s="12">
        <f>((O2*L2)+(O3*L3)+(O4*L4)+(O5*L5)+(O6*L6)+(O7*L7)+(O8*L8)+(O9*L9)+(O10*L10)+(O11*L11)+(O12*L12)+(O13*L13)+(O14*L14)+(O15*L15)+(O16*L16)+(O17*L17)+(O18*L18)+(O19*L19)+(O20*L20)+(O21*L21))/L22</f>
        <v>1.3829166666666668</v>
      </c>
      <c r="P22" s="12">
        <f t="shared" si="6"/>
        <v>1.7083333333333117E-2</v>
      </c>
      <c r="Q22" s="12">
        <f>((Q2*$L2)+(Q3*$L3)+(Q4*$L4)+(Q5*$L5)+(Q6*$L6)+(Q7*$L7)+(Q8*$L8)+(Q9*$L9)+(Q10*$L10)+(Q11*$L11)+(Q12*$L12)+(Q13*$L13)+(Q14*$L14)+(Q15*$L15)+(Q16*$L16)+(Q17*$L17)+(Q18*$L18)+(Q19*$L19)+(Q20*$L20)+(Q21*$L21))/L22</f>
        <v>1.383083333333333</v>
      </c>
      <c r="R22" s="12">
        <f t="shared" si="7"/>
        <v>-1.6916666666666913E-2</v>
      </c>
      <c r="S22" s="12">
        <f>('Formula Data'!$AF$3*H22+'Formula Data'!$AF$4*G22)/L22</f>
        <v>7.6975000000000007</v>
      </c>
      <c r="T22" s="12">
        <f t="shared" si="8"/>
        <v>1.4</v>
      </c>
      <c r="U22" s="12">
        <f t="shared" si="9"/>
        <v>0</v>
      </c>
      <c r="V22" s="12">
        <f>('Formula Data'!$AH$3*C22+'Formula Data'!$AH$4*B22)/L22</f>
        <v>5.0436249999999996</v>
      </c>
      <c r="W22" s="12">
        <f t="shared" si="10"/>
        <v>1.4</v>
      </c>
      <c r="X22" s="12">
        <f t="shared" si="11"/>
        <v>0</v>
      </c>
      <c r="Y22" s="12">
        <f t="shared" si="12"/>
        <v>1.3915416666666665</v>
      </c>
      <c r="Z22" s="12">
        <f t="shared" si="13"/>
        <v>1.3914583333333335</v>
      </c>
    </row>
  </sheetData>
  <conditionalFormatting sqref="P2">
    <cfRule type="cellIs" dxfId="681" priority="8" operator="notBetween">
      <formula>0.2</formula>
      <formula>-0.2</formula>
    </cfRule>
  </conditionalFormatting>
  <conditionalFormatting sqref="P3:P22">
    <cfRule type="cellIs" dxfId="680" priority="7" operator="notBetween">
      <formula>0.2</formula>
      <formula>-0.2</formula>
    </cfRule>
  </conditionalFormatting>
  <conditionalFormatting sqref="R2">
    <cfRule type="cellIs" dxfId="679" priority="6" operator="notBetween">
      <formula>0.2</formula>
      <formula>-0.2</formula>
    </cfRule>
  </conditionalFormatting>
  <conditionalFormatting sqref="X3:X22">
    <cfRule type="cellIs" dxfId="678" priority="1" operator="notBetween">
      <formula>0.2</formula>
      <formula>-0.2</formula>
    </cfRule>
  </conditionalFormatting>
  <conditionalFormatting sqref="R3:R22">
    <cfRule type="cellIs" dxfId="677" priority="5" operator="notBetween">
      <formula>0.2</formula>
      <formula>-0.2</formula>
    </cfRule>
  </conditionalFormatting>
  <conditionalFormatting sqref="U2">
    <cfRule type="cellIs" dxfId="676" priority="4" operator="notBetween">
      <formula>0.2</formula>
      <formula>-0.2</formula>
    </cfRule>
  </conditionalFormatting>
  <conditionalFormatting sqref="U3:U22">
    <cfRule type="cellIs" dxfId="675" priority="3" operator="notBetween">
      <formula>0.2</formula>
      <formula>-0.2</formula>
    </cfRule>
  </conditionalFormatting>
  <conditionalFormatting sqref="X2">
    <cfRule type="cellIs" dxfId="674" priority="2" operator="notBetween">
      <formula>0.2</formula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L43"/>
  <sheetViews>
    <sheetView topLeftCell="B1" workbookViewId="0">
      <selection activeCell="M15" sqref="M15"/>
    </sheetView>
  </sheetViews>
  <sheetFormatPr defaultColWidth="25.77734375" defaultRowHeight="12" x14ac:dyDescent="0.3"/>
  <cols>
    <col min="1" max="1" width="20.109375" style="86" hidden="1" customWidth="1"/>
    <col min="2" max="2" width="8.77734375" style="86" bestFit="1" customWidth="1"/>
    <col min="3" max="3" width="4.33203125" style="86" bestFit="1" customWidth="1"/>
    <col min="4" max="4" width="7.6640625" style="86" bestFit="1" customWidth="1"/>
    <col min="5" max="5" width="4.77734375" style="86" bestFit="1" customWidth="1"/>
    <col min="6" max="6" width="6.44140625" style="86" bestFit="1" customWidth="1"/>
    <col min="7" max="7" width="11" style="86" bestFit="1" customWidth="1"/>
    <col min="8" max="8" width="8.109375" style="86" bestFit="1" customWidth="1"/>
    <col min="9" max="9" width="3.77734375" style="86" bestFit="1" customWidth="1"/>
    <col min="10" max="10" width="10.77734375" style="86" customWidth="1"/>
    <col min="11" max="11" width="13.33203125" style="86" customWidth="1"/>
    <col min="12" max="12" width="10.77734375" style="86" customWidth="1"/>
    <col min="13" max="16384" width="25.77734375" style="86"/>
  </cols>
  <sheetData>
    <row r="1" spans="1:12" x14ac:dyDescent="0.3">
      <c r="B1" s="2" t="s">
        <v>79</v>
      </c>
      <c r="C1" s="64" t="s">
        <v>83</v>
      </c>
      <c r="D1" s="87" t="s">
        <v>81</v>
      </c>
      <c r="E1" s="82" t="s">
        <v>130</v>
      </c>
      <c r="F1" s="64" t="s">
        <v>84</v>
      </c>
      <c r="G1" s="87" t="s">
        <v>82</v>
      </c>
      <c r="H1" s="82" t="s">
        <v>131</v>
      </c>
      <c r="I1" s="88" t="s">
        <v>13</v>
      </c>
    </row>
    <row r="2" spans="1:12" x14ac:dyDescent="0.25">
      <c r="A2" s="1" t="s">
        <v>98</v>
      </c>
      <c r="B2" s="67" t="str">
        <f>Schedule!A2</f>
        <v>ARS</v>
      </c>
      <c r="C2" s="9">
        <f>VLOOKUP($A2,'[1]2020teamtable'!$A$1:$N$21,9,FALSE)</f>
        <v>52.22</v>
      </c>
      <c r="D2" s="9">
        <f>VLOOKUP($A2,'[1]2020teamtable'!$A$1:$N$21,11,FALSE)</f>
        <v>52.247374999999998</v>
      </c>
      <c r="E2" s="9">
        <f>VLOOKUP($A2,'[1]2020teamtable'!$A$1:$N$21,13,FALSE)</f>
        <v>53.5</v>
      </c>
      <c r="F2" s="9">
        <f>C2/'Formula Data'!$O2</f>
        <v>1.3742105263157895</v>
      </c>
      <c r="G2" s="9">
        <f>D2/'Formula Data'!$O2</f>
        <v>1.3749309210526315</v>
      </c>
      <c r="H2" s="9">
        <f>E2/'Formula Data'!$O2</f>
        <v>1.4078947368421053</v>
      </c>
      <c r="I2" s="9">
        <f>IF($L$2="Yes",AVERAGE(F2:G2),IF($L$2="Only",H2,AVERAGE(G2,F2,H2)))</f>
        <v>1.4078947368421053</v>
      </c>
      <c r="K2" s="84" t="s">
        <v>132</v>
      </c>
      <c r="L2" s="86" t="s">
        <v>208</v>
      </c>
    </row>
    <row r="3" spans="1:12" x14ac:dyDescent="0.25">
      <c r="A3" s="1" t="s">
        <v>109</v>
      </c>
      <c r="B3" s="67" t="str">
        <f>Schedule!A3</f>
        <v>AVL</v>
      </c>
      <c r="C3" s="9">
        <f>VLOOKUP($A3,'[1]2020teamtable'!$A$1:$N$21,9,FALSE)</f>
        <v>53.75</v>
      </c>
      <c r="D3" s="9">
        <f>VLOOKUP($A3,'[1]2020teamtable'!$A$1:$N$21,11,FALSE)</f>
        <v>56.715491999999998</v>
      </c>
      <c r="E3" s="9">
        <f>VLOOKUP($A3,'[1]2020teamtable'!$A$1:$N$21,13,FALSE)</f>
        <v>52.9</v>
      </c>
      <c r="F3" s="9">
        <f>C3/'Formula Data'!$O3</f>
        <v>1.4144736842105263</v>
      </c>
      <c r="G3" s="9">
        <f>D3/'Formula Data'!$O3</f>
        <v>1.4925129473684209</v>
      </c>
      <c r="H3" s="9">
        <f>E3/'Formula Data'!$O3</f>
        <v>1.3921052631578947</v>
      </c>
      <c r="I3" s="9">
        <f t="shared" ref="I3:I21" si="0">IF($L$2="Yes",AVERAGE(F3:G3),IF($L$2="Only",H3,AVERAGE(G3,F3,H3)))</f>
        <v>1.3921052631578947</v>
      </c>
    </row>
    <row r="4" spans="1:12" x14ac:dyDescent="0.25">
      <c r="A4" s="1" t="s">
        <v>93</v>
      </c>
      <c r="B4" s="11" t="str">
        <f>Schedule!A4</f>
        <v>BHA</v>
      </c>
      <c r="C4" s="9">
        <f>VLOOKUP($A4,'[1]2020teamtable'!$A$1:$N$21,9,FALSE)</f>
        <v>51.46</v>
      </c>
      <c r="D4" s="9">
        <f>VLOOKUP($A4,'[1]2020teamtable'!$A$1:$N$21,11,FALSE)</f>
        <v>53.819035</v>
      </c>
      <c r="E4" s="9">
        <f>VLOOKUP($A4,'[1]2020teamtable'!$A$1:$N$21,13,FALSE)</f>
        <v>51.6</v>
      </c>
      <c r="F4" s="9">
        <f>C4/'Formula Data'!$O4</f>
        <v>1.3542105263157895</v>
      </c>
      <c r="G4" s="9">
        <f>D4/'Formula Data'!$O4</f>
        <v>1.4162903947368422</v>
      </c>
      <c r="H4" s="9">
        <f>E4/'Formula Data'!$O4</f>
        <v>1.3578947368421053</v>
      </c>
      <c r="I4" s="9">
        <f t="shared" si="0"/>
        <v>1.3578947368421053</v>
      </c>
    </row>
    <row r="5" spans="1:12" x14ac:dyDescent="0.25">
      <c r="A5" s="1" t="s">
        <v>94</v>
      </c>
      <c r="B5" s="67" t="str">
        <f>Schedule!A5</f>
        <v>BUR</v>
      </c>
      <c r="C5" s="9">
        <f>VLOOKUP($A5,'[1]2020teamtable'!$A$1:$N$21,9,FALSE)</f>
        <v>39.97</v>
      </c>
      <c r="D5" s="9">
        <f>VLOOKUP($A5,'[1]2020teamtable'!$A$1:$N$21,11,FALSE)</f>
        <v>38.127934000000003</v>
      </c>
      <c r="E5" s="9">
        <f>VLOOKUP($A5,'[1]2020teamtable'!$A$1:$N$21,13,FALSE)</f>
        <v>39.9</v>
      </c>
      <c r="F5" s="9">
        <f>C5/'Formula Data'!$O5</f>
        <v>1.0518421052631579</v>
      </c>
      <c r="G5" s="9">
        <f>D5/'Formula Data'!$O5</f>
        <v>1.0033666842105264</v>
      </c>
      <c r="H5" s="9">
        <f>E5/'Formula Data'!$O5</f>
        <v>1.05</v>
      </c>
      <c r="I5" s="9">
        <f t="shared" si="0"/>
        <v>1.05</v>
      </c>
    </row>
    <row r="6" spans="1:12" x14ac:dyDescent="0.25">
      <c r="A6" s="1" t="s">
        <v>99</v>
      </c>
      <c r="B6" s="67" t="str">
        <f>Schedule!A6</f>
        <v>CHE</v>
      </c>
      <c r="C6" s="9">
        <f>VLOOKUP($A6,'[1]2020teamtable'!$A$1:$N$21,9,FALSE)</f>
        <v>62.95</v>
      </c>
      <c r="D6" s="9">
        <f>VLOOKUP($A6,'[1]2020teamtable'!$A$1:$N$21,11,FALSE)</f>
        <v>68.655593999999994</v>
      </c>
      <c r="E6" s="9">
        <f>VLOOKUP($A6,'[1]2020teamtable'!$A$1:$N$21,13,FALSE)</f>
        <v>64</v>
      </c>
      <c r="F6" s="9">
        <f>C6/'Formula Data'!$O6</f>
        <v>1.6565789473684212</v>
      </c>
      <c r="G6" s="9">
        <f>D6/'Formula Data'!$O6</f>
        <v>1.8067261578947367</v>
      </c>
      <c r="H6" s="9">
        <f>E6/'Formula Data'!$O6</f>
        <v>1.6842105263157894</v>
      </c>
      <c r="I6" s="9">
        <f t="shared" si="0"/>
        <v>1.6842105263157894</v>
      </c>
    </row>
    <row r="7" spans="1:12" x14ac:dyDescent="0.25">
      <c r="A7" s="1" t="s">
        <v>95</v>
      </c>
      <c r="B7" s="67" t="str">
        <f>Schedule!A7</f>
        <v>CRY</v>
      </c>
      <c r="C7" s="9">
        <f>VLOOKUP($A7,'[1]2020teamtable'!$A$1:$N$21,9,FALSE)</f>
        <v>34.49</v>
      </c>
      <c r="D7" s="9">
        <f>VLOOKUP($A7,'[1]2020teamtable'!$A$1:$N$21,11,FALSE)</f>
        <v>35.286613000000003</v>
      </c>
      <c r="E7" s="9">
        <f>VLOOKUP($A7,'[1]2020teamtable'!$A$1:$N$21,13,FALSE)</f>
        <v>32.4</v>
      </c>
      <c r="F7" s="9">
        <f>C7/'Formula Data'!$O7</f>
        <v>0.90763157894736846</v>
      </c>
      <c r="G7" s="9">
        <f>D7/'Formula Data'!$O7</f>
        <v>0.92859507894736848</v>
      </c>
      <c r="H7" s="9">
        <f>E7/'Formula Data'!$O7</f>
        <v>0.85263157894736841</v>
      </c>
      <c r="I7" s="9">
        <f t="shared" si="0"/>
        <v>0.85263157894736841</v>
      </c>
    </row>
    <row r="8" spans="1:12" x14ac:dyDescent="0.25">
      <c r="A8" s="1" t="s">
        <v>101</v>
      </c>
      <c r="B8" s="67" t="str">
        <f>Schedule!A8</f>
        <v>EVE</v>
      </c>
      <c r="C8" s="9">
        <f>VLOOKUP($A8,'[1]2020teamtable'!$A$1:$N$21,9,FALSE)</f>
        <v>46.2</v>
      </c>
      <c r="D8" s="9">
        <f>VLOOKUP($A8,'[1]2020teamtable'!$A$1:$N$21,11,FALSE)</f>
        <v>49.237110000000001</v>
      </c>
      <c r="E8" s="9">
        <f>VLOOKUP($A8,'[1]2020teamtable'!$A$1:$N$21,13,FALSE)</f>
        <v>47.2</v>
      </c>
      <c r="F8" s="9">
        <f>C8/'Formula Data'!$O8</f>
        <v>1.2157894736842105</v>
      </c>
      <c r="G8" s="9">
        <f>D8/'Formula Data'!$O8</f>
        <v>1.2957134210526315</v>
      </c>
      <c r="H8" s="9">
        <f>E8/'Formula Data'!$O8</f>
        <v>1.2421052631578948</v>
      </c>
      <c r="I8" s="9">
        <f t="shared" si="0"/>
        <v>1.2421052631578948</v>
      </c>
    </row>
    <row r="9" spans="1:12" x14ac:dyDescent="0.25">
      <c r="A9" s="1" t="s">
        <v>123</v>
      </c>
      <c r="B9" s="67" t="str">
        <f>Schedule!A9</f>
        <v>FUL</v>
      </c>
      <c r="C9" s="9">
        <f>VLOOKUP($A9,'[1]2020teamtable'!$A$1:$N$21,9,FALSE)</f>
        <v>40.98</v>
      </c>
      <c r="D9" s="9">
        <f>VLOOKUP($A9,'[1]2020teamtable'!$A$1:$N$21,11,FALSE)</f>
        <v>41.055304999999997</v>
      </c>
      <c r="E9" s="9">
        <f>VLOOKUP($A9,'[1]2020teamtable'!$A$1:$N$21,13,FALSE)</f>
        <v>41.3</v>
      </c>
      <c r="F9" s="9">
        <f>C9/'Formula Data'!$O9</f>
        <v>1.0784210526315789</v>
      </c>
      <c r="G9" s="9">
        <f>D9/'Formula Data'!$O9</f>
        <v>1.0804027631578947</v>
      </c>
      <c r="H9" s="9">
        <f>E9/'Formula Data'!$O9</f>
        <v>1.0868421052631578</v>
      </c>
      <c r="I9" s="9">
        <f t="shared" si="0"/>
        <v>1.0868421052631578</v>
      </c>
    </row>
    <row r="10" spans="1:12" x14ac:dyDescent="0.25">
      <c r="A10" s="1" t="s">
        <v>124</v>
      </c>
      <c r="B10" s="67" t="str">
        <f>Schedule!A10</f>
        <v>LEE</v>
      </c>
      <c r="C10" s="9">
        <f>VLOOKUP($A10,'[1]2020teamtable'!$A$1:$N$21,9,FALSE)</f>
        <v>56.36</v>
      </c>
      <c r="D10" s="9">
        <f>VLOOKUP($A10,'[1]2020teamtable'!$A$1:$N$21,11,FALSE)</f>
        <v>59.25864</v>
      </c>
      <c r="E10" s="9">
        <f>VLOOKUP($A10,'[1]2020teamtable'!$A$1:$N$21,13,FALSE)</f>
        <v>57.5</v>
      </c>
      <c r="F10" s="9">
        <f>C10/'Formula Data'!$O10</f>
        <v>1.483157894736842</v>
      </c>
      <c r="G10" s="9">
        <f>D10/'Formula Data'!$O10</f>
        <v>1.5594378947368421</v>
      </c>
      <c r="H10" s="9">
        <f>E10/'Formula Data'!$O10</f>
        <v>1.513157894736842</v>
      </c>
      <c r="I10" s="9">
        <f t="shared" si="0"/>
        <v>1.513157894736842</v>
      </c>
    </row>
    <row r="11" spans="1:12" x14ac:dyDescent="0.25">
      <c r="A11" s="1" t="s">
        <v>96</v>
      </c>
      <c r="B11" s="67" t="str">
        <f>Schedule!A11</f>
        <v>LEI</v>
      </c>
      <c r="C11" s="9">
        <f>VLOOKUP($A11,'[1]2020teamtable'!$A$1:$N$21,9,FALSE)</f>
        <v>56.14</v>
      </c>
      <c r="D11" s="9">
        <f>VLOOKUP($A11,'[1]2020teamtable'!$A$1:$N$21,11,FALSE)</f>
        <v>58.800117</v>
      </c>
      <c r="E11" s="9">
        <f>VLOOKUP($A11,'[1]2020teamtable'!$A$1:$N$21,13,FALSE)</f>
        <v>56</v>
      </c>
      <c r="F11" s="9">
        <f>C11/'Formula Data'!$O11</f>
        <v>1.4773684210526317</v>
      </c>
      <c r="G11" s="9">
        <f>D11/'Formula Data'!$O11</f>
        <v>1.5473714999999999</v>
      </c>
      <c r="H11" s="9">
        <f>E11/'Formula Data'!$O11</f>
        <v>1.4736842105263157</v>
      </c>
      <c r="I11" s="9">
        <f t="shared" si="0"/>
        <v>1.4736842105263157</v>
      </c>
    </row>
    <row r="12" spans="1:12" x14ac:dyDescent="0.25">
      <c r="A12" s="1" t="s">
        <v>88</v>
      </c>
      <c r="B12" s="67" t="str">
        <f>Schedule!A12</f>
        <v>LIV</v>
      </c>
      <c r="C12" s="9">
        <f>VLOOKUP($A12,'[1]2020teamtable'!$A$1:$N$21,9,FALSE)</f>
        <v>68.36</v>
      </c>
      <c r="D12" s="9">
        <f>VLOOKUP($A12,'[1]2020teamtable'!$A$1:$N$21,11,FALSE)</f>
        <v>72.207520000000002</v>
      </c>
      <c r="E12" s="9">
        <f>VLOOKUP($A12,'[1]2020teamtable'!$A$1:$N$21,13,FALSE)</f>
        <v>72.599999999999994</v>
      </c>
      <c r="F12" s="9">
        <f>C12/'Formula Data'!$O12</f>
        <v>1.7989473684210526</v>
      </c>
      <c r="G12" s="9">
        <f>D12/'Formula Data'!$O12</f>
        <v>1.9001978947368421</v>
      </c>
      <c r="H12" s="9">
        <f>E12/'Formula Data'!$O12</f>
        <v>1.9105263157894736</v>
      </c>
      <c r="I12" s="9">
        <f t="shared" si="0"/>
        <v>1.9105263157894736</v>
      </c>
    </row>
    <row r="13" spans="1:12" x14ac:dyDescent="0.25">
      <c r="A13" s="1" t="s">
        <v>90</v>
      </c>
      <c r="B13" s="67" t="str">
        <f>Schedule!A13</f>
        <v>MCI</v>
      </c>
      <c r="C13" s="9">
        <f>VLOOKUP($A13,'[1]2020teamtable'!$A$1:$N$21,9,FALSE)</f>
        <v>68.91</v>
      </c>
      <c r="D13" s="9">
        <f>VLOOKUP($A13,'[1]2020teamtable'!$A$1:$N$21,11,FALSE)</f>
        <v>77.715220000000002</v>
      </c>
      <c r="E13" s="9">
        <f>VLOOKUP($A13,'[1]2020teamtable'!$A$1:$N$21,13,FALSE)</f>
        <v>73.3</v>
      </c>
      <c r="F13" s="9">
        <f>C13/'Formula Data'!$O13</f>
        <v>1.8134210526315788</v>
      </c>
      <c r="G13" s="9">
        <f>D13/'Formula Data'!$O13</f>
        <v>2.0451373684210528</v>
      </c>
      <c r="H13" s="9">
        <f>E13/'Formula Data'!$O13</f>
        <v>1.9289473684210525</v>
      </c>
      <c r="I13" s="9">
        <f t="shared" si="0"/>
        <v>1.9289473684210525</v>
      </c>
    </row>
    <row r="14" spans="1:12" x14ac:dyDescent="0.25">
      <c r="A14" s="1" t="s">
        <v>100</v>
      </c>
      <c r="B14" s="67" t="str">
        <f>Schedule!A14</f>
        <v>MUN</v>
      </c>
      <c r="C14" s="9">
        <f>VLOOKUP($A14,'[1]2020teamtable'!$A$1:$N$21,9,FALSE)</f>
        <v>60.9</v>
      </c>
      <c r="D14" s="9">
        <f>VLOOKUP($A14,'[1]2020teamtable'!$A$1:$N$21,11,FALSE)</f>
        <v>63.172234000000003</v>
      </c>
      <c r="E14" s="9">
        <f>VLOOKUP($A14,'[1]2020teamtable'!$A$1:$N$21,13,FALSE)</f>
        <v>60.2</v>
      </c>
      <c r="F14" s="9">
        <f>C14/'Formula Data'!$O14</f>
        <v>1.6026315789473684</v>
      </c>
      <c r="G14" s="9">
        <f>D14/'Formula Data'!$O14</f>
        <v>1.6624272105263158</v>
      </c>
      <c r="H14" s="9">
        <f>E14/'Formula Data'!$O14</f>
        <v>1.5842105263157895</v>
      </c>
      <c r="I14" s="9">
        <f t="shared" si="0"/>
        <v>1.5842105263157895</v>
      </c>
    </row>
    <row r="15" spans="1:12" x14ac:dyDescent="0.25">
      <c r="A15" s="1" t="s">
        <v>91</v>
      </c>
      <c r="B15" s="67" t="str">
        <f>Schedule!A15</f>
        <v>NEW</v>
      </c>
      <c r="C15" s="9">
        <f>VLOOKUP($A15,'[1]2020teamtable'!$A$1:$N$21,9,FALSE)</f>
        <v>44.35</v>
      </c>
      <c r="D15" s="9">
        <f>VLOOKUP($A15,'[1]2020teamtable'!$A$1:$N$21,11,FALSE)</f>
        <v>43.95919</v>
      </c>
      <c r="E15" s="9">
        <f>VLOOKUP($A15,'[1]2020teamtable'!$A$1:$N$21,13,FALSE)</f>
        <v>41</v>
      </c>
      <c r="F15" s="9">
        <f>C15/'Formula Data'!$O15</f>
        <v>1.1671052631578949</v>
      </c>
      <c r="G15" s="9">
        <f>D15/'Formula Data'!$O15</f>
        <v>1.1568207894736842</v>
      </c>
      <c r="H15" s="9">
        <f>E15/'Formula Data'!$O15</f>
        <v>1.0789473684210527</v>
      </c>
      <c r="I15" s="9">
        <f t="shared" si="0"/>
        <v>1.0789473684210527</v>
      </c>
    </row>
    <row r="16" spans="1:12" x14ac:dyDescent="0.25">
      <c r="A16" s="1" t="s">
        <v>110</v>
      </c>
      <c r="B16" s="67" t="str">
        <f>Schedule!A16</f>
        <v>SHU</v>
      </c>
      <c r="C16" s="9">
        <f>VLOOKUP($A16,'[1]2020teamtable'!$A$1:$N$21,9,FALSE)</f>
        <v>33.229999999999997</v>
      </c>
      <c r="D16" s="9">
        <f>VLOOKUP($A16,'[1]2020teamtable'!$A$1:$N$21,11,FALSE)</f>
        <v>33.159176000000002</v>
      </c>
      <c r="E16" s="9">
        <f>VLOOKUP($A16,'[1]2020teamtable'!$A$1:$N$21,13,FALSE)</f>
        <v>31.4</v>
      </c>
      <c r="F16" s="9">
        <f>C16/'Formula Data'!$O16</f>
        <v>0.87447368421052618</v>
      </c>
      <c r="G16" s="9">
        <f>D16/'Formula Data'!$O16</f>
        <v>0.87260989473684214</v>
      </c>
      <c r="H16" s="9">
        <f>E16/'Formula Data'!$O16</f>
        <v>0.82631578947368423</v>
      </c>
      <c r="I16" s="9">
        <f t="shared" si="0"/>
        <v>0.82631578947368423</v>
      </c>
    </row>
    <row r="17" spans="1:9" x14ac:dyDescent="0.25">
      <c r="A17" s="1" t="s">
        <v>97</v>
      </c>
      <c r="B17" s="67" t="str">
        <f>Schedule!A17</f>
        <v>SOU</v>
      </c>
      <c r="C17" s="9">
        <f>VLOOKUP($A17,'[1]2020teamtable'!$A$1:$N$21,9,FALSE)</f>
        <v>41.79</v>
      </c>
      <c r="D17" s="9">
        <f>VLOOKUP($A17,'[1]2020teamtable'!$A$1:$N$21,11,FALSE)</f>
        <v>45.284565000000001</v>
      </c>
      <c r="E17" s="9">
        <f>VLOOKUP($A17,'[1]2020teamtable'!$A$1:$N$21,13,FALSE)</f>
        <v>42.4</v>
      </c>
      <c r="F17" s="9">
        <f>C17/'Formula Data'!$O17</f>
        <v>1.0997368421052631</v>
      </c>
      <c r="G17" s="9">
        <f>D17/'Formula Data'!$O17</f>
        <v>1.1916990789473685</v>
      </c>
      <c r="H17" s="9">
        <f>E17/'Formula Data'!$O17</f>
        <v>1.1157894736842104</v>
      </c>
      <c r="I17" s="9">
        <f t="shared" si="0"/>
        <v>1.1157894736842104</v>
      </c>
    </row>
    <row r="18" spans="1:9" x14ac:dyDescent="0.25">
      <c r="A18" s="1" t="s">
        <v>87</v>
      </c>
      <c r="B18" s="67" t="str">
        <f>Schedule!A18</f>
        <v>TOT</v>
      </c>
      <c r="C18" s="9">
        <f>VLOOKUP($A18,'[1]2020teamtable'!$A$1:$N$21,9,FALSE)</f>
        <v>53.77</v>
      </c>
      <c r="D18" s="9">
        <f>VLOOKUP($A18,'[1]2020teamtable'!$A$1:$N$21,11,FALSE)</f>
        <v>56.676279999999998</v>
      </c>
      <c r="E18" s="9">
        <f>VLOOKUP($A18,'[1]2020teamtable'!$A$1:$N$21,13,FALSE)</f>
        <v>54.5</v>
      </c>
      <c r="F18" s="9">
        <f>C18/'Formula Data'!$O18</f>
        <v>1.415</v>
      </c>
      <c r="G18" s="9">
        <f>D18/'Formula Data'!$O18</f>
        <v>1.4914810526315789</v>
      </c>
      <c r="H18" s="9">
        <f>E18/'Formula Data'!$O18</f>
        <v>1.4342105263157894</v>
      </c>
      <c r="I18" s="9">
        <f t="shared" si="0"/>
        <v>1.4342105263157894</v>
      </c>
    </row>
    <row r="19" spans="1:9" x14ac:dyDescent="0.25">
      <c r="A19" s="1" t="s">
        <v>125</v>
      </c>
      <c r="B19" s="67" t="str">
        <f>Schedule!A19</f>
        <v>WBA</v>
      </c>
      <c r="C19" s="9">
        <f>VLOOKUP($A19,'[1]2020teamtable'!$A$1:$N$21,9,FALSE)</f>
        <v>36.119999999999997</v>
      </c>
      <c r="D19" s="9">
        <f>VLOOKUP($A19,'[1]2020teamtable'!$A$1:$N$21,11,FALSE)</f>
        <v>34.971294</v>
      </c>
      <c r="E19" s="9">
        <f>VLOOKUP($A19,'[1]2020teamtable'!$A$1:$N$21,13,FALSE)</f>
        <v>33.799999999999997</v>
      </c>
      <c r="F19" s="9">
        <f>C19/'Formula Data'!$O19</f>
        <v>0.95052631578947366</v>
      </c>
      <c r="G19" s="9">
        <f>D19/'Formula Data'!$O19</f>
        <v>0.92029721052631575</v>
      </c>
      <c r="H19" s="9">
        <f>E19/'Formula Data'!$O19</f>
        <v>0.88947368421052619</v>
      </c>
      <c r="I19" s="9">
        <f t="shared" si="0"/>
        <v>0.88947368421052619</v>
      </c>
    </row>
    <row r="20" spans="1:9" x14ac:dyDescent="0.25">
      <c r="A20" s="1" t="s">
        <v>92</v>
      </c>
      <c r="B20" s="67" t="str">
        <f>Schedule!A20</f>
        <v>WHU</v>
      </c>
      <c r="C20" s="9">
        <f>VLOOKUP($A20,'[1]2020teamtable'!$A$1:$N$21,9,FALSE)</f>
        <v>56.72</v>
      </c>
      <c r="D20" s="9">
        <f>VLOOKUP($A20,'[1]2020teamtable'!$A$1:$N$21,11,FALSE)</f>
        <v>60.338270000000001</v>
      </c>
      <c r="E20" s="9">
        <f>VLOOKUP($A20,'[1]2020teamtable'!$A$1:$N$21,13,FALSE)</f>
        <v>53.9</v>
      </c>
      <c r="F20" s="9">
        <f>C20/'Formula Data'!$O20</f>
        <v>1.4926315789473683</v>
      </c>
      <c r="G20" s="9">
        <f>D20/'Formula Data'!$O20</f>
        <v>1.5878492105263158</v>
      </c>
      <c r="H20" s="9">
        <f>E20/'Formula Data'!$O20</f>
        <v>1.4184210526315788</v>
      </c>
      <c r="I20" s="9">
        <f t="shared" si="0"/>
        <v>1.4184210526315788</v>
      </c>
    </row>
    <row r="21" spans="1:9" x14ac:dyDescent="0.25">
      <c r="A21" s="1" t="s">
        <v>89</v>
      </c>
      <c r="B21" s="67" t="str">
        <f>Schedule!A21</f>
        <v>WOL</v>
      </c>
      <c r="C21" s="9">
        <f>VLOOKUP($A21,'[1]2020teamtable'!$A$1:$N$21,9,FALSE)</f>
        <v>36.869999999999997</v>
      </c>
      <c r="D21" s="9">
        <f>VLOOKUP($A21,'[1]2020teamtable'!$A$1:$N$21,11,FALSE)</f>
        <v>38.619039999999998</v>
      </c>
      <c r="E21" s="9">
        <f>VLOOKUP($A21,'[1]2020teamtable'!$A$1:$N$21,13,FALSE)</f>
        <v>39.9</v>
      </c>
      <c r="F21" s="9">
        <f>C21/'Formula Data'!$O21</f>
        <v>0.97026315789473683</v>
      </c>
      <c r="G21" s="9">
        <f>D21/'Formula Data'!$O21</f>
        <v>1.0162905263157895</v>
      </c>
      <c r="H21" s="9">
        <f>E21/'Formula Data'!$O21</f>
        <v>1.05</v>
      </c>
      <c r="I21" s="9">
        <f t="shared" si="0"/>
        <v>1.05</v>
      </c>
    </row>
    <row r="22" spans="1:9" x14ac:dyDescent="0.3">
      <c r="B22" s="72"/>
    </row>
    <row r="23" spans="1:9" x14ac:dyDescent="0.3">
      <c r="B23" s="2" t="s">
        <v>80</v>
      </c>
      <c r="C23" s="64" t="s">
        <v>83</v>
      </c>
      <c r="D23" s="87" t="s">
        <v>81</v>
      </c>
      <c r="E23" s="82" t="s">
        <v>130</v>
      </c>
      <c r="F23" s="64" t="s">
        <v>84</v>
      </c>
      <c r="G23" s="87" t="s">
        <v>82</v>
      </c>
      <c r="H23" s="82" t="s">
        <v>131</v>
      </c>
      <c r="I23" s="88" t="s">
        <v>13</v>
      </c>
    </row>
    <row r="24" spans="1:9" x14ac:dyDescent="0.25">
      <c r="A24" s="1" t="s">
        <v>98</v>
      </c>
      <c r="B24" s="67" t="str">
        <f>Schedule!A2</f>
        <v>ARS</v>
      </c>
      <c r="C24" s="9">
        <f>VLOOKUP($A24,'[1]2020teamtable'!$A$1:$N$21,5,FALSE)</f>
        <v>43.34</v>
      </c>
      <c r="D24" s="9">
        <f>VLOOKUP($A24,'[1]2020teamtable'!$A$1:$N$21,12,FALSE)</f>
        <v>43.232292000000001</v>
      </c>
      <c r="E24" s="9">
        <f>VLOOKUP($A24,'[1]2020teamtable'!$A$1:$N$21,14,FALSE)</f>
        <v>44.3</v>
      </c>
      <c r="F24" s="9">
        <f>C24/'Formula Data'!$O2</f>
        <v>1.1405263157894738</v>
      </c>
      <c r="G24" s="9">
        <f>D24/'Formula Data'!$O2</f>
        <v>1.1376918947368422</v>
      </c>
      <c r="H24" s="9">
        <f>E24/'Formula Data'!$O2</f>
        <v>1.1657894736842105</v>
      </c>
      <c r="I24" s="9">
        <f>IF($L$2="Yes",AVERAGE(F24:G24),IF($L$2="Only",H24,AVERAGE(G24,F24,H24)))</f>
        <v>1.1657894736842105</v>
      </c>
    </row>
    <row r="25" spans="1:9" x14ac:dyDescent="0.25">
      <c r="A25" s="1" t="s">
        <v>109</v>
      </c>
      <c r="B25" s="67" t="str">
        <f>Schedule!A3</f>
        <v>AVL</v>
      </c>
      <c r="C25" s="9">
        <f>VLOOKUP($A25,'[1]2020teamtable'!$A$1:$N$21,5,FALSE)</f>
        <v>51.83</v>
      </c>
      <c r="D25" s="9">
        <f>VLOOKUP($A25,'[1]2020teamtable'!$A$1:$N$21,12,FALSE)</f>
        <v>53.252563000000002</v>
      </c>
      <c r="E25" s="9">
        <f>VLOOKUP($A25,'[1]2020teamtable'!$A$1:$N$21,14,FALSE)</f>
        <v>52.9</v>
      </c>
      <c r="F25" s="9">
        <f>C25/'Formula Data'!$O3</f>
        <v>1.3639473684210526</v>
      </c>
      <c r="G25" s="9">
        <f>D25/'Formula Data'!$O3</f>
        <v>1.4013832368421053</v>
      </c>
      <c r="H25" s="9">
        <f>E25/'Formula Data'!$O3</f>
        <v>1.3921052631578947</v>
      </c>
      <c r="I25" s="9">
        <f t="shared" ref="I25:I43" si="1">IF($L$2="Yes",AVERAGE(F25:G25),IF($L$2="Only",H25,AVERAGE(G25,F25,H25)))</f>
        <v>1.3921052631578947</v>
      </c>
    </row>
    <row r="26" spans="1:9" x14ac:dyDescent="0.25">
      <c r="A26" s="1" t="s">
        <v>93</v>
      </c>
      <c r="B26" s="67" t="str">
        <f>Schedule!A4</f>
        <v>BHA</v>
      </c>
      <c r="C26" s="9">
        <f>VLOOKUP($A26,'[1]2020teamtable'!$A$1:$N$21,5,FALSE)</f>
        <v>35.86</v>
      </c>
      <c r="D26" s="9">
        <f>VLOOKUP($A26,'[1]2020teamtable'!$A$1:$N$21,12,FALSE)</f>
        <v>39.906685000000003</v>
      </c>
      <c r="E26" s="9">
        <f>VLOOKUP($A26,'[1]2020teamtable'!$A$1:$N$21,14,FALSE)</f>
        <v>37.700000000000003</v>
      </c>
      <c r="F26" s="9">
        <f>C26/'Formula Data'!$O4</f>
        <v>0.94368421052631579</v>
      </c>
      <c r="G26" s="9">
        <f>D26/'Formula Data'!$O4</f>
        <v>1.0501759210526316</v>
      </c>
      <c r="H26" s="9">
        <f>E26/'Formula Data'!$O4</f>
        <v>0.99210526315789482</v>
      </c>
      <c r="I26" s="9">
        <f t="shared" si="1"/>
        <v>0.99210526315789482</v>
      </c>
    </row>
    <row r="27" spans="1:9" x14ac:dyDescent="0.25">
      <c r="A27" s="1" t="s">
        <v>94</v>
      </c>
      <c r="B27" s="67" t="str">
        <f>Schedule!A5</f>
        <v>BUR</v>
      </c>
      <c r="C27" s="9">
        <f>VLOOKUP($A27,'[1]2020teamtable'!$A$1:$N$21,5,FALSE)</f>
        <v>55.56</v>
      </c>
      <c r="D27" s="9">
        <f>VLOOKUP($A27,'[1]2020teamtable'!$A$1:$N$21,12,FALSE)</f>
        <v>59.056710000000002</v>
      </c>
      <c r="E27" s="9">
        <f>VLOOKUP($A27,'[1]2020teamtable'!$A$1:$N$21,14,FALSE)</f>
        <v>57.6</v>
      </c>
      <c r="F27" s="9">
        <f>C27/'Formula Data'!$O5</f>
        <v>1.4621052631578948</v>
      </c>
      <c r="G27" s="9">
        <f>D27/'Formula Data'!$O5</f>
        <v>1.5541239473684212</v>
      </c>
      <c r="H27" s="9">
        <f>E27/'Formula Data'!$O5</f>
        <v>1.5157894736842106</v>
      </c>
      <c r="I27" s="9">
        <f t="shared" si="1"/>
        <v>1.5157894736842106</v>
      </c>
    </row>
    <row r="28" spans="1:9" x14ac:dyDescent="0.25">
      <c r="A28" s="1" t="s">
        <v>99</v>
      </c>
      <c r="B28" s="67" t="str">
        <f>Schedule!A6</f>
        <v>CHE</v>
      </c>
      <c r="C28" s="9">
        <f>VLOOKUP($A28,'[1]2020teamtable'!$A$1:$N$21,5,FALSE)</f>
        <v>30.41</v>
      </c>
      <c r="D28" s="9">
        <f>VLOOKUP($A28,'[1]2020teamtable'!$A$1:$N$21,12,FALSE)</f>
        <v>30.904464999999998</v>
      </c>
      <c r="E28" s="9">
        <f>VLOOKUP($A28,'[1]2020teamtable'!$A$1:$N$21,14,FALSE)</f>
        <v>32.799999999999997</v>
      </c>
      <c r="F28" s="9">
        <f>C28/'Formula Data'!$O6</f>
        <v>0.8002631578947369</v>
      </c>
      <c r="G28" s="9">
        <f>D28/'Formula Data'!$O6</f>
        <v>0.81327539473684207</v>
      </c>
      <c r="H28" s="9">
        <f>E28/'Formula Data'!$O6</f>
        <v>0.86315789473684201</v>
      </c>
      <c r="I28" s="9">
        <f t="shared" si="1"/>
        <v>0.86315789473684201</v>
      </c>
    </row>
    <row r="29" spans="1:9" x14ac:dyDescent="0.25">
      <c r="A29" s="1" t="s">
        <v>95</v>
      </c>
      <c r="B29" s="67" t="str">
        <f>Schedule!A7</f>
        <v>CRY</v>
      </c>
      <c r="C29" s="9">
        <f>VLOOKUP($A29,'[1]2020teamtable'!$A$1:$N$21,5,FALSE)</f>
        <v>59.4</v>
      </c>
      <c r="D29" s="9">
        <f>VLOOKUP($A29,'[1]2020teamtable'!$A$1:$N$21,12,FALSE)</f>
        <v>61.903942000000001</v>
      </c>
      <c r="E29" s="9">
        <f>VLOOKUP($A29,'[1]2020teamtable'!$A$1:$N$21,14,FALSE)</f>
        <v>57.5</v>
      </c>
      <c r="F29" s="9">
        <f>C29/'Formula Data'!$O7</f>
        <v>1.5631578947368421</v>
      </c>
      <c r="G29" s="9">
        <f>D29/'Formula Data'!$O7</f>
        <v>1.629051105263158</v>
      </c>
      <c r="H29" s="9">
        <f>E29/'Formula Data'!$O7</f>
        <v>1.513157894736842</v>
      </c>
      <c r="I29" s="9">
        <f t="shared" si="1"/>
        <v>1.513157894736842</v>
      </c>
    </row>
    <row r="30" spans="1:9" x14ac:dyDescent="0.25">
      <c r="A30" s="1" t="s">
        <v>101</v>
      </c>
      <c r="B30" s="67" t="str">
        <f>Schedule!A8</f>
        <v>EVE</v>
      </c>
      <c r="C30" s="9">
        <f>VLOOKUP($A30,'[1]2020teamtable'!$A$1:$N$21,5,FALSE)</f>
        <v>50.7</v>
      </c>
      <c r="D30" s="9">
        <f>VLOOKUP($A30,'[1]2020teamtable'!$A$1:$N$21,12,FALSE)</f>
        <v>50.164158</v>
      </c>
      <c r="E30" s="9">
        <f>VLOOKUP($A30,'[1]2020teamtable'!$A$1:$N$21,14,FALSE)</f>
        <v>52</v>
      </c>
      <c r="F30" s="9">
        <f>C30/'Formula Data'!$O8</f>
        <v>1.3342105263157895</v>
      </c>
      <c r="G30" s="9">
        <f>D30/'Formula Data'!$O8</f>
        <v>1.3201094210526316</v>
      </c>
      <c r="H30" s="9">
        <f>E30/'Formula Data'!$O8</f>
        <v>1.368421052631579</v>
      </c>
      <c r="I30" s="9">
        <f t="shared" si="1"/>
        <v>1.368421052631579</v>
      </c>
    </row>
    <row r="31" spans="1:9" x14ac:dyDescent="0.25">
      <c r="A31" s="1" t="s">
        <v>123</v>
      </c>
      <c r="B31" s="67" t="str">
        <f>Schedule!A9</f>
        <v>FUL</v>
      </c>
      <c r="C31" s="9">
        <f>VLOOKUP($A31,'[1]2020teamtable'!$A$1:$N$21,5,FALSE)</f>
        <v>53.35</v>
      </c>
      <c r="D31" s="9">
        <f>VLOOKUP($A31,'[1]2020teamtable'!$A$1:$N$21,12,FALSE)</f>
        <v>57.635838</v>
      </c>
      <c r="E31" s="9">
        <f>VLOOKUP($A31,'[1]2020teamtable'!$A$1:$N$21,14,FALSE)</f>
        <v>53</v>
      </c>
      <c r="F31" s="9">
        <f>C31/'Formula Data'!$O9</f>
        <v>1.4039473684210526</v>
      </c>
      <c r="G31" s="9">
        <f>D31/'Formula Data'!$O9</f>
        <v>1.5167325789473685</v>
      </c>
      <c r="H31" s="9">
        <f>E31/'Formula Data'!$O9</f>
        <v>1.3947368421052631</v>
      </c>
      <c r="I31" s="9">
        <f t="shared" si="1"/>
        <v>1.3947368421052631</v>
      </c>
    </row>
    <row r="32" spans="1:9" x14ac:dyDescent="0.25">
      <c r="A32" s="1" t="s">
        <v>124</v>
      </c>
      <c r="B32" s="67" t="str">
        <f>Schedule!A10</f>
        <v>LEE</v>
      </c>
      <c r="C32" s="9">
        <f>VLOOKUP($A32,'[1]2020teamtable'!$A$1:$N$21,5,FALSE)</f>
        <v>58.71</v>
      </c>
      <c r="D32" s="9">
        <f>VLOOKUP($A32,'[1]2020teamtable'!$A$1:$N$21,12,FALSE)</f>
        <v>63.021957</v>
      </c>
      <c r="E32" s="9">
        <f>VLOOKUP($A32,'[1]2020teamtable'!$A$1:$N$21,14,FALSE)</f>
        <v>62.9</v>
      </c>
      <c r="F32" s="9">
        <f>C32/'Formula Data'!$O10</f>
        <v>1.5449999999999999</v>
      </c>
      <c r="G32" s="9">
        <f>D32/'Formula Data'!$O10</f>
        <v>1.6584725526315789</v>
      </c>
      <c r="H32" s="9">
        <f>E32/'Formula Data'!$O10</f>
        <v>1.6552631578947368</v>
      </c>
      <c r="I32" s="9">
        <f t="shared" si="1"/>
        <v>1.6552631578947368</v>
      </c>
    </row>
    <row r="33" spans="1:9" x14ac:dyDescent="0.25">
      <c r="A33" s="1" t="s">
        <v>96</v>
      </c>
      <c r="B33" s="67" t="str">
        <f>Schedule!A11</f>
        <v>LEI</v>
      </c>
      <c r="C33" s="9">
        <f>VLOOKUP($A33,'[1]2020teamtable'!$A$1:$N$21,5,FALSE)</f>
        <v>46.65</v>
      </c>
      <c r="D33" s="9">
        <f>VLOOKUP($A33,'[1]2020teamtable'!$A$1:$N$21,12,FALSE)</f>
        <v>47.065036999999997</v>
      </c>
      <c r="E33" s="9">
        <f>VLOOKUP($A33,'[1]2020teamtable'!$A$1:$N$21,14,FALSE)</f>
        <v>47.7</v>
      </c>
      <c r="F33" s="9">
        <f>C33/'Formula Data'!$O11</f>
        <v>1.2276315789473684</v>
      </c>
      <c r="G33" s="9">
        <f>D33/'Formula Data'!$O11</f>
        <v>1.2385536052631578</v>
      </c>
      <c r="H33" s="9">
        <f>E33/'Formula Data'!$O11</f>
        <v>1.2552631578947369</v>
      </c>
      <c r="I33" s="9">
        <f t="shared" si="1"/>
        <v>1.2552631578947369</v>
      </c>
    </row>
    <row r="34" spans="1:9" x14ac:dyDescent="0.25">
      <c r="A34" s="1" t="s">
        <v>88</v>
      </c>
      <c r="B34" s="67" t="str">
        <f>Schedule!A12</f>
        <v>LIV</v>
      </c>
      <c r="C34" s="9">
        <f>VLOOKUP($A34,'[1]2020teamtable'!$A$1:$N$21,5,FALSE)</f>
        <v>43.63</v>
      </c>
      <c r="D34" s="9">
        <f>VLOOKUP($A34,'[1]2020teamtable'!$A$1:$N$21,12,FALSE)</f>
        <v>47.304585000000003</v>
      </c>
      <c r="E34" s="9">
        <f>VLOOKUP($A34,'[1]2020teamtable'!$A$1:$N$21,14,FALSE)</f>
        <v>45.3</v>
      </c>
      <c r="F34" s="9">
        <f>C34/'Formula Data'!$O12</f>
        <v>1.1481578947368423</v>
      </c>
      <c r="G34" s="9">
        <f>D34/'Formula Data'!$O12</f>
        <v>1.2448575000000002</v>
      </c>
      <c r="H34" s="9">
        <f>E34/'Formula Data'!$O12</f>
        <v>1.1921052631578946</v>
      </c>
      <c r="I34" s="9">
        <f t="shared" si="1"/>
        <v>1.1921052631578946</v>
      </c>
    </row>
    <row r="35" spans="1:9" x14ac:dyDescent="0.25">
      <c r="A35" s="1" t="s">
        <v>90</v>
      </c>
      <c r="B35" s="67" t="str">
        <f>Schedule!A13</f>
        <v>MCI</v>
      </c>
      <c r="C35" s="9">
        <f>VLOOKUP($A35,'[1]2020teamtable'!$A$1:$N$21,5,FALSE)</f>
        <v>30.97</v>
      </c>
      <c r="D35" s="9">
        <f>VLOOKUP($A35,'[1]2020teamtable'!$A$1:$N$21,12,FALSE)</f>
        <v>30.61328</v>
      </c>
      <c r="E35" s="9">
        <f>VLOOKUP($A35,'[1]2020teamtable'!$A$1:$N$21,14,FALSE)</f>
        <v>31.4</v>
      </c>
      <c r="F35" s="9">
        <f>C35/'Formula Data'!$O13</f>
        <v>0.81499999999999995</v>
      </c>
      <c r="G35" s="9">
        <f>D35/'Formula Data'!$O13</f>
        <v>0.80561263157894736</v>
      </c>
      <c r="H35" s="9">
        <f>E35/'Formula Data'!$O13</f>
        <v>0.82631578947368423</v>
      </c>
      <c r="I35" s="9">
        <f t="shared" si="1"/>
        <v>0.82631578947368423</v>
      </c>
    </row>
    <row r="36" spans="1:9" x14ac:dyDescent="0.25">
      <c r="A36" s="1" t="s">
        <v>100</v>
      </c>
      <c r="B36" s="67" t="str">
        <f>Schedule!A14</f>
        <v>MUN</v>
      </c>
      <c r="C36" s="9">
        <f>VLOOKUP($A36,'[1]2020teamtable'!$A$1:$N$21,5,FALSE)</f>
        <v>41.96</v>
      </c>
      <c r="D36" s="9">
        <f>VLOOKUP($A36,'[1]2020teamtable'!$A$1:$N$21,12,FALSE)</f>
        <v>41.918002999999999</v>
      </c>
      <c r="E36" s="9">
        <f>VLOOKUP($A36,'[1]2020teamtable'!$A$1:$N$21,14,FALSE)</f>
        <v>42.2</v>
      </c>
      <c r="F36" s="9">
        <f>C36/'Formula Data'!$O14</f>
        <v>1.1042105263157895</v>
      </c>
      <c r="G36" s="9">
        <f>D36/'Formula Data'!$O14</f>
        <v>1.1031053421052632</v>
      </c>
      <c r="H36" s="9">
        <f>E36/'Formula Data'!$O14</f>
        <v>1.1105263157894738</v>
      </c>
      <c r="I36" s="9">
        <f t="shared" si="1"/>
        <v>1.1105263157894738</v>
      </c>
    </row>
    <row r="37" spans="1:9" x14ac:dyDescent="0.25">
      <c r="A37" s="1" t="s">
        <v>91</v>
      </c>
      <c r="B37" s="67" t="str">
        <f>Schedule!A15</f>
        <v>NEW</v>
      </c>
      <c r="C37" s="9">
        <f>VLOOKUP($A37,'[1]2020teamtable'!$A$1:$N$21,5,FALSE)</f>
        <v>58.73</v>
      </c>
      <c r="D37" s="9">
        <f>VLOOKUP($A37,'[1]2020teamtable'!$A$1:$N$21,12,FALSE)</f>
        <v>60.023643</v>
      </c>
      <c r="E37" s="9">
        <f>VLOOKUP($A37,'[1]2020teamtable'!$A$1:$N$21,14,FALSE)</f>
        <v>54</v>
      </c>
      <c r="F37" s="9">
        <f>C37/'Formula Data'!$O15</f>
        <v>1.5455263157894736</v>
      </c>
      <c r="G37" s="9">
        <f>D37/'Formula Data'!$O15</f>
        <v>1.5795695526315789</v>
      </c>
      <c r="H37" s="9">
        <f>E37/'Formula Data'!$O15</f>
        <v>1.4210526315789473</v>
      </c>
      <c r="I37" s="9">
        <f t="shared" si="1"/>
        <v>1.4210526315789473</v>
      </c>
    </row>
    <row r="38" spans="1:9" x14ac:dyDescent="0.25">
      <c r="A38" s="1" t="s">
        <v>110</v>
      </c>
      <c r="B38" s="67" t="str">
        <f>Schedule!A16</f>
        <v>SHU</v>
      </c>
      <c r="C38" s="9">
        <f>VLOOKUP($A38,'[1]2020teamtable'!$A$1:$N$21,5,FALSE)</f>
        <v>62.86</v>
      </c>
      <c r="D38" s="9">
        <f>VLOOKUP($A38,'[1]2020teamtable'!$A$1:$N$21,12,FALSE)</f>
        <v>66.107830000000007</v>
      </c>
      <c r="E38" s="9">
        <f>VLOOKUP($A38,'[1]2020teamtable'!$A$1:$N$21,14,FALSE)</f>
        <v>62.4</v>
      </c>
      <c r="F38" s="9">
        <f>C38/'Formula Data'!$O16</f>
        <v>1.6542105263157894</v>
      </c>
      <c r="G38" s="9">
        <f>D38/'Formula Data'!$O16</f>
        <v>1.7396797368421055</v>
      </c>
      <c r="H38" s="9">
        <f>E38/'Formula Data'!$O16</f>
        <v>1.6421052631578947</v>
      </c>
      <c r="I38" s="9">
        <f t="shared" si="1"/>
        <v>1.6421052631578947</v>
      </c>
    </row>
    <row r="39" spans="1:9" x14ac:dyDescent="0.25">
      <c r="A39" s="1" t="s">
        <v>97</v>
      </c>
      <c r="B39" s="67" t="str">
        <f>Schedule!A17</f>
        <v>SOU</v>
      </c>
      <c r="C39" s="9">
        <f>VLOOKUP($A39,'[1]2020teamtable'!$A$1:$N$21,5,FALSE)</f>
        <v>53.4</v>
      </c>
      <c r="D39" s="9">
        <f>VLOOKUP($A39,'[1]2020teamtable'!$A$1:$N$21,12,FALSE)</f>
        <v>58.548454</v>
      </c>
      <c r="E39" s="9">
        <f>VLOOKUP($A39,'[1]2020teamtable'!$A$1:$N$21,14,FALSE)</f>
        <v>54.2</v>
      </c>
      <c r="F39" s="9">
        <f>C39/'Formula Data'!$O17</f>
        <v>1.4052631578947368</v>
      </c>
      <c r="G39" s="9">
        <f>D39/'Formula Data'!$O17</f>
        <v>1.5407487894736842</v>
      </c>
      <c r="H39" s="9">
        <f>E39/'Formula Data'!$O17</f>
        <v>1.4263157894736842</v>
      </c>
      <c r="I39" s="9">
        <f t="shared" si="1"/>
        <v>1.4263157894736842</v>
      </c>
    </row>
    <row r="40" spans="1:9" x14ac:dyDescent="0.25">
      <c r="A40" s="1" t="s">
        <v>87</v>
      </c>
      <c r="B40" s="67" t="str">
        <f>Schedule!A18</f>
        <v>TOT</v>
      </c>
      <c r="C40" s="9">
        <f>VLOOKUP($A40,'[1]2020teamtable'!$A$1:$N$21,5,FALSE)</f>
        <v>50.03</v>
      </c>
      <c r="D40" s="9">
        <f>VLOOKUP($A40,'[1]2020teamtable'!$A$1:$N$21,12,FALSE)</f>
        <v>52.551453000000002</v>
      </c>
      <c r="E40" s="9">
        <f>VLOOKUP($A40,'[1]2020teamtable'!$A$1:$N$21,14,FALSE)</f>
        <v>49.5</v>
      </c>
      <c r="F40" s="9">
        <f>C40/'Formula Data'!$O18</f>
        <v>1.3165789473684211</v>
      </c>
      <c r="G40" s="9">
        <f>D40/'Formula Data'!$O18</f>
        <v>1.3829329736842106</v>
      </c>
      <c r="H40" s="9">
        <f>E40/'Formula Data'!$O18</f>
        <v>1.3026315789473684</v>
      </c>
      <c r="I40" s="9">
        <f t="shared" si="1"/>
        <v>1.3026315789473684</v>
      </c>
    </row>
    <row r="41" spans="1:9" x14ac:dyDescent="0.25">
      <c r="A41" s="1" t="s">
        <v>125</v>
      </c>
      <c r="B41" s="67" t="str">
        <f>Schedule!A19</f>
        <v>WBA</v>
      </c>
      <c r="C41" s="9">
        <f>VLOOKUP($A41,'[1]2020teamtable'!$A$1:$N$21,5,FALSE)</f>
        <v>69.05</v>
      </c>
      <c r="D41" s="9">
        <f>VLOOKUP($A41,'[1]2020teamtable'!$A$1:$N$21,12,FALSE)</f>
        <v>74.03886</v>
      </c>
      <c r="E41" s="9">
        <f>VLOOKUP($A41,'[1]2020teamtable'!$A$1:$N$21,14,FALSE)</f>
        <v>67.7</v>
      </c>
      <c r="F41" s="9">
        <f>C41/'Formula Data'!$O19</f>
        <v>1.8171052631578946</v>
      </c>
      <c r="G41" s="9">
        <f>D41/'Formula Data'!$O19</f>
        <v>1.9483910526315789</v>
      </c>
      <c r="H41" s="9">
        <f>E41/'Formula Data'!$O19</f>
        <v>1.7815789473684212</v>
      </c>
      <c r="I41" s="9">
        <f t="shared" si="1"/>
        <v>1.7815789473684212</v>
      </c>
    </row>
    <row r="42" spans="1:9" x14ac:dyDescent="0.25">
      <c r="A42" s="1" t="s">
        <v>92</v>
      </c>
      <c r="B42" s="67" t="str">
        <f>Schedule!A20</f>
        <v>WHU</v>
      </c>
      <c r="C42" s="9">
        <f>VLOOKUP($A42,'[1]2020teamtable'!$A$1:$N$21,5,FALSE)</f>
        <v>49.28</v>
      </c>
      <c r="D42" s="9">
        <f>VLOOKUP($A42,'[1]2020teamtable'!$A$1:$N$21,12,FALSE)</f>
        <v>49.862082999999998</v>
      </c>
      <c r="E42" s="9">
        <f>VLOOKUP($A42,'[1]2020teamtable'!$A$1:$N$21,14,FALSE)</f>
        <v>48.3</v>
      </c>
      <c r="F42" s="9">
        <f>C42/'Formula Data'!$O20</f>
        <v>1.296842105263158</v>
      </c>
      <c r="G42" s="9">
        <f>D42/'Formula Data'!$O20</f>
        <v>1.3121600789473684</v>
      </c>
      <c r="H42" s="9">
        <f>E42/'Formula Data'!$O20</f>
        <v>1.2710526315789472</v>
      </c>
      <c r="I42" s="9">
        <f t="shared" si="1"/>
        <v>1.2710526315789472</v>
      </c>
    </row>
    <row r="43" spans="1:9" x14ac:dyDescent="0.25">
      <c r="A43" s="1" t="s">
        <v>89</v>
      </c>
      <c r="B43" s="67" t="str">
        <f>Schedule!A21</f>
        <v>WOL</v>
      </c>
      <c r="C43" s="9">
        <f>VLOOKUP($A43,'[1]2020teamtable'!$A$1:$N$21,5,FALSE)</f>
        <v>49.81</v>
      </c>
      <c r="D43" s="9">
        <f>VLOOKUP($A43,'[1]2020teamtable'!$A$1:$N$21,12,FALSE)</f>
        <v>52.194144999999999</v>
      </c>
      <c r="E43" s="9">
        <f>VLOOKUP($A43,'[1]2020teamtable'!$A$1:$N$21,14,FALSE)</f>
        <v>45.9</v>
      </c>
      <c r="F43" s="9">
        <f>C43/'Formula Data'!$O21</f>
        <v>1.3107894736842105</v>
      </c>
      <c r="G43" s="9">
        <f>D43/'Formula Data'!$O21</f>
        <v>1.3735301315789474</v>
      </c>
      <c r="H43" s="9">
        <f>E43/'Formula Data'!$O21</f>
        <v>1.2078947368421051</v>
      </c>
      <c r="I43" s="9">
        <f t="shared" si="1"/>
        <v>1.2078947368421051</v>
      </c>
    </row>
  </sheetData>
  <dataConsolidate/>
  <dataValidations count="1">
    <dataValidation type="list" allowBlank="1" showInputMessage="1" showErrorMessage="1" sqref="L2" xr:uid="{0E686B86-D74D-49C5-907A-EEF875D2FB43}">
      <formula1>"Yes, No, Only"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8"/>
  <sheetViews>
    <sheetView topLeftCell="F1" workbookViewId="0">
      <selection activeCell="AV1" sqref="AV1:AV1048576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customWidth="1"/>
    <col min="9" max="9" width="6.6640625" style="37" bestFit="1" customWidth="1"/>
    <col min="10" max="10" width="8.109375" style="37" bestFit="1" customWidth="1"/>
    <col min="11" max="47" width="4.44140625" style="37" customWidth="1"/>
    <col min="48" max="48" width="4.44140625" style="37" hidden="1" customWidth="1"/>
    <col min="49" max="49" width="3.88671875" style="37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'Formula Data'!AB2</f>
        <v>1.130043047560733</v>
      </c>
      <c r="C2" s="42">
        <f>'Formula Data'!AC2</f>
        <v>1.3150792996447256</v>
      </c>
      <c r="D2" s="37" t="s">
        <v>34</v>
      </c>
      <c r="E2" s="43" t="str">
        <f>Schedule!A2</f>
        <v>ARS</v>
      </c>
      <c r="F2" s="44">
        <f t="shared" ref="F2:F21" si="0">C2*(1-$D$3)</f>
        <v>1.2361745416660419</v>
      </c>
      <c r="G2" s="43" t="str">
        <f>Schedule!A2</f>
        <v>ARS</v>
      </c>
      <c r="H2" s="44">
        <f t="shared" ref="H2:H21" si="1">B2*(1+$D$3)</f>
        <v>1.197845630414377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'Formula Data'!AB3</f>
        <v>1.4171222494388409</v>
      </c>
      <c r="C3" s="42">
        <f>'Formula Data'!AC3</f>
        <v>1.4585284594282628</v>
      </c>
      <c r="D3" s="47">
        <v>0.06</v>
      </c>
      <c r="E3" s="43" t="str">
        <f>Schedule!A3</f>
        <v>AVL</v>
      </c>
      <c r="F3" s="44">
        <f t="shared" si="0"/>
        <v>1.3710167518625669</v>
      </c>
      <c r="G3" s="43" t="str">
        <f>Schedule!A3</f>
        <v>AVL</v>
      </c>
      <c r="H3" s="44">
        <f t="shared" si="1"/>
        <v>1.5021495844051715</v>
      </c>
      <c r="J3" s="41" t="str">
        <f>Schedule!A2</f>
        <v>ARS</v>
      </c>
      <c r="K3" s="48">
        <f t="shared" ref="K3:AK3" si="2">VLOOKUP(K49,$E$2:$F$41,2,FALSE)</f>
        <v>1.147300356773449</v>
      </c>
      <c r="L3" s="48">
        <f t="shared" si="2"/>
        <v>1.3234136548291831</v>
      </c>
      <c r="M3" s="48">
        <f t="shared" si="2"/>
        <v>1.9837702408970304</v>
      </c>
      <c r="N3" s="48">
        <f t="shared" si="2"/>
        <v>0.7711941267295267</v>
      </c>
      <c r="O3" s="48">
        <f t="shared" si="2"/>
        <v>2.0115843364463566</v>
      </c>
      <c r="P3" s="48">
        <f t="shared" si="2"/>
        <v>1.419955328366487</v>
      </c>
      <c r="Q3" s="48">
        <f t="shared" si="2"/>
        <v>1.7653141705017315</v>
      </c>
      <c r="R3" s="48">
        <f t="shared" si="2"/>
        <v>1.3710167518625669</v>
      </c>
      <c r="S3" s="48">
        <f t="shared" si="2"/>
        <v>1.6462999370399798</v>
      </c>
      <c r="T3" s="48">
        <f t="shared" si="2"/>
        <v>1.0456437886941792</v>
      </c>
      <c r="U3" s="48">
        <f t="shared" si="2"/>
        <v>1.5523389272811765</v>
      </c>
      <c r="V3" s="48">
        <f t="shared" si="2"/>
        <v>0.99198506198563918</v>
      </c>
      <c r="W3" s="48">
        <f t="shared" si="2"/>
        <v>1.1487110284969042</v>
      </c>
      <c r="X3" s="48">
        <f t="shared" si="2"/>
        <v>1.3203529958476368</v>
      </c>
      <c r="Y3" s="48">
        <f t="shared" si="2"/>
        <v>1.5984889595107103</v>
      </c>
      <c r="Z3" s="48">
        <f t="shared" si="2"/>
        <v>1.3476534500592121</v>
      </c>
      <c r="AA3" s="48">
        <f t="shared" si="2"/>
        <v>0.96972862732165066</v>
      </c>
      <c r="AB3" s="48">
        <f t="shared" si="2"/>
        <v>0.88839997601523024</v>
      </c>
      <c r="AC3" s="48">
        <f>VLOOKUP(AC49,$E$2:$F$41,2,FALSE)</f>
        <v>1.0416634187291067</v>
      </c>
      <c r="AD3" s="48">
        <f t="shared" si="2"/>
        <v>1.2953549895816157</v>
      </c>
      <c r="AE3" s="48">
        <f t="shared" si="2"/>
        <v>1.5654672832751202</v>
      </c>
      <c r="AF3" s="48">
        <f t="shared" si="2"/>
        <v>1.1791302298040744</v>
      </c>
      <c r="AG3" s="48">
        <f t="shared" si="2"/>
        <v>1.5460401669939587</v>
      </c>
      <c r="AH3" s="48">
        <f t="shared" si="2"/>
        <v>1.4599263592618685</v>
      </c>
      <c r="AI3" s="48">
        <f t="shared" si="2"/>
        <v>1.7838578077920517</v>
      </c>
      <c r="AJ3" s="76">
        <f t="shared" si="2"/>
        <v>1.601226221349443</v>
      </c>
      <c r="AK3" s="48">
        <f t="shared" si="2"/>
        <v>1.118621452877423</v>
      </c>
      <c r="AL3" s="79">
        <f>VLOOKUP(AL49,$E$2:$F$41,2,FALSE)</f>
        <v>1.3766024449474581</v>
      </c>
      <c r="AM3" s="76">
        <f t="shared" ref="AM3:AM22" si="3">VLOOKUP(AM49,$E$2:$F$41,2,FALSE)</f>
        <v>1.49236007884993</v>
      </c>
      <c r="AN3" s="48">
        <f t="shared" ref="AN3:AV22" si="4">VLOOKUP(AN49,$E$2:$F$41,2,FALSE)</f>
        <v>1.7591924777766115</v>
      </c>
      <c r="AO3" s="48">
        <f t="shared" si="4"/>
        <v>0.86964444078010461</v>
      </c>
      <c r="AP3" s="48">
        <f t="shared" si="4"/>
        <v>1.0174172975160771</v>
      </c>
      <c r="AQ3" s="48">
        <f t="shared" si="4"/>
        <v>1.1708790717894135</v>
      </c>
      <c r="AR3" s="48">
        <f t="shared" si="4"/>
        <v>1.1746417275030354</v>
      </c>
      <c r="AS3" s="48">
        <f t="shared" si="4"/>
        <v>0.85994802800221837</v>
      </c>
      <c r="AT3" s="76">
        <f>VLOOKUP(AT49,$E$2:$F$41,2,FALSE)</f>
        <v>1.80255137987378</v>
      </c>
      <c r="AU3" s="48">
        <f>VLOOKUP(AU49,$E$2:$F$41,2,FALSE)</f>
        <v>1.0018127389107916</v>
      </c>
      <c r="AV3" s="48">
        <f>VLOOKUP(AV49,$E$2:$F$41,2,FALSE)</f>
        <v>1.1950889085430749</v>
      </c>
      <c r="AW3" s="48">
        <f t="shared" ref="AW3:AW22" ca="1" si="5">IF(OR($D$6=0,$D$6&gt;39),AVERAGE($K3:$AV3),AVERAGE(OFFSET($K3,0,0,1,$D$6-1)))</f>
        <v>1.3356618738992629</v>
      </c>
      <c r="AX3" s="49"/>
      <c r="AY3" s="65"/>
      <c r="AZ3" s="49"/>
    </row>
    <row r="4" spans="1:53" x14ac:dyDescent="0.25">
      <c r="A4" s="41" t="str">
        <f>Schedule!A4</f>
        <v>BHA</v>
      </c>
      <c r="B4" s="42">
        <f>'Formula Data'!AB4</f>
        <v>1.0072913184170835</v>
      </c>
      <c r="C4" s="42">
        <f>'Formula Data'!AC4</f>
        <v>1.2713711793011435</v>
      </c>
      <c r="E4" s="43" t="str">
        <f>Schedule!A4</f>
        <v>BHA</v>
      </c>
      <c r="F4" s="44">
        <f t="shared" si="0"/>
        <v>1.1950889085430749</v>
      </c>
      <c r="G4" s="43" t="str">
        <f>Schedule!A4</f>
        <v>BHA</v>
      </c>
      <c r="H4" s="44">
        <f t="shared" si="1"/>
        <v>1.0677287975221086</v>
      </c>
      <c r="J4" s="41" t="str">
        <f>Schedule!A3</f>
        <v>AVL</v>
      </c>
      <c r="K4" s="79">
        <f t="shared" ref="K4:AB4" si="6">VLOOKUP(K50,$E$2:$F$41,2,FALSE)</f>
        <v>2.0115843364463566</v>
      </c>
      <c r="L4" s="79">
        <f t="shared" si="6"/>
        <v>0.7711941267295267</v>
      </c>
      <c r="M4" s="79">
        <f t="shared" si="6"/>
        <v>1.147300356773449</v>
      </c>
      <c r="N4" s="79">
        <f t="shared" si="6"/>
        <v>1.7591924777766115</v>
      </c>
      <c r="O4" s="79">
        <f t="shared" si="6"/>
        <v>1.601226221349443</v>
      </c>
      <c r="P4" s="79">
        <f t="shared" si="6"/>
        <v>1.4599263592618685</v>
      </c>
      <c r="Q4" s="79">
        <f t="shared" si="6"/>
        <v>1.1487110284969042</v>
      </c>
      <c r="R4" s="79">
        <f t="shared" si="6"/>
        <v>1.3939840576234093</v>
      </c>
      <c r="S4" s="79">
        <f t="shared" si="6"/>
        <v>1.1950889085430749</v>
      </c>
      <c r="T4" s="79">
        <f t="shared" si="6"/>
        <v>1.49236007884993</v>
      </c>
      <c r="U4" s="79">
        <f t="shared" si="6"/>
        <v>1.0416634187291067</v>
      </c>
      <c r="V4" s="48">
        <f t="shared" si="6"/>
        <v>1.1791302298040744</v>
      </c>
      <c r="W4" s="48">
        <f t="shared" si="6"/>
        <v>0.99198506198563918</v>
      </c>
      <c r="X4" s="48">
        <f t="shared" si="6"/>
        <v>0.96972862732165066</v>
      </c>
      <c r="Y4" s="48">
        <f t="shared" si="6"/>
        <v>0.88839997601523024</v>
      </c>
      <c r="Z4" s="48">
        <f t="shared" si="6"/>
        <v>1.80255137987378</v>
      </c>
      <c r="AA4" s="48">
        <f t="shared" si="6"/>
        <v>1.7653141705017315</v>
      </c>
      <c r="AB4" s="79">
        <f t="shared" si="6"/>
        <v>1.3766024449474581</v>
      </c>
      <c r="AC4" s="79">
        <f>VLOOKUP(AC50,$E$2:$F$41,2,FALSE)</f>
        <v>1.1708790717894135</v>
      </c>
      <c r="AD4" s="79">
        <f t="shared" ref="AD4:AK4" si="7">VLOOKUP(AD50,$E$2:$F$41,2,FALSE)</f>
        <v>1.118621452877423</v>
      </c>
      <c r="AE4" s="79">
        <f t="shared" si="7"/>
        <v>1.2953549895816157</v>
      </c>
      <c r="AF4" s="79">
        <f t="shared" si="7"/>
        <v>1.3234136548291831</v>
      </c>
      <c r="AG4" s="79">
        <f t="shared" si="7"/>
        <v>1.2361745416660419</v>
      </c>
      <c r="AH4" s="79">
        <f t="shared" si="7"/>
        <v>1.3476534500592121</v>
      </c>
      <c r="AI4" s="79">
        <f t="shared" si="7"/>
        <v>1.419955328366487</v>
      </c>
      <c r="AJ4" s="76">
        <f t="shared" si="7"/>
        <v>1.6462999370399798</v>
      </c>
      <c r="AK4" s="79">
        <f t="shared" si="7"/>
        <v>1.0456437886941792</v>
      </c>
      <c r="AL4" s="79">
        <f>VLOOKUP(AL50,$E$2:$F$41,2,FALSE)</f>
        <v>1.1746417275030354</v>
      </c>
      <c r="AM4" s="76">
        <f t="shared" si="3"/>
        <v>0.86964444078010461</v>
      </c>
      <c r="AN4" s="79">
        <f t="shared" si="4"/>
        <v>1.0174172975160771</v>
      </c>
      <c r="AO4" s="79">
        <f t="shared" si="4"/>
        <v>1.9837702408970304</v>
      </c>
      <c r="AP4" s="79">
        <f t="shared" si="4"/>
        <v>1.7838578077920517</v>
      </c>
      <c r="AQ4" s="79">
        <f t="shared" si="4"/>
        <v>0.85994802800221837</v>
      </c>
      <c r="AR4" s="79">
        <f t="shared" si="4"/>
        <v>1.3203529958476368</v>
      </c>
      <c r="AS4" s="79">
        <f t="shared" si="4"/>
        <v>1.5654672832751202</v>
      </c>
      <c r="AT4" s="79">
        <f t="shared" si="4"/>
        <v>1.0018127389107916</v>
      </c>
      <c r="AU4" s="48">
        <f t="shared" si="4"/>
        <v>1.5523389272811765</v>
      </c>
      <c r="AV4" s="48">
        <f t="shared" si="4"/>
        <v>1.5984889595107103</v>
      </c>
      <c r="AW4" s="48">
        <f t="shared" ca="1" si="5"/>
        <v>1.3170051611821085</v>
      </c>
      <c r="AX4" s="49"/>
    </row>
    <row r="5" spans="1:53" x14ac:dyDescent="0.25">
      <c r="A5" s="41" t="str">
        <f>Schedule!A5</f>
        <v>BUR</v>
      </c>
      <c r="B5" s="42">
        <f>'Formula Data'!AB5</f>
        <v>1.4898719940044403</v>
      </c>
      <c r="C5" s="42">
        <f>'Formula Data'!AC5</f>
        <v>1.0553032574315311</v>
      </c>
      <c r="D5" s="37" t="s">
        <v>52</v>
      </c>
      <c r="E5" s="43" t="str">
        <f>Schedule!A5</f>
        <v>BUR</v>
      </c>
      <c r="F5" s="44">
        <f t="shared" si="0"/>
        <v>0.99198506198563918</v>
      </c>
      <c r="G5" s="43" t="str">
        <f>Schedule!A5</f>
        <v>BUR</v>
      </c>
      <c r="H5" s="44">
        <f t="shared" si="1"/>
        <v>1.5792643136447067</v>
      </c>
      <c r="J5" s="41" t="str">
        <f>Schedule!A4</f>
        <v>BHA</v>
      </c>
      <c r="K5" s="79">
        <f t="shared" ref="K5:AB5" si="8">VLOOKUP(K51,$E$2:$F$41,2,FALSE)</f>
        <v>1.5984889595107103</v>
      </c>
      <c r="L5" s="79">
        <f t="shared" si="8"/>
        <v>1.1746417275030354</v>
      </c>
      <c r="M5" s="79">
        <f t="shared" si="8"/>
        <v>1.5654672832751202</v>
      </c>
      <c r="N5" s="79">
        <f t="shared" si="8"/>
        <v>1.3203529958476368</v>
      </c>
      <c r="O5" s="79">
        <f t="shared" si="8"/>
        <v>1.0018127389107916</v>
      </c>
      <c r="P5" s="79">
        <f t="shared" si="8"/>
        <v>0.85994802800221837</v>
      </c>
      <c r="Q5" s="79">
        <f t="shared" si="8"/>
        <v>1.5523389272811765</v>
      </c>
      <c r="R5" s="79">
        <f t="shared" si="8"/>
        <v>0.99198506198563918</v>
      </c>
      <c r="S5" s="79">
        <f t="shared" si="8"/>
        <v>1.5460401669939587</v>
      </c>
      <c r="T5" s="79">
        <f t="shared" si="8"/>
        <v>1.7591924777766115</v>
      </c>
      <c r="U5" s="79">
        <f t="shared" si="8"/>
        <v>1.1487110284969042</v>
      </c>
      <c r="V5" s="48">
        <f t="shared" si="8"/>
        <v>1.601226221349443</v>
      </c>
      <c r="W5" s="48">
        <f t="shared" si="8"/>
        <v>1.147300356773449</v>
      </c>
      <c r="X5" s="48">
        <f t="shared" si="8"/>
        <v>0.7711941267295267</v>
      </c>
      <c r="Y5" s="79">
        <f t="shared" si="8"/>
        <v>1.49236007884993</v>
      </c>
      <c r="Z5" s="79">
        <f t="shared" si="8"/>
        <v>1.2361745416660419</v>
      </c>
      <c r="AA5" s="79">
        <f t="shared" si="8"/>
        <v>1.0456437886941792</v>
      </c>
      <c r="AB5" s="79">
        <f t="shared" si="8"/>
        <v>2.0115843364463566</v>
      </c>
      <c r="AC5" s="79">
        <f>VLOOKUP(AC51,$E$2:$F$41,2,FALSE)</f>
        <v>1.6462999370399798</v>
      </c>
      <c r="AD5" s="79">
        <f t="shared" ref="AD5:AL6" si="9">VLOOKUP(AD51,$E$2:$F$41,2,FALSE)</f>
        <v>1.0174172975160771</v>
      </c>
      <c r="AE5" s="79">
        <f t="shared" si="9"/>
        <v>1.3766024449474581</v>
      </c>
      <c r="AF5" s="79">
        <f t="shared" si="9"/>
        <v>1.9837702408970304</v>
      </c>
      <c r="AG5" s="79">
        <f t="shared" si="9"/>
        <v>1.118621452877423</v>
      </c>
      <c r="AH5" s="79">
        <f t="shared" si="9"/>
        <v>1.3710167518625669</v>
      </c>
      <c r="AI5" s="79">
        <f t="shared" si="9"/>
        <v>0.88839997601523024</v>
      </c>
      <c r="AJ5" s="76">
        <f t="shared" si="9"/>
        <v>0.96972862732165066</v>
      </c>
      <c r="AK5" s="79">
        <f t="shared" si="9"/>
        <v>1.419955328366487</v>
      </c>
      <c r="AL5" s="79">
        <f t="shared" si="9"/>
        <v>1.2953549895816157</v>
      </c>
      <c r="AM5" s="76">
        <f t="shared" si="3"/>
        <v>1.0416634187291067</v>
      </c>
      <c r="AN5" s="79">
        <f t="shared" si="4"/>
        <v>1.7653141705017315</v>
      </c>
      <c r="AO5" s="79">
        <f t="shared" si="4"/>
        <v>1.1708790717894135</v>
      </c>
      <c r="AP5" s="79">
        <f t="shared" si="4"/>
        <v>1.80255137987378</v>
      </c>
      <c r="AQ5" s="79">
        <f t="shared" si="4"/>
        <v>0.86964444078010461</v>
      </c>
      <c r="AR5" s="79">
        <f t="shared" si="4"/>
        <v>1.4599263592618685</v>
      </c>
      <c r="AS5" s="79">
        <f t="shared" si="4"/>
        <v>1.1791302298040744</v>
      </c>
      <c r="AT5" s="79">
        <f t="shared" ref="AT5:AV11" si="10">VLOOKUP(AT51,$E$2:$F$41,2,FALSE)</f>
        <v>1.3234136548291831</v>
      </c>
      <c r="AU5" s="48">
        <f t="shared" si="10"/>
        <v>1.7838578077920517</v>
      </c>
      <c r="AV5" s="48">
        <f t="shared" si="10"/>
        <v>1.3939840576234093</v>
      </c>
      <c r="AW5" s="48">
        <f t="shared" ca="1" si="5"/>
        <v>1.3326489304291775</v>
      </c>
      <c r="AX5" s="49"/>
    </row>
    <row r="6" spans="1:53" x14ac:dyDescent="0.25">
      <c r="A6" s="41" t="str">
        <f>Schedule!A6</f>
        <v>CHE</v>
      </c>
      <c r="B6" s="42">
        <f>'Formula Data'!AB6</f>
        <v>0.86316819462579097</v>
      </c>
      <c r="C6" s="42">
        <f>'Formula Data'!AC6</f>
        <v>1.7005201696922452</v>
      </c>
      <c r="D6" s="37">
        <v>38</v>
      </c>
      <c r="E6" s="43" t="str">
        <f>Schedule!A6</f>
        <v>CHE</v>
      </c>
      <c r="F6" s="44">
        <f t="shared" si="0"/>
        <v>1.5984889595107103</v>
      </c>
      <c r="G6" s="43" t="str">
        <f>Schedule!A6</f>
        <v>CHE</v>
      </c>
      <c r="H6" s="44">
        <f t="shared" si="1"/>
        <v>0.91495828630333853</v>
      </c>
      <c r="J6" s="41" t="str">
        <f>Schedule!A5</f>
        <v>BUR</v>
      </c>
      <c r="K6" s="79">
        <f t="shared" ref="K6:Z6" si="11">VLOOKUP(K52,$E$2:$F$41,2,FALSE)</f>
        <v>1.5654672832751202</v>
      </c>
      <c r="L6" s="79">
        <f t="shared" si="11"/>
        <v>1.601226221349443</v>
      </c>
      <c r="M6" s="79">
        <f t="shared" si="11"/>
        <v>1.1487110284969042</v>
      </c>
      <c r="N6" s="79">
        <f t="shared" si="11"/>
        <v>1.1746417275030354</v>
      </c>
      <c r="O6" s="79">
        <f t="shared" si="11"/>
        <v>0.96972862732165066</v>
      </c>
      <c r="P6" s="79">
        <f t="shared" si="11"/>
        <v>1.3766024449474581</v>
      </c>
      <c r="Q6" s="79">
        <f t="shared" si="11"/>
        <v>1.5984889595107103</v>
      </c>
      <c r="R6" s="79">
        <f t="shared" si="11"/>
        <v>1.3476534500592121</v>
      </c>
      <c r="S6" s="79">
        <f t="shared" si="11"/>
        <v>0.88839997601523024</v>
      </c>
      <c r="T6" s="79">
        <f t="shared" si="11"/>
        <v>2.0115843364463566</v>
      </c>
      <c r="U6" s="79">
        <f t="shared" si="11"/>
        <v>1.1708790717894135</v>
      </c>
      <c r="V6" s="48">
        <f t="shared" si="11"/>
        <v>1.3939840576234093</v>
      </c>
      <c r="W6" s="48">
        <f t="shared" si="11"/>
        <v>1.5460401669939587</v>
      </c>
      <c r="X6" s="48">
        <f t="shared" si="11"/>
        <v>1.0456437886941792</v>
      </c>
      <c r="Y6" s="79">
        <f t="shared" si="11"/>
        <v>1.6462999370399798</v>
      </c>
      <c r="Z6" s="79">
        <f t="shared" si="11"/>
        <v>0.7711941267295267</v>
      </c>
      <c r="AA6" s="79">
        <f>VLOOKUP(AA52,$E$2:$F$41,2,FALSE)</f>
        <v>1.0174172975160771</v>
      </c>
      <c r="AB6" s="79">
        <f t="shared" ref="AB6:AH6" si="12">VLOOKUP(AB52,$E$2:$F$41,2,FALSE)</f>
        <v>1.9837702408970304</v>
      </c>
      <c r="AC6" s="79">
        <f t="shared" si="12"/>
        <v>1.49236007884993</v>
      </c>
      <c r="AD6" s="79">
        <f t="shared" si="12"/>
        <v>1.3710167518625669</v>
      </c>
      <c r="AE6" s="79">
        <f t="shared" si="12"/>
        <v>1.80255137987378</v>
      </c>
      <c r="AF6" s="79">
        <f t="shared" si="12"/>
        <v>1.7838578077920517</v>
      </c>
      <c r="AG6" s="79">
        <f t="shared" si="12"/>
        <v>1.1950889085430749</v>
      </c>
      <c r="AH6" s="79">
        <f t="shared" si="12"/>
        <v>1.0018127389107916</v>
      </c>
      <c r="AI6" s="79">
        <f t="shared" si="9"/>
        <v>0.85994802800221837</v>
      </c>
      <c r="AJ6" s="76">
        <f t="shared" si="9"/>
        <v>1.5523389272811765</v>
      </c>
      <c r="AK6" s="79">
        <f t="shared" si="9"/>
        <v>1.2361745416660419</v>
      </c>
      <c r="AL6" s="79">
        <f>VLOOKUP(AL52,$E$2:$F$41,2,FALSE)</f>
        <v>1.3203529958476368</v>
      </c>
      <c r="AM6" s="76">
        <f t="shared" si="3"/>
        <v>1.419955328366487</v>
      </c>
      <c r="AN6" s="79">
        <f t="shared" si="4"/>
        <v>1.2953549895816157</v>
      </c>
      <c r="AO6" s="79">
        <f t="shared" si="4"/>
        <v>1.0416634187291067</v>
      </c>
      <c r="AP6" s="79">
        <f t="shared" si="4"/>
        <v>1.7653141705017315</v>
      </c>
      <c r="AQ6" s="79">
        <f t="shared" si="4"/>
        <v>1.1791302298040744</v>
      </c>
      <c r="AR6" s="79">
        <f t="shared" si="4"/>
        <v>1.3234136548291831</v>
      </c>
      <c r="AS6" s="79">
        <f t="shared" si="4"/>
        <v>1.147300356773449</v>
      </c>
      <c r="AT6" s="79">
        <f t="shared" si="10"/>
        <v>1.4599263592618685</v>
      </c>
      <c r="AU6" s="48">
        <f t="shared" si="10"/>
        <v>1.7591924777766115</v>
      </c>
      <c r="AV6" s="48">
        <f t="shared" si="10"/>
        <v>0.86964444078010461</v>
      </c>
      <c r="AW6" s="48">
        <f t="shared" ca="1" si="5"/>
        <v>1.3584996185530291</v>
      </c>
      <c r="AX6" s="49"/>
    </row>
    <row r="7" spans="1:53" x14ac:dyDescent="0.25">
      <c r="A7" s="41" t="str">
        <f>Schedule!A7</f>
        <v>CRY</v>
      </c>
      <c r="B7" s="42">
        <f>'Formula Data'!AB7</f>
        <v>1.5228815802988731</v>
      </c>
      <c r="C7" s="42">
        <f>'Formula Data'!AC7</f>
        <v>0.94510635746301097</v>
      </c>
      <c r="E7" s="43" t="str">
        <f>Schedule!A7</f>
        <v>CRY</v>
      </c>
      <c r="F7" s="44">
        <f t="shared" si="0"/>
        <v>0.88839997601523024</v>
      </c>
      <c r="G7" s="43" t="str">
        <f>Schedule!A7</f>
        <v>CRY</v>
      </c>
      <c r="H7" s="44">
        <f t="shared" si="1"/>
        <v>1.6142544751168055</v>
      </c>
      <c r="J7" s="41" t="str">
        <f>Schedule!A6</f>
        <v>CHE</v>
      </c>
      <c r="K7" s="79">
        <f t="shared" ref="K7:AL7" si="13">VLOOKUP(K53,$E$2:$F$41,2,FALSE)</f>
        <v>1.3476534500592121</v>
      </c>
      <c r="L7" s="79">
        <f t="shared" si="13"/>
        <v>1.7591924777766115</v>
      </c>
      <c r="M7" s="79">
        <f t="shared" si="13"/>
        <v>0.96972862732165066</v>
      </c>
      <c r="N7" s="79">
        <f t="shared" si="13"/>
        <v>0.88839997601523024</v>
      </c>
      <c r="O7" s="79">
        <f t="shared" si="13"/>
        <v>1.1487110284969042</v>
      </c>
      <c r="P7" s="79">
        <f t="shared" si="13"/>
        <v>1.7653141705017315</v>
      </c>
      <c r="Q7" s="79">
        <f t="shared" si="13"/>
        <v>1.118621452877423</v>
      </c>
      <c r="R7" s="79">
        <f t="shared" si="13"/>
        <v>0.7711941267295267</v>
      </c>
      <c r="S7" s="79">
        <f t="shared" si="13"/>
        <v>1.1746417275030354</v>
      </c>
      <c r="T7" s="79">
        <f t="shared" si="13"/>
        <v>1.3766024449474581</v>
      </c>
      <c r="U7" s="79">
        <f t="shared" si="13"/>
        <v>1.4599263592618685</v>
      </c>
      <c r="V7" s="48">
        <f t="shared" si="13"/>
        <v>1.3203529958476368</v>
      </c>
      <c r="W7" s="48">
        <f t="shared" si="13"/>
        <v>1.1791302298040744</v>
      </c>
      <c r="X7" s="48">
        <f t="shared" si="13"/>
        <v>1.3234136548291831</v>
      </c>
      <c r="Y7" s="79">
        <f t="shared" si="13"/>
        <v>1.3939840576234093</v>
      </c>
      <c r="Z7" s="79">
        <f t="shared" si="13"/>
        <v>1.3710167518625669</v>
      </c>
      <c r="AA7" s="79">
        <f t="shared" si="13"/>
        <v>1.7838578077920517</v>
      </c>
      <c r="AB7" s="79">
        <f t="shared" si="13"/>
        <v>1.601226221349443</v>
      </c>
      <c r="AC7" s="79">
        <f t="shared" si="13"/>
        <v>1.147300356773449</v>
      </c>
      <c r="AD7" s="79">
        <f t="shared" si="13"/>
        <v>1.0456437886941792</v>
      </c>
      <c r="AE7" s="79">
        <f t="shared" si="13"/>
        <v>0.99198506198563918</v>
      </c>
      <c r="AF7" s="79">
        <f t="shared" si="13"/>
        <v>1.5523389272811765</v>
      </c>
      <c r="AG7" s="79">
        <f t="shared" si="13"/>
        <v>0.86964444078010461</v>
      </c>
      <c r="AH7" s="79">
        <f t="shared" si="13"/>
        <v>1.0416634187291067</v>
      </c>
      <c r="AI7" s="79">
        <f t="shared" si="13"/>
        <v>1.2953549895816157</v>
      </c>
      <c r="AJ7" s="76">
        <f>VLOOKUP(AJ53,$E$2:$F$41,2,FALSE)</f>
        <v>1.5654672832751202</v>
      </c>
      <c r="AK7" s="79">
        <f t="shared" si="13"/>
        <v>1.1708790717894135</v>
      </c>
      <c r="AL7" s="79">
        <f t="shared" si="13"/>
        <v>1.6462999370399798</v>
      </c>
      <c r="AM7" s="76">
        <f t="shared" si="3"/>
        <v>1.9837702408970304</v>
      </c>
      <c r="AN7" s="79">
        <f t="shared" si="4"/>
        <v>0.85994802800221837</v>
      </c>
      <c r="AO7" s="79">
        <f t="shared" si="4"/>
        <v>1.0018127389107916</v>
      </c>
      <c r="AP7" s="79">
        <f t="shared" si="4"/>
        <v>1.1950889085430749</v>
      </c>
      <c r="AQ7" s="79">
        <f t="shared" si="4"/>
        <v>1.49236007884993</v>
      </c>
      <c r="AR7" s="79">
        <f t="shared" si="4"/>
        <v>1.0174172975160771</v>
      </c>
      <c r="AS7" s="79">
        <f t="shared" si="4"/>
        <v>2.0115843364463566</v>
      </c>
      <c r="AT7" s="79">
        <f t="shared" si="10"/>
        <v>1.2361745416660419</v>
      </c>
      <c r="AU7" s="48">
        <f t="shared" si="10"/>
        <v>1.419955328366487</v>
      </c>
      <c r="AV7" s="48">
        <f t="shared" si="10"/>
        <v>1.5460401669939587</v>
      </c>
      <c r="AW7" s="48">
        <f t="shared" ca="1" si="5"/>
        <v>1.3053420631277513</v>
      </c>
      <c r="AX7" s="49"/>
    </row>
    <row r="8" spans="1:53" x14ac:dyDescent="0.25">
      <c r="A8" s="41" t="str">
        <f>Schedule!A8</f>
        <v>EVE</v>
      </c>
      <c r="B8" s="42">
        <f>'Formula Data'!AB8</f>
        <v>1.3656739413663175</v>
      </c>
      <c r="C8" s="42">
        <f>'Formula Data'!AC8</f>
        <v>1.2456160338185251</v>
      </c>
      <c r="E8" s="43" t="str">
        <f>Schedule!A8</f>
        <v>EVE</v>
      </c>
      <c r="F8" s="44">
        <f t="shared" si="0"/>
        <v>1.1708790717894135</v>
      </c>
      <c r="G8" s="43" t="str">
        <f>Schedule!A8</f>
        <v>EVE</v>
      </c>
      <c r="H8" s="44">
        <f t="shared" si="1"/>
        <v>1.4476143778482966</v>
      </c>
      <c r="J8" s="41" t="str">
        <f>Schedule!A7</f>
        <v>CRY</v>
      </c>
      <c r="K8" s="79">
        <f t="shared" ref="K8:AL8" si="14">VLOOKUP(K54,$E$2:$F$41,2,FALSE)</f>
        <v>1.1487110284969042</v>
      </c>
      <c r="L8" s="79">
        <f t="shared" si="14"/>
        <v>1.7653141705017315</v>
      </c>
      <c r="M8" s="79">
        <f t="shared" si="14"/>
        <v>1.1708790717894135</v>
      </c>
      <c r="N8" s="79">
        <f t="shared" si="14"/>
        <v>1.80255137987378</v>
      </c>
      <c r="O8" s="79">
        <f t="shared" si="14"/>
        <v>1.1950889085430749</v>
      </c>
      <c r="P8" s="79">
        <f t="shared" si="14"/>
        <v>1.147300356773449</v>
      </c>
      <c r="Q8" s="79">
        <f t="shared" si="14"/>
        <v>1.1791302298040744</v>
      </c>
      <c r="R8" s="79">
        <f t="shared" si="14"/>
        <v>1.4599263592618685</v>
      </c>
      <c r="S8" s="79">
        <f t="shared" si="14"/>
        <v>1.118621452877423</v>
      </c>
      <c r="T8" s="79">
        <f t="shared" si="14"/>
        <v>1.0416634187291067</v>
      </c>
      <c r="U8" s="79">
        <f t="shared" si="14"/>
        <v>0.96972862732165066</v>
      </c>
      <c r="V8" s="48">
        <f t="shared" si="14"/>
        <v>1.3766024449474581</v>
      </c>
      <c r="W8" s="48">
        <f t="shared" si="14"/>
        <v>1.49236007884993</v>
      </c>
      <c r="X8" s="48">
        <f t="shared" si="14"/>
        <v>1.7591924777766115</v>
      </c>
      <c r="Y8" s="79">
        <f t="shared" si="14"/>
        <v>1.5460401669939587</v>
      </c>
      <c r="Z8" s="79">
        <f t="shared" si="14"/>
        <v>1.419955328366487</v>
      </c>
      <c r="AA8" s="79">
        <f t="shared" si="14"/>
        <v>0.7711941267295267</v>
      </c>
      <c r="AB8" s="79">
        <f t="shared" si="14"/>
        <v>1.3939840576234093</v>
      </c>
      <c r="AC8" s="79">
        <f t="shared" si="14"/>
        <v>2.0115843364463566</v>
      </c>
      <c r="AD8" s="79">
        <f t="shared" si="14"/>
        <v>1.3234136548291831</v>
      </c>
      <c r="AE8" s="79">
        <f t="shared" si="14"/>
        <v>1.0456437886941792</v>
      </c>
      <c r="AF8" s="79">
        <f t="shared" si="14"/>
        <v>1.1746417275030354</v>
      </c>
      <c r="AG8" s="79">
        <f t="shared" si="14"/>
        <v>1.6462999370399798</v>
      </c>
      <c r="AH8" s="79">
        <f t="shared" si="14"/>
        <v>0.99198506198563918</v>
      </c>
      <c r="AI8" s="79">
        <f t="shared" si="14"/>
        <v>1.3476534500592121</v>
      </c>
      <c r="AJ8" s="76">
        <f>VLOOKUP(AJ54,$E$2:$F$41,2,FALSE)</f>
        <v>1.0174172975160771</v>
      </c>
      <c r="AK8" s="79">
        <f>VLOOKUP(AK54,$E$2:$F$41,2,FALSE)</f>
        <v>1.5523389272811765</v>
      </c>
      <c r="AL8" s="79">
        <f t="shared" si="14"/>
        <v>0.85994802800221837</v>
      </c>
      <c r="AM8" s="76">
        <f t="shared" si="3"/>
        <v>1.5654672832751202</v>
      </c>
      <c r="AN8" s="79">
        <f t="shared" si="4"/>
        <v>1.3203529958476368</v>
      </c>
      <c r="AO8" s="79">
        <f t="shared" si="4"/>
        <v>1.5984889595107103</v>
      </c>
      <c r="AP8" s="79">
        <f t="shared" si="4"/>
        <v>1.2953549895816157</v>
      </c>
      <c r="AQ8" s="79">
        <f t="shared" si="4"/>
        <v>1.601226221349443</v>
      </c>
      <c r="AR8" s="79">
        <f t="shared" si="4"/>
        <v>1.7838578077920517</v>
      </c>
      <c r="AS8" s="79">
        <f t="shared" si="4"/>
        <v>0.86964444078010461</v>
      </c>
      <c r="AT8" s="79">
        <f t="shared" si="10"/>
        <v>1.3710167518625669</v>
      </c>
      <c r="AU8" s="48">
        <f t="shared" si="10"/>
        <v>1.2361745416660419</v>
      </c>
      <c r="AV8" s="48">
        <f t="shared" si="10"/>
        <v>1.9837702408970304</v>
      </c>
      <c r="AW8" s="48">
        <f t="shared" ca="1" si="5"/>
        <v>1.3343446996292487</v>
      </c>
      <c r="AX8" s="49"/>
      <c r="BA8" s="49"/>
    </row>
    <row r="9" spans="1:53" x14ac:dyDescent="0.25">
      <c r="A9" s="41" t="str">
        <f>Schedule!A9</f>
        <v>FUL</v>
      </c>
      <c r="B9" s="42">
        <f>'Formula Data'!AB9</f>
        <v>1.4423292288370715</v>
      </c>
      <c r="C9" s="42">
        <f>'Formula Data'!AC9</f>
        <v>1.0823588271447631</v>
      </c>
      <c r="E9" s="43" t="str">
        <f>Schedule!A9</f>
        <v>FUL</v>
      </c>
      <c r="F9" s="44">
        <f t="shared" si="0"/>
        <v>1.0174172975160771</v>
      </c>
      <c r="G9" s="43" t="str">
        <f>Schedule!A9</f>
        <v>FUL</v>
      </c>
      <c r="H9" s="44">
        <f t="shared" si="1"/>
        <v>1.5288689825672959</v>
      </c>
      <c r="J9" s="41" t="str">
        <f>Schedule!A8</f>
        <v>EVE</v>
      </c>
      <c r="K9" s="79">
        <f t="shared" ref="K9:AI9" si="15">VLOOKUP(K55,$E$2:$F$41,2,FALSE)</f>
        <v>1.5523389272811765</v>
      </c>
      <c r="L9" s="79">
        <f t="shared" si="15"/>
        <v>0.85994802800221837</v>
      </c>
      <c r="M9" s="79">
        <f t="shared" si="15"/>
        <v>1.0018127389107916</v>
      </c>
      <c r="N9" s="79">
        <f t="shared" si="15"/>
        <v>1.1950889085430749</v>
      </c>
      <c r="O9" s="79">
        <f t="shared" si="15"/>
        <v>1.7591924777766115</v>
      </c>
      <c r="P9" s="79">
        <f t="shared" si="15"/>
        <v>1.2953549895816157</v>
      </c>
      <c r="Q9" s="79">
        <f t="shared" si="15"/>
        <v>1.1746417275030354</v>
      </c>
      <c r="R9" s="79">
        <f t="shared" si="15"/>
        <v>1.5654672832751202</v>
      </c>
      <c r="S9" s="79">
        <f t="shared" si="15"/>
        <v>1.147300356773449</v>
      </c>
      <c r="T9" s="79">
        <f t="shared" si="15"/>
        <v>1.4599263592618685</v>
      </c>
      <c r="U9" s="79">
        <f t="shared" si="15"/>
        <v>1.118621452877423</v>
      </c>
      <c r="V9" s="48">
        <f t="shared" si="15"/>
        <v>1.5984889595107103</v>
      </c>
      <c r="W9" s="48">
        <f t="shared" si="15"/>
        <v>1.601226221349443</v>
      </c>
      <c r="X9" s="48">
        <f t="shared" si="15"/>
        <v>1.2361745416660419</v>
      </c>
      <c r="Y9" s="79">
        <f t="shared" si="15"/>
        <v>0.86964444078010461</v>
      </c>
      <c r="Z9" s="79">
        <f t="shared" si="15"/>
        <v>1.7838578077920517</v>
      </c>
      <c r="AA9" s="79">
        <f t="shared" si="15"/>
        <v>1.3234136548291831</v>
      </c>
      <c r="AB9" s="79">
        <f t="shared" si="15"/>
        <v>1.1791302298040744</v>
      </c>
      <c r="AC9" s="79">
        <f t="shared" si="15"/>
        <v>1.5460401669939587</v>
      </c>
      <c r="AD9" s="79">
        <f t="shared" si="15"/>
        <v>1.419955328366487</v>
      </c>
      <c r="AE9" s="79">
        <f t="shared" si="15"/>
        <v>1.0416634187291067</v>
      </c>
      <c r="AF9" s="79">
        <f t="shared" si="15"/>
        <v>1.6462999370399798</v>
      </c>
      <c r="AG9" s="79">
        <f t="shared" si="15"/>
        <v>1.7653141705017315</v>
      </c>
      <c r="AH9" s="79">
        <f t="shared" si="15"/>
        <v>1.0174172975160771</v>
      </c>
      <c r="AI9" s="79">
        <f t="shared" si="15"/>
        <v>1.9837702408970304</v>
      </c>
      <c r="AJ9" s="76">
        <f>VLOOKUP(AJ55,$E$2:$F$41,2,FALSE)</f>
        <v>1.1487110284969042</v>
      </c>
      <c r="AK9" s="79">
        <f>VLOOKUP(AK55,$E$2:$F$41,2,FALSE)</f>
        <v>1.80255137987378</v>
      </c>
      <c r="AL9" s="79">
        <f>VLOOKUP(AL55,$E$2:$F$41,2,FALSE)</f>
        <v>0.99198506198563918</v>
      </c>
      <c r="AM9" s="76">
        <f t="shared" si="3"/>
        <v>0.96972862732165066</v>
      </c>
      <c r="AN9" s="79">
        <f t="shared" si="4"/>
        <v>0.88839997601523024</v>
      </c>
      <c r="AO9" s="79">
        <f t="shared" si="4"/>
        <v>1.3476534500592121</v>
      </c>
      <c r="AP9" s="79">
        <f t="shared" si="4"/>
        <v>1.3766024449474581</v>
      </c>
      <c r="AQ9" s="79">
        <f t="shared" si="4"/>
        <v>1.3939840576234093</v>
      </c>
      <c r="AR9" s="79">
        <f t="shared" si="4"/>
        <v>1.3710167518625669</v>
      </c>
      <c r="AS9" s="79">
        <f t="shared" si="4"/>
        <v>1.49236007884993</v>
      </c>
      <c r="AT9" s="79">
        <f t="shared" si="10"/>
        <v>0.7711941267295267</v>
      </c>
      <c r="AU9" s="48">
        <f t="shared" si="10"/>
        <v>1.0456437886941792</v>
      </c>
      <c r="AV9" s="48">
        <f t="shared" si="10"/>
        <v>2.0115843364463566</v>
      </c>
      <c r="AW9" s="48">
        <f t="shared" ca="1" si="5"/>
        <v>1.3173492010276175</v>
      </c>
      <c r="AX9" s="49"/>
    </row>
    <row r="10" spans="1:53" x14ac:dyDescent="0.25">
      <c r="A10" s="41" t="str">
        <f>Schedule!A10</f>
        <v>LEE</v>
      </c>
      <c r="B10" s="42">
        <f>'Formula Data'!AB10</f>
        <v>1.6455042193978775</v>
      </c>
      <c r="C10" s="42">
        <f>'Formula Data'!AC10</f>
        <v>1.5531131481509242</v>
      </c>
      <c r="E10" s="43" t="str">
        <f>Schedule!A10</f>
        <v>LEE</v>
      </c>
      <c r="F10" s="44">
        <f t="shared" si="0"/>
        <v>1.4599263592618685</v>
      </c>
      <c r="G10" s="43" t="str">
        <f>Schedule!A10</f>
        <v>LEE</v>
      </c>
      <c r="H10" s="44">
        <f t="shared" si="1"/>
        <v>1.7442344725617502</v>
      </c>
      <c r="J10" s="41" t="str">
        <f>Schedule!A9</f>
        <v>FUL</v>
      </c>
      <c r="K10" s="79">
        <f t="shared" ref="K10:AL13" si="16">VLOOKUP(K56,$E$2:$F$41,2,FALSE)</f>
        <v>1.2361745416660419</v>
      </c>
      <c r="L10" s="79">
        <f t="shared" si="16"/>
        <v>1.6462999370399798</v>
      </c>
      <c r="M10" s="79">
        <f t="shared" si="16"/>
        <v>1.3710167518625669</v>
      </c>
      <c r="N10" s="79">
        <f t="shared" si="16"/>
        <v>1.1791302298040744</v>
      </c>
      <c r="O10" s="79">
        <f t="shared" si="16"/>
        <v>0.86964444078010461</v>
      </c>
      <c r="P10" s="79">
        <f t="shared" si="16"/>
        <v>0.88839997601523024</v>
      </c>
      <c r="Q10" s="79">
        <f t="shared" si="16"/>
        <v>0.85994802800221837</v>
      </c>
      <c r="R10" s="79">
        <f t="shared" si="16"/>
        <v>1.49236007884993</v>
      </c>
      <c r="S10" s="79">
        <f t="shared" si="16"/>
        <v>1.1708790717894135</v>
      </c>
      <c r="T10" s="79">
        <f t="shared" si="16"/>
        <v>1.601226221349443</v>
      </c>
      <c r="U10" s="79">
        <f t="shared" si="16"/>
        <v>2.0115843364463566</v>
      </c>
      <c r="V10" s="48">
        <f t="shared" si="16"/>
        <v>1.7591924777766115</v>
      </c>
      <c r="W10" s="48">
        <f t="shared" si="16"/>
        <v>1.1950889085430749</v>
      </c>
      <c r="X10" s="48">
        <f t="shared" si="16"/>
        <v>1.1746417275030354</v>
      </c>
      <c r="Y10" s="79">
        <f t="shared" si="16"/>
        <v>1.1487110284969042</v>
      </c>
      <c r="Z10" s="79">
        <f t="shared" si="16"/>
        <v>1.5523389272811765</v>
      </c>
      <c r="AA10" s="79">
        <f t="shared" si="16"/>
        <v>1.118621452877423</v>
      </c>
      <c r="AB10" s="79">
        <f t="shared" si="16"/>
        <v>1.5654672832751202</v>
      </c>
      <c r="AC10" s="79">
        <f t="shared" si="16"/>
        <v>1.5984889595107103</v>
      </c>
      <c r="AD10" s="79">
        <f t="shared" si="16"/>
        <v>1.3476534500592121</v>
      </c>
      <c r="AE10" s="79">
        <f t="shared" si="16"/>
        <v>0.96972862732165066</v>
      </c>
      <c r="AF10" s="79">
        <f t="shared" si="16"/>
        <v>1.419955328366487</v>
      </c>
      <c r="AG10" s="79">
        <f t="shared" si="16"/>
        <v>1.3234136548291831</v>
      </c>
      <c r="AH10" s="79">
        <f t="shared" si="16"/>
        <v>1.3203529958476368</v>
      </c>
      <c r="AI10" s="79">
        <f t="shared" si="16"/>
        <v>0.7711941267295267</v>
      </c>
      <c r="AJ10" s="76">
        <f t="shared" si="16"/>
        <v>1.0018127389107916</v>
      </c>
      <c r="AK10" s="79">
        <f>VLOOKUP(AK56,$E$2:$F$41,2,FALSE)</f>
        <v>1.9837702408970304</v>
      </c>
      <c r="AL10" s="79">
        <f>VLOOKUP(AL56,$E$2:$F$41,2,FALSE)</f>
        <v>1.7838578077920517</v>
      </c>
      <c r="AM10" s="76">
        <f t="shared" si="3"/>
        <v>1.4599263592618685</v>
      </c>
      <c r="AN10" s="79">
        <f t="shared" si="4"/>
        <v>1.5460401669939587</v>
      </c>
      <c r="AO10" s="79">
        <f t="shared" si="4"/>
        <v>1.0456437886941792</v>
      </c>
      <c r="AP10" s="79">
        <f t="shared" si="4"/>
        <v>1.3939840576234093</v>
      </c>
      <c r="AQ10" s="79">
        <f t="shared" si="4"/>
        <v>1.3766024449474581</v>
      </c>
      <c r="AR10" s="79">
        <f t="shared" si="4"/>
        <v>1.80255137987378</v>
      </c>
      <c r="AS10" s="79">
        <f t="shared" si="4"/>
        <v>0.99198506198563918</v>
      </c>
      <c r="AT10" s="79">
        <f t="shared" si="10"/>
        <v>1.2953549895816157</v>
      </c>
      <c r="AU10" s="48">
        <f t="shared" si="10"/>
        <v>1.7653141705017315</v>
      </c>
      <c r="AV10" s="48">
        <f t="shared" si="10"/>
        <v>1.0416634187291067</v>
      </c>
      <c r="AW10" s="48">
        <f t="shared" ca="1" si="5"/>
        <v>1.3523879937590984</v>
      </c>
      <c r="AX10" s="49"/>
    </row>
    <row r="11" spans="1:53" x14ac:dyDescent="0.25">
      <c r="A11" s="41" t="str">
        <f>Schedule!A11</f>
        <v>LEI</v>
      </c>
      <c r="B11" s="42">
        <f>'Formula Data'!AB11</f>
        <v>1.2330692943523318</v>
      </c>
      <c r="C11" s="42">
        <f>'Formula Data'!AC11</f>
        <v>1.510590774857965</v>
      </c>
      <c r="E11" s="43" t="str">
        <f>Schedule!A11</f>
        <v>LEI</v>
      </c>
      <c r="F11" s="44">
        <f t="shared" si="0"/>
        <v>1.419955328366487</v>
      </c>
      <c r="G11" s="43" t="str">
        <f>Schedule!A11</f>
        <v>LEI</v>
      </c>
      <c r="H11" s="44">
        <f t="shared" si="1"/>
        <v>1.3070534520134718</v>
      </c>
      <c r="J11" s="41" t="str">
        <f>Schedule!A10</f>
        <v>LEE</v>
      </c>
      <c r="K11" s="79">
        <f t="shared" si="16"/>
        <v>1.9837702408970304</v>
      </c>
      <c r="L11" s="79">
        <f t="shared" si="16"/>
        <v>1.0174172975160771</v>
      </c>
      <c r="M11" s="79">
        <f t="shared" si="16"/>
        <v>0.86964444078010461</v>
      </c>
      <c r="N11" s="79">
        <f t="shared" si="16"/>
        <v>1.7838578077920517</v>
      </c>
      <c r="O11" s="79">
        <f t="shared" si="16"/>
        <v>1.0456437886941792</v>
      </c>
      <c r="P11" s="79">
        <f t="shared" si="16"/>
        <v>1.5460401669939587</v>
      </c>
      <c r="Q11" s="79">
        <f t="shared" si="16"/>
        <v>1.419955328366487</v>
      </c>
      <c r="R11" s="79">
        <f t="shared" si="16"/>
        <v>1.0018127389107916</v>
      </c>
      <c r="S11" s="79">
        <f t="shared" si="16"/>
        <v>1.2361745416660419</v>
      </c>
      <c r="T11" s="79">
        <f t="shared" si="16"/>
        <v>1.3203529958476368</v>
      </c>
      <c r="U11" s="79">
        <f t="shared" si="16"/>
        <v>1.80255137987378</v>
      </c>
      <c r="V11" s="48">
        <f t="shared" si="16"/>
        <v>1.3234136548291831</v>
      </c>
      <c r="W11" s="48">
        <f t="shared" si="16"/>
        <v>1.0416634187291067</v>
      </c>
      <c r="X11" s="48">
        <f t="shared" si="16"/>
        <v>1.7653141705017315</v>
      </c>
      <c r="Y11" s="79">
        <f t="shared" si="16"/>
        <v>0.99198506198563918</v>
      </c>
      <c r="Z11" s="79">
        <f t="shared" si="16"/>
        <v>0.96972862732165066</v>
      </c>
      <c r="AA11" s="79">
        <f t="shared" si="16"/>
        <v>1.5523389272811765</v>
      </c>
      <c r="AB11" s="79">
        <f t="shared" si="16"/>
        <v>1.1487110284969042</v>
      </c>
      <c r="AC11" s="79">
        <f t="shared" si="16"/>
        <v>1.1950889085430749</v>
      </c>
      <c r="AD11" s="79">
        <f t="shared" si="16"/>
        <v>1.1746417275030354</v>
      </c>
      <c r="AE11" s="79">
        <f t="shared" si="16"/>
        <v>1.601226221349443</v>
      </c>
      <c r="AF11" s="79">
        <f t="shared" si="16"/>
        <v>1.1708790717894135</v>
      </c>
      <c r="AG11" s="79">
        <f t="shared" si="16"/>
        <v>0.88839997601523024</v>
      </c>
      <c r="AH11" s="79">
        <f t="shared" si="16"/>
        <v>1.3939840576234093</v>
      </c>
      <c r="AI11" s="79">
        <f t="shared" si="16"/>
        <v>1.1791302298040744</v>
      </c>
      <c r="AJ11" s="76">
        <f t="shared" si="16"/>
        <v>1.3710167518625669</v>
      </c>
      <c r="AK11" s="79">
        <f>VLOOKUP(AK57,$E$2:$F$41,2,FALSE)</f>
        <v>1.49236007884993</v>
      </c>
      <c r="AL11" s="79">
        <f t="shared" si="16"/>
        <v>1.5984889595107103</v>
      </c>
      <c r="AM11" s="76">
        <f t="shared" si="3"/>
        <v>1.147300356773449</v>
      </c>
      <c r="AN11" s="79">
        <f t="shared" si="4"/>
        <v>0.7711941267295267</v>
      </c>
      <c r="AO11" s="79">
        <f t="shared" si="4"/>
        <v>2.0115843364463566</v>
      </c>
      <c r="AP11" s="79">
        <f t="shared" si="4"/>
        <v>1.7591924777766115</v>
      </c>
      <c r="AQ11" s="79">
        <f t="shared" si="4"/>
        <v>1.5654672832751202</v>
      </c>
      <c r="AR11" s="79">
        <f t="shared" si="4"/>
        <v>1.3476534500592121</v>
      </c>
      <c r="AS11" s="79">
        <f t="shared" si="4"/>
        <v>1.3766024449474581</v>
      </c>
      <c r="AT11" s="79">
        <f t="shared" si="10"/>
        <v>1.118621452877423</v>
      </c>
      <c r="AU11" s="48">
        <f t="shared" si="10"/>
        <v>1.2953549895816157</v>
      </c>
      <c r="AV11" s="48">
        <f t="shared" si="10"/>
        <v>0.85994802800221837</v>
      </c>
      <c r="AW11" s="48">
        <f t="shared" ca="1" si="5"/>
        <v>1.3318530410216536</v>
      </c>
      <c r="AX11" s="49"/>
    </row>
    <row r="12" spans="1:53" x14ac:dyDescent="0.25">
      <c r="A12" s="41" t="str">
        <f>Schedule!A12</f>
        <v>LIV</v>
      </c>
      <c r="B12" s="42">
        <f>'Formula Data'!AB12</f>
        <v>1.2556097192825018</v>
      </c>
      <c r="C12" s="42">
        <f>'Formula Data'!AC12</f>
        <v>1.8714813593368209</v>
      </c>
      <c r="E12" s="43" t="str">
        <f>Schedule!A12</f>
        <v>LIV</v>
      </c>
      <c r="F12" s="44">
        <f t="shared" si="0"/>
        <v>1.7591924777766115</v>
      </c>
      <c r="G12" s="43" t="str">
        <f>Schedule!A12</f>
        <v>LIV</v>
      </c>
      <c r="H12" s="44">
        <f t="shared" si="1"/>
        <v>1.3309463024394519</v>
      </c>
      <c r="J12" s="41" t="str">
        <f>Schedule!A11</f>
        <v>LEI</v>
      </c>
      <c r="K12" s="79">
        <f t="shared" ref="K12:AH12" si="17">VLOOKUP(K58,$E$2:$F$41,2,FALSE)</f>
        <v>0.96972862732165066</v>
      </c>
      <c r="L12" s="79">
        <f t="shared" si="17"/>
        <v>0.99198506198563918</v>
      </c>
      <c r="M12" s="79">
        <f t="shared" si="17"/>
        <v>2.0115843364463566</v>
      </c>
      <c r="N12" s="79">
        <f t="shared" si="17"/>
        <v>1.3234136548291831</v>
      </c>
      <c r="O12" s="79">
        <f t="shared" si="17"/>
        <v>1.3710167518625669</v>
      </c>
      <c r="P12" s="79">
        <f t="shared" si="17"/>
        <v>1.3939840576234093</v>
      </c>
      <c r="Q12" s="79">
        <f t="shared" si="17"/>
        <v>1.6462999370399798</v>
      </c>
      <c r="R12" s="79">
        <f t="shared" si="17"/>
        <v>1.0456437886941792</v>
      </c>
      <c r="S12" s="79">
        <f t="shared" si="17"/>
        <v>1.9837702408970304</v>
      </c>
      <c r="T12" s="79">
        <f t="shared" si="17"/>
        <v>1.0174172975160771</v>
      </c>
      <c r="U12" s="79">
        <f t="shared" si="17"/>
        <v>0.86964444078010461</v>
      </c>
      <c r="V12" s="48">
        <f t="shared" si="17"/>
        <v>1.1950889085430749</v>
      </c>
      <c r="W12" s="48">
        <f t="shared" si="17"/>
        <v>1.1708790717894135</v>
      </c>
      <c r="X12" s="48">
        <f t="shared" si="17"/>
        <v>1.5523389272811765</v>
      </c>
      <c r="Y12" s="79">
        <f t="shared" si="17"/>
        <v>1.5654672832751202</v>
      </c>
      <c r="Z12" s="79">
        <f t="shared" si="17"/>
        <v>1.0018127389107916</v>
      </c>
      <c r="AA12" s="79">
        <f t="shared" si="17"/>
        <v>1.1746417275030354</v>
      </c>
      <c r="AB12" s="79">
        <f t="shared" si="16"/>
        <v>1.5984889595107103</v>
      </c>
      <c r="AC12" s="79">
        <f t="shared" si="17"/>
        <v>1.1487110284969042</v>
      </c>
      <c r="AD12" s="79">
        <f t="shared" si="17"/>
        <v>1.3203529958476368</v>
      </c>
      <c r="AE12" s="79">
        <f t="shared" si="17"/>
        <v>1.4599263592618685</v>
      </c>
      <c r="AF12" s="79">
        <f t="shared" si="17"/>
        <v>1.147300356773449</v>
      </c>
      <c r="AG12" s="79">
        <f t="shared" si="17"/>
        <v>1.1791302298040744</v>
      </c>
      <c r="AH12" s="79">
        <f t="shared" si="17"/>
        <v>1.7591924777766115</v>
      </c>
      <c r="AI12" s="79">
        <f t="shared" si="16"/>
        <v>1.5460401669939587</v>
      </c>
      <c r="AJ12" s="76">
        <f t="shared" si="16"/>
        <v>1.2361745416660419</v>
      </c>
      <c r="AK12" s="79">
        <f t="shared" si="16"/>
        <v>1.3476534500592121</v>
      </c>
      <c r="AL12" s="79">
        <f t="shared" si="16"/>
        <v>0.7711941267295267</v>
      </c>
      <c r="AM12" s="76">
        <f t="shared" si="3"/>
        <v>1.118621452877423</v>
      </c>
      <c r="AN12" s="79">
        <f t="shared" si="4"/>
        <v>1.7838578077920517</v>
      </c>
      <c r="AO12" s="79">
        <f t="shared" si="4"/>
        <v>1.49236007884993</v>
      </c>
      <c r="AP12" s="79">
        <f t="shared" si="4"/>
        <v>0.85994802800221837</v>
      </c>
      <c r="AQ12" s="79">
        <f t="shared" si="4"/>
        <v>0.88839997601523024</v>
      </c>
      <c r="AR12" s="79">
        <f t="shared" si="4"/>
        <v>1.2953549895816157</v>
      </c>
      <c r="AS12" s="79">
        <f t="shared" si="4"/>
        <v>1.0416634187291067</v>
      </c>
      <c r="AT12" s="79">
        <f t="shared" ref="AT12:AV13" si="18">VLOOKUP(AT58,$E$2:$F$41,2,FALSE)</f>
        <v>1.7653141705017315</v>
      </c>
      <c r="AU12" s="48">
        <f t="shared" si="18"/>
        <v>1.80255137987378</v>
      </c>
      <c r="AV12" s="48">
        <f t="shared" si="18"/>
        <v>1.3766024449474581</v>
      </c>
      <c r="AW12" s="48">
        <f t="shared" ca="1" si="5"/>
        <v>1.3201879147957261</v>
      </c>
      <c r="AX12" s="49"/>
    </row>
    <row r="13" spans="1:53" x14ac:dyDescent="0.25">
      <c r="A13" s="41" t="str">
        <f>Schedule!A13</f>
        <v>MCI</v>
      </c>
      <c r="B13" s="42">
        <f>'Formula Data'!AB13</f>
        <v>0.80466748572597568</v>
      </c>
      <c r="C13" s="42">
        <f>'Formula Data'!AC13</f>
        <v>1.8977210721192042</v>
      </c>
      <c r="E13" s="43" t="str">
        <f>Schedule!A13</f>
        <v>MCI</v>
      </c>
      <c r="F13" s="44">
        <f t="shared" si="0"/>
        <v>1.7838578077920517</v>
      </c>
      <c r="G13" s="43" t="str">
        <f>Schedule!A13</f>
        <v>MCI</v>
      </c>
      <c r="H13" s="44">
        <f t="shared" si="1"/>
        <v>0.85294753486953423</v>
      </c>
      <c r="J13" s="41" t="str">
        <f>Schedule!A12</f>
        <v>LIV</v>
      </c>
      <c r="K13" s="79">
        <f t="shared" ref="K13:AH13" si="19">VLOOKUP(K59,$E$2:$F$41,2,FALSE)</f>
        <v>1.4599263592618685</v>
      </c>
      <c r="L13" s="79">
        <f t="shared" si="19"/>
        <v>1.80255137987378</v>
      </c>
      <c r="M13" s="79">
        <f t="shared" si="19"/>
        <v>1.2361745416660419</v>
      </c>
      <c r="N13" s="79">
        <f t="shared" si="19"/>
        <v>1.5460401669939587</v>
      </c>
      <c r="O13" s="79">
        <f t="shared" si="19"/>
        <v>1.3203529958476368</v>
      </c>
      <c r="P13" s="79">
        <f t="shared" si="19"/>
        <v>0.7711941267295267</v>
      </c>
      <c r="Q13" s="79">
        <f t="shared" si="19"/>
        <v>1.3234136548291831</v>
      </c>
      <c r="R13" s="79">
        <f t="shared" si="19"/>
        <v>2.0115843364463566</v>
      </c>
      <c r="S13" s="79">
        <f t="shared" si="19"/>
        <v>1.419955328366487</v>
      </c>
      <c r="T13" s="79">
        <f t="shared" si="19"/>
        <v>1.3476534500592121</v>
      </c>
      <c r="U13" s="79">
        <f t="shared" si="19"/>
        <v>1.0456437886941792</v>
      </c>
      <c r="V13" s="48">
        <f t="shared" si="19"/>
        <v>1.147300356773449</v>
      </c>
      <c r="W13" s="48">
        <f t="shared" si="19"/>
        <v>1.3766024449474581</v>
      </c>
      <c r="X13" s="48">
        <f t="shared" si="19"/>
        <v>1.0018127389107916</v>
      </c>
      <c r="Y13" s="79">
        <f t="shared" si="19"/>
        <v>0.85994802800221837</v>
      </c>
      <c r="Z13" s="79">
        <f t="shared" si="19"/>
        <v>1.1746417275030354</v>
      </c>
      <c r="AA13" s="79">
        <f t="shared" si="19"/>
        <v>1.2953549895816157</v>
      </c>
      <c r="AB13" s="79">
        <f t="shared" si="19"/>
        <v>0.99198506198563918</v>
      </c>
      <c r="AC13" s="79">
        <f t="shared" si="19"/>
        <v>1.5654672832751202</v>
      </c>
      <c r="AD13" s="79">
        <f t="shared" si="19"/>
        <v>1.5523389272811765</v>
      </c>
      <c r="AE13" s="79">
        <f t="shared" si="19"/>
        <v>1.49236007884993</v>
      </c>
      <c r="AF13" s="79">
        <f t="shared" si="19"/>
        <v>1.1950889085430749</v>
      </c>
      <c r="AG13" s="79">
        <f t="shared" si="19"/>
        <v>1.7838578077920517</v>
      </c>
      <c r="AH13" s="79">
        <f t="shared" si="19"/>
        <v>1.601226221349443</v>
      </c>
      <c r="AI13" s="79">
        <f t="shared" si="16"/>
        <v>1.1708790717894135</v>
      </c>
      <c r="AJ13" s="76">
        <f t="shared" si="16"/>
        <v>0.86964444078010461</v>
      </c>
      <c r="AK13" s="79">
        <f t="shared" si="16"/>
        <v>1.0174172975160771</v>
      </c>
      <c r="AL13" s="79">
        <f t="shared" si="16"/>
        <v>1.1791302298040744</v>
      </c>
      <c r="AM13" s="76">
        <f t="shared" si="3"/>
        <v>1.5984889595107103</v>
      </c>
      <c r="AN13" s="79">
        <f t="shared" si="4"/>
        <v>1.3939840576234093</v>
      </c>
      <c r="AO13" s="79">
        <f t="shared" si="4"/>
        <v>1.3710167518625669</v>
      </c>
      <c r="AP13" s="79">
        <f t="shared" si="4"/>
        <v>1.6462999370399798</v>
      </c>
      <c r="AQ13" s="79">
        <f t="shared" si="4"/>
        <v>1.0416634187291067</v>
      </c>
      <c r="AR13" s="79">
        <f t="shared" si="4"/>
        <v>1.7653141705017315</v>
      </c>
      <c r="AS13" s="79">
        <f t="shared" si="4"/>
        <v>1.1487110284969042</v>
      </c>
      <c r="AT13" s="79">
        <f t="shared" si="18"/>
        <v>0.96972862732165066</v>
      </c>
      <c r="AU13" s="48">
        <f t="shared" si="18"/>
        <v>1.118621452877423</v>
      </c>
      <c r="AV13" s="48">
        <f t="shared" si="18"/>
        <v>0.88839997601523024</v>
      </c>
      <c r="AW13" s="48">
        <f t="shared" ca="1" si="5"/>
        <v>1.3138749769571996</v>
      </c>
      <c r="AX13" s="49"/>
    </row>
    <row r="14" spans="1:53" x14ac:dyDescent="0.25">
      <c r="A14" s="41" t="str">
        <f>Schedule!A14</f>
        <v>MUN</v>
      </c>
      <c r="B14" s="42">
        <f>'Formula Data'!AB14</f>
        <v>1.1445852459496826</v>
      </c>
      <c r="C14" s="42">
        <f>'Formula Data'!AC14</f>
        <v>1.6653907268884258</v>
      </c>
      <c r="E14" s="43" t="str">
        <f>Schedule!A14</f>
        <v>MUN</v>
      </c>
      <c r="F14" s="44">
        <f t="shared" si="0"/>
        <v>1.5654672832751202</v>
      </c>
      <c r="G14" s="43" t="str">
        <f>Schedule!A14</f>
        <v>MUN</v>
      </c>
      <c r="H14" s="44">
        <f t="shared" si="1"/>
        <v>1.2132603607066637</v>
      </c>
      <c r="J14" s="41" t="str">
        <f>Schedule!A13</f>
        <v>MCI</v>
      </c>
      <c r="K14" s="79">
        <f t="shared" ref="K14:N22" si="20">VLOOKUP(K60,$E$2:$F$41,2,FALSE)</f>
        <v>1.3710167518625669</v>
      </c>
      <c r="L14" s="79">
        <f t="shared" si="20"/>
        <v>1.1791302298040744</v>
      </c>
      <c r="M14" s="79">
        <f t="shared" si="20"/>
        <v>1.419955328366487</v>
      </c>
      <c r="N14" s="79">
        <f t="shared" si="20"/>
        <v>1.6462999370399798</v>
      </c>
      <c r="O14" s="79">
        <f t="shared" ref="O14:AL15" si="21">VLOOKUP(O60,$E$2:$F$41,2,FALSE)</f>
        <v>1.2361745416660419</v>
      </c>
      <c r="P14" s="79">
        <f t="shared" si="21"/>
        <v>1.49236007884993</v>
      </c>
      <c r="Q14" s="79">
        <f t="shared" si="21"/>
        <v>0.86964444078010461</v>
      </c>
      <c r="R14" s="79">
        <f t="shared" si="21"/>
        <v>1.7591924777766115</v>
      </c>
      <c r="S14" s="79">
        <f t="shared" si="21"/>
        <v>1.5523389272811765</v>
      </c>
      <c r="T14" s="79">
        <f t="shared" si="21"/>
        <v>0.99198506198563918</v>
      </c>
      <c r="U14" s="79">
        <f t="shared" si="21"/>
        <v>1.0174172975160771</v>
      </c>
      <c r="V14" s="48">
        <f t="shared" si="21"/>
        <v>1.7653141705017315</v>
      </c>
      <c r="W14" s="48">
        <f t="shared" si="21"/>
        <v>0.85994802800221837</v>
      </c>
      <c r="X14" s="48">
        <f t="shared" si="21"/>
        <v>1.2953549895816157</v>
      </c>
      <c r="Y14" s="79">
        <f t="shared" si="21"/>
        <v>1.0416634187291067</v>
      </c>
      <c r="Z14" s="79">
        <f t="shared" si="21"/>
        <v>1.3203529958476368</v>
      </c>
      <c r="AA14" s="79">
        <f t="shared" si="21"/>
        <v>1.80255137987378</v>
      </c>
      <c r="AB14" s="79">
        <f t="shared" si="21"/>
        <v>1.1950889085430749</v>
      </c>
      <c r="AC14" s="79">
        <f t="shared" si="21"/>
        <v>0.88839997601523024</v>
      </c>
      <c r="AD14" s="79">
        <f t="shared" si="21"/>
        <v>0.96972862732165066</v>
      </c>
      <c r="AE14" s="79">
        <f t="shared" si="21"/>
        <v>0.7711941267295267</v>
      </c>
      <c r="AF14" s="79">
        <f t="shared" si="21"/>
        <v>1.118621452877423</v>
      </c>
      <c r="AG14" s="79">
        <f t="shared" si="21"/>
        <v>1.9837702408970304</v>
      </c>
      <c r="AH14" s="79">
        <f t="shared" si="21"/>
        <v>1.3766024449474581</v>
      </c>
      <c r="AI14" s="79">
        <f t="shared" si="21"/>
        <v>1.3939840576234093</v>
      </c>
      <c r="AJ14" s="76">
        <f t="shared" si="21"/>
        <v>1.3234136548291831</v>
      </c>
      <c r="AK14" s="79">
        <f t="shared" si="21"/>
        <v>1.5654672832751202</v>
      </c>
      <c r="AL14" s="79">
        <f t="shared" si="21"/>
        <v>1.147300356773449</v>
      </c>
      <c r="AM14" s="76">
        <f t="shared" si="3"/>
        <v>1.0456437886941792</v>
      </c>
      <c r="AN14" s="79">
        <f t="shared" si="4"/>
        <v>1.601226221349443</v>
      </c>
      <c r="AO14" s="79">
        <f t="shared" si="4"/>
        <v>1.4599263592618685</v>
      </c>
      <c r="AP14" s="79">
        <f t="shared" si="4"/>
        <v>1.5460401669939587</v>
      </c>
      <c r="AQ14" s="79">
        <f t="shared" si="4"/>
        <v>1.1487110284969042</v>
      </c>
      <c r="AR14" s="79">
        <f t="shared" si="4"/>
        <v>1.0018127389107916</v>
      </c>
      <c r="AS14" s="79">
        <f t="shared" si="4"/>
        <v>1.5984889595107103</v>
      </c>
      <c r="AT14" s="79">
        <f t="shared" ref="AT14:AV16" si="22">VLOOKUP(AT60,$E$2:$F$41,2,FALSE)</f>
        <v>1.1746417275030354</v>
      </c>
      <c r="AU14" s="48">
        <f t="shared" si="22"/>
        <v>1.3476534500592121</v>
      </c>
      <c r="AV14" s="48">
        <f t="shared" si="22"/>
        <v>1.1708790717894135</v>
      </c>
      <c r="AW14" s="48">
        <f t="shared" ca="1" si="5"/>
        <v>1.3048220439480389</v>
      </c>
      <c r="AX14" s="49"/>
    </row>
    <row r="15" spans="1:53" x14ac:dyDescent="0.25">
      <c r="A15" s="41" t="str">
        <f>Schedule!A15</f>
        <v>NEW</v>
      </c>
      <c r="B15" s="42">
        <f>'Formula Data'!AB15</f>
        <v>1.4659395191659024</v>
      </c>
      <c r="C15" s="42">
        <f>'Formula Data'!AC15</f>
        <v>1.1081525731160711</v>
      </c>
      <c r="E15" s="43" t="str">
        <f>Schedule!A15</f>
        <v>NEW</v>
      </c>
      <c r="F15" s="44">
        <f t="shared" si="0"/>
        <v>1.0416634187291067</v>
      </c>
      <c r="G15" s="43" t="str">
        <f>Schedule!A15</f>
        <v>NEW</v>
      </c>
      <c r="H15" s="44">
        <f t="shared" si="1"/>
        <v>1.5538958903158566</v>
      </c>
      <c r="J15" s="41" t="str">
        <f>Schedule!A14</f>
        <v>MUN</v>
      </c>
      <c r="K15" s="79">
        <f t="shared" si="20"/>
        <v>1.118621452877423</v>
      </c>
      <c r="L15" s="79">
        <f t="shared" si="20"/>
        <v>0.88839997601523024</v>
      </c>
      <c r="M15" s="79">
        <f t="shared" si="20"/>
        <v>1.3476534500592121</v>
      </c>
      <c r="N15" s="79">
        <f>VLOOKUP(N61,$E$2:$F$41,2,FALSE)</f>
        <v>1.3766024449474581</v>
      </c>
      <c r="O15" s="79">
        <f t="shared" ref="O15:AK15" si="23">VLOOKUP(O61,$E$2:$F$41,2,FALSE)</f>
        <v>1.1746417275030354</v>
      </c>
      <c r="P15" s="79">
        <f t="shared" si="23"/>
        <v>1.5984889595107103</v>
      </c>
      <c r="Q15" s="79">
        <f t="shared" si="23"/>
        <v>1.2361745416660419</v>
      </c>
      <c r="R15" s="79">
        <f t="shared" si="23"/>
        <v>1.3203529958476368</v>
      </c>
      <c r="S15" s="79">
        <f t="shared" si="23"/>
        <v>0.85994802800221837</v>
      </c>
      <c r="T15" s="79">
        <f t="shared" si="23"/>
        <v>1.2953549895816157</v>
      </c>
      <c r="U15" s="79">
        <f t="shared" si="23"/>
        <v>1.49236007884993</v>
      </c>
      <c r="V15" s="48">
        <f t="shared" si="23"/>
        <v>1.7838578077920517</v>
      </c>
      <c r="W15" s="48">
        <f t="shared" si="23"/>
        <v>0.86964444078010461</v>
      </c>
      <c r="X15" s="48">
        <f t="shared" si="23"/>
        <v>1.4599263592618685</v>
      </c>
      <c r="Y15" s="79">
        <f t="shared" si="23"/>
        <v>1.601226221349443</v>
      </c>
      <c r="Z15" s="79">
        <f t="shared" si="23"/>
        <v>1.0456437886941792</v>
      </c>
      <c r="AA15" s="79">
        <f>VLOOKUP(AA61,$E$2:$F$41,2,FALSE)</f>
        <v>1.3710167518625669</v>
      </c>
      <c r="AB15" s="79">
        <f t="shared" si="23"/>
        <v>1.147300356773449</v>
      </c>
      <c r="AC15" s="79">
        <f t="shared" si="23"/>
        <v>1.9837702408970304</v>
      </c>
      <c r="AD15" s="79">
        <f t="shared" si="23"/>
        <v>0.7711941267295267</v>
      </c>
      <c r="AE15" s="79">
        <f t="shared" si="23"/>
        <v>1.3939840576234093</v>
      </c>
      <c r="AF15" s="79">
        <f t="shared" si="23"/>
        <v>1.1487110284969042</v>
      </c>
      <c r="AG15" s="79">
        <f t="shared" si="23"/>
        <v>1.1708790717894135</v>
      </c>
      <c r="AH15" s="79">
        <f t="shared" si="23"/>
        <v>0.96972862732165066</v>
      </c>
      <c r="AI15" s="79">
        <f t="shared" si="23"/>
        <v>1.0416634187291067</v>
      </c>
      <c r="AJ15" s="76">
        <f t="shared" si="23"/>
        <v>1.80255137987378</v>
      </c>
      <c r="AK15" s="79">
        <f t="shared" si="23"/>
        <v>2.0115843364463566</v>
      </c>
      <c r="AL15" s="79">
        <f t="shared" si="21"/>
        <v>1.3234136548291831</v>
      </c>
      <c r="AM15" s="76">
        <f t="shared" si="3"/>
        <v>1.0018127389107916</v>
      </c>
      <c r="AN15" s="79">
        <f t="shared" si="4"/>
        <v>1.1950889085430749</v>
      </c>
      <c r="AO15" s="79">
        <f t="shared" si="4"/>
        <v>1.5523389272811765</v>
      </c>
      <c r="AP15" s="79">
        <f t="shared" si="4"/>
        <v>0.99198506198563918</v>
      </c>
      <c r="AQ15" s="79">
        <f t="shared" si="4"/>
        <v>1.6462999370399798</v>
      </c>
      <c r="AR15" s="79">
        <f t="shared" si="4"/>
        <v>1.7591924777766115</v>
      </c>
      <c r="AS15" s="79">
        <f t="shared" si="4"/>
        <v>1.5460401669939587</v>
      </c>
      <c r="AT15" s="79">
        <f t="shared" si="22"/>
        <v>1.419955328366487</v>
      </c>
      <c r="AU15" s="48">
        <f t="shared" si="22"/>
        <v>1.0174172975160771</v>
      </c>
      <c r="AV15" s="48">
        <f t="shared" si="22"/>
        <v>1.1791302298040744</v>
      </c>
      <c r="AW15" s="48">
        <f t="shared" ca="1" si="5"/>
        <v>1.3171574367168737</v>
      </c>
      <c r="AX15" s="49"/>
    </row>
    <row r="16" spans="1:53" x14ac:dyDescent="0.25">
      <c r="A16" s="41" t="str">
        <f>Schedule!A16</f>
        <v>SHU</v>
      </c>
      <c r="B16" s="42">
        <f>'Formula Data'!AB16</f>
        <v>1.7107445197904401</v>
      </c>
      <c r="C16" s="42">
        <f>'Formula Data'!AC16</f>
        <v>0.82041928375481565</v>
      </c>
      <c r="E16" s="43" t="str">
        <f>Schedule!A16</f>
        <v>SHU</v>
      </c>
      <c r="F16" s="44">
        <f t="shared" si="0"/>
        <v>0.7711941267295267</v>
      </c>
      <c r="G16" s="43" t="str">
        <f>Schedule!A16</f>
        <v>SHU</v>
      </c>
      <c r="H16" s="44">
        <f t="shared" si="1"/>
        <v>1.8133891909778665</v>
      </c>
      <c r="J16" s="41" t="str">
        <f>Schedule!A15</f>
        <v>NEW</v>
      </c>
      <c r="K16" s="79">
        <f t="shared" si="20"/>
        <v>1.49236007884993</v>
      </c>
      <c r="L16" s="79">
        <f t="shared" si="20"/>
        <v>1.1950889085430749</v>
      </c>
      <c r="M16" s="79">
        <f t="shared" si="20"/>
        <v>1.5523389272811765</v>
      </c>
      <c r="N16" s="79">
        <f>VLOOKUP(N62,$E$2:$F$41,2,FALSE)</f>
        <v>0.99198506198563918</v>
      </c>
      <c r="O16" s="79">
        <f t="shared" ref="O16:Z16" si="24">VLOOKUP(O62,$E$2:$F$41,2,FALSE)</f>
        <v>1.5654672832751202</v>
      </c>
      <c r="P16" s="79">
        <f t="shared" si="24"/>
        <v>1.1791302298040744</v>
      </c>
      <c r="Q16" s="79">
        <f t="shared" si="24"/>
        <v>1.1708790717894135</v>
      </c>
      <c r="R16" s="79">
        <f t="shared" si="24"/>
        <v>1.2953549895816157</v>
      </c>
      <c r="S16" s="79">
        <f t="shared" si="24"/>
        <v>1.5984889595107103</v>
      </c>
      <c r="T16" s="79">
        <f t="shared" si="24"/>
        <v>1.0018127389107916</v>
      </c>
      <c r="U16" s="79">
        <f t="shared" si="24"/>
        <v>1.5460401669939587</v>
      </c>
      <c r="V16" s="48">
        <f t="shared" si="24"/>
        <v>0.85994802800221837</v>
      </c>
      <c r="W16" s="48">
        <f t="shared" si="24"/>
        <v>1.6462999370399798</v>
      </c>
      <c r="X16" s="48">
        <f t="shared" si="24"/>
        <v>1.0174172975160771</v>
      </c>
      <c r="Y16" s="79">
        <f t="shared" si="24"/>
        <v>2.0115843364463566</v>
      </c>
      <c r="Z16" s="79">
        <f t="shared" si="24"/>
        <v>1.7591924777766115</v>
      </c>
      <c r="AA16" s="79">
        <f>VLOOKUP(AA62,$E$2:$F$41,2,FALSE)</f>
        <v>1.419955328366487</v>
      </c>
      <c r="AB16" s="79">
        <f t="shared" ref="AB16:AL16" si="25">VLOOKUP(AB62,$E$2:$F$41,2,FALSE)</f>
        <v>0.86964444078010461</v>
      </c>
      <c r="AC16" s="79">
        <f t="shared" si="25"/>
        <v>1.3939840576234093</v>
      </c>
      <c r="AD16" s="79">
        <f t="shared" si="25"/>
        <v>1.4599263592618685</v>
      </c>
      <c r="AE16" s="79">
        <f t="shared" si="25"/>
        <v>1.3203529958476368</v>
      </c>
      <c r="AF16" s="79">
        <f t="shared" si="25"/>
        <v>0.88839997601523024</v>
      </c>
      <c r="AG16" s="79">
        <f t="shared" si="25"/>
        <v>1.1487110284969042</v>
      </c>
      <c r="AH16" s="79">
        <f t="shared" si="25"/>
        <v>1.80255137987378</v>
      </c>
      <c r="AI16" s="79">
        <f t="shared" si="25"/>
        <v>1.7653141705017315</v>
      </c>
      <c r="AJ16" s="76">
        <f t="shared" si="25"/>
        <v>1.0456437886941792</v>
      </c>
      <c r="AK16" s="79">
        <f t="shared" si="25"/>
        <v>0.96972862732165066</v>
      </c>
      <c r="AL16" s="79">
        <f t="shared" si="25"/>
        <v>1.3710167518625669</v>
      </c>
      <c r="AM16" s="76">
        <f t="shared" si="3"/>
        <v>1.3476534500592121</v>
      </c>
      <c r="AN16" s="79">
        <f t="shared" si="4"/>
        <v>1.3766024449474581</v>
      </c>
      <c r="AO16" s="79">
        <f t="shared" si="4"/>
        <v>1.118621452877423</v>
      </c>
      <c r="AP16" s="79">
        <f t="shared" si="4"/>
        <v>1.3234136548291831</v>
      </c>
      <c r="AQ16" s="79">
        <f t="shared" si="4"/>
        <v>1.9837702408970304</v>
      </c>
      <c r="AR16" s="79">
        <f t="shared" si="4"/>
        <v>1.2361745416660419</v>
      </c>
      <c r="AS16" s="79">
        <f t="shared" si="4"/>
        <v>1.601226221349443</v>
      </c>
      <c r="AT16" s="79">
        <f t="shared" si="22"/>
        <v>1.7838578077920517</v>
      </c>
      <c r="AU16" s="48">
        <f t="shared" si="22"/>
        <v>0.7711941267295267</v>
      </c>
      <c r="AV16" s="48">
        <f t="shared" si="22"/>
        <v>1.147300356773449</v>
      </c>
      <c r="AW16" s="48">
        <f t="shared" ca="1" si="5"/>
        <v>1.3481386848405315</v>
      </c>
      <c r="AX16" s="49"/>
    </row>
    <row r="17" spans="1:50" x14ac:dyDescent="0.25">
      <c r="A17" s="41" t="str">
        <f>Schedule!A17</f>
        <v>SOU</v>
      </c>
      <c r="B17" s="42">
        <f>'Formula Data'!AB17</f>
        <v>1.4862345540788271</v>
      </c>
      <c r="C17" s="42">
        <f>'Formula Data'!AC17</f>
        <v>1.2220330090392599</v>
      </c>
      <c r="E17" s="43" t="str">
        <f>Schedule!A17</f>
        <v>SOU</v>
      </c>
      <c r="F17" s="44">
        <f t="shared" si="0"/>
        <v>1.1487110284969042</v>
      </c>
      <c r="G17" s="43" t="str">
        <f>Schedule!A17</f>
        <v>SOU</v>
      </c>
      <c r="H17" s="44">
        <f t="shared" si="1"/>
        <v>1.5754086273235568</v>
      </c>
      <c r="J17" s="41" t="str">
        <f>Schedule!A16</f>
        <v>SHU</v>
      </c>
      <c r="K17" s="48">
        <f t="shared" si="20"/>
        <v>1.0456437886941792</v>
      </c>
      <c r="L17" s="48">
        <f t="shared" si="20"/>
        <v>1.5460401669939587</v>
      </c>
      <c r="M17" s="48">
        <f t="shared" si="20"/>
        <v>1.4599263592618685</v>
      </c>
      <c r="N17" s="48">
        <f t="shared" si="20"/>
        <v>1.3939840576234093</v>
      </c>
      <c r="O17" s="48">
        <f t="shared" ref="O17:Z17" si="26">VLOOKUP(O63,$E$2:$F$41,2,FALSE)</f>
        <v>1.0174172975160771</v>
      </c>
      <c r="P17" s="48">
        <f t="shared" si="26"/>
        <v>1.9837702408970304</v>
      </c>
      <c r="Q17" s="48">
        <f t="shared" si="26"/>
        <v>1.7838578077920517</v>
      </c>
      <c r="R17" s="48">
        <f t="shared" si="26"/>
        <v>1.80255137987378</v>
      </c>
      <c r="S17" s="48">
        <f t="shared" si="26"/>
        <v>1.3234136548291831</v>
      </c>
      <c r="T17" s="48">
        <f t="shared" si="26"/>
        <v>0.96972862732165066</v>
      </c>
      <c r="U17" s="48">
        <f t="shared" si="26"/>
        <v>1.419955328366487</v>
      </c>
      <c r="V17" s="48">
        <f t="shared" si="26"/>
        <v>1.2953549895816157</v>
      </c>
      <c r="W17" s="48">
        <f t="shared" si="26"/>
        <v>1.5654672832751202</v>
      </c>
      <c r="X17" s="48">
        <f t="shared" si="26"/>
        <v>1.3476534500592121</v>
      </c>
      <c r="Y17" s="48">
        <f t="shared" si="26"/>
        <v>1.1708790717894135</v>
      </c>
      <c r="Z17" s="48">
        <f t="shared" si="26"/>
        <v>1.118621452877423</v>
      </c>
      <c r="AA17" s="48">
        <f>VLOOKUP(AA63,$E$2:$F$41,2,FALSE)</f>
        <v>1.0018127389107916</v>
      </c>
      <c r="AB17" s="79">
        <f t="shared" ref="AB17:AL17" si="27">VLOOKUP(AB63,$E$2:$F$41,2,FALSE)</f>
        <v>1.0416634187291067</v>
      </c>
      <c r="AC17" s="79">
        <f t="shared" si="27"/>
        <v>1.3766024449474581</v>
      </c>
      <c r="AD17" s="79">
        <f t="shared" si="27"/>
        <v>1.7653141705017315</v>
      </c>
      <c r="AE17" s="79">
        <f t="shared" si="27"/>
        <v>2.0115843364463566</v>
      </c>
      <c r="AF17" s="79">
        <f t="shared" si="27"/>
        <v>0.85994802800221837</v>
      </c>
      <c r="AG17" s="79">
        <f t="shared" si="27"/>
        <v>1.5984889595107103</v>
      </c>
      <c r="AH17" s="79">
        <f t="shared" si="27"/>
        <v>1.49236007884993</v>
      </c>
      <c r="AI17" s="79">
        <f t="shared" si="27"/>
        <v>1.147300356773449</v>
      </c>
      <c r="AJ17" s="76">
        <f t="shared" si="27"/>
        <v>1.7591924777766115</v>
      </c>
      <c r="AK17" s="79">
        <f t="shared" si="27"/>
        <v>1.1487110284969042</v>
      </c>
      <c r="AL17" s="79">
        <f t="shared" si="27"/>
        <v>1.601226221349443</v>
      </c>
      <c r="AM17" s="76">
        <f t="shared" si="3"/>
        <v>1.3710167518625669</v>
      </c>
      <c r="AN17" s="79">
        <f t="shared" si="4"/>
        <v>1.6462999370399798</v>
      </c>
      <c r="AO17" s="79">
        <f t="shared" si="4"/>
        <v>1.2361745416660419</v>
      </c>
      <c r="AP17" s="79">
        <f t="shared" si="4"/>
        <v>1.1791302298040744</v>
      </c>
      <c r="AQ17" s="79">
        <f t="shared" si="4"/>
        <v>1.1950889085430749</v>
      </c>
      <c r="AR17" s="79">
        <f t="shared" si="4"/>
        <v>1.5523389272811765</v>
      </c>
      <c r="AS17" s="79">
        <f t="shared" si="4"/>
        <v>0.88839997601523024</v>
      </c>
      <c r="AT17" s="79">
        <f t="shared" ref="AT17:AV21" si="28">VLOOKUP(AT63,$E$2:$F$41,2,FALSE)</f>
        <v>1.3203529958476368</v>
      </c>
      <c r="AU17" s="48">
        <f t="shared" si="28"/>
        <v>1.1746417275030354</v>
      </c>
      <c r="AV17" s="48">
        <f t="shared" si="28"/>
        <v>0.99198506198563918</v>
      </c>
      <c r="AW17" s="48">
        <f t="shared" ca="1" si="5"/>
        <v>1.3678895462867564</v>
      </c>
      <c r="AX17" s="49"/>
    </row>
    <row r="18" spans="1:50" x14ac:dyDescent="0.25">
      <c r="A18" s="41" t="str">
        <f>Schedule!A18</f>
        <v>TOT</v>
      </c>
      <c r="B18" s="42">
        <f>'Formula Data'!AB18</f>
        <v>1.2552420957599453</v>
      </c>
      <c r="C18" s="42">
        <f>'Formula Data'!AC18</f>
        <v>1.4644706861143173</v>
      </c>
      <c r="E18" s="43" t="str">
        <f>Schedule!A18</f>
        <v>TOT</v>
      </c>
      <c r="F18" s="44">
        <f t="shared" si="0"/>
        <v>1.3766024449474581</v>
      </c>
      <c r="G18" s="43" t="str">
        <f>Schedule!A18</f>
        <v>TOT</v>
      </c>
      <c r="H18" s="44">
        <f t="shared" si="1"/>
        <v>1.330556621505542</v>
      </c>
      <c r="J18" s="41" t="str">
        <f>Schedule!A17</f>
        <v>SOU</v>
      </c>
      <c r="K18" s="48">
        <f t="shared" si="20"/>
        <v>1.0018127389107916</v>
      </c>
      <c r="L18" s="48">
        <f t="shared" si="20"/>
        <v>1.3766024449474581</v>
      </c>
      <c r="M18" s="48">
        <f t="shared" si="20"/>
        <v>1.118621452877423</v>
      </c>
      <c r="N18" s="48">
        <f>VLOOKUP(N64,$E$2:$F$41,2,FALSE)</f>
        <v>0.85994802800221837</v>
      </c>
      <c r="O18" s="48">
        <f t="shared" ref="O18:AK18" si="29">VLOOKUP(O64,$E$2:$F$41,2,FALSE)</f>
        <v>1.80255137987378</v>
      </c>
      <c r="P18" s="48">
        <f t="shared" si="29"/>
        <v>1.1708790717894135</v>
      </c>
      <c r="Q18" s="48">
        <f t="shared" si="29"/>
        <v>1.5460401669939587</v>
      </c>
      <c r="R18" s="48">
        <f t="shared" si="29"/>
        <v>1.0416634187291067</v>
      </c>
      <c r="S18" s="48">
        <f t="shared" si="29"/>
        <v>1.1791302298040744</v>
      </c>
      <c r="T18" s="48">
        <f t="shared" si="29"/>
        <v>1.5654672832751202</v>
      </c>
      <c r="U18" s="48">
        <f t="shared" si="29"/>
        <v>1.3476534500592121</v>
      </c>
      <c r="V18" s="48">
        <f t="shared" si="29"/>
        <v>0.7711941267295267</v>
      </c>
      <c r="W18" s="48">
        <f t="shared" si="29"/>
        <v>1.3939840576234093</v>
      </c>
      <c r="X18" s="48">
        <f t="shared" si="29"/>
        <v>1.7838578077920517</v>
      </c>
      <c r="Y18" s="48">
        <f t="shared" si="29"/>
        <v>1.147300356773449</v>
      </c>
      <c r="Z18" s="48">
        <f t="shared" si="29"/>
        <v>1.3234136548291831</v>
      </c>
      <c r="AA18" s="48">
        <f t="shared" si="29"/>
        <v>1.7591924777766115</v>
      </c>
      <c r="AB18" s="79">
        <f t="shared" si="29"/>
        <v>1.6462999370399798</v>
      </c>
      <c r="AC18" s="79">
        <f t="shared" si="29"/>
        <v>1.601226221349443</v>
      </c>
      <c r="AD18" s="79">
        <f t="shared" si="29"/>
        <v>1.2361745416660419</v>
      </c>
      <c r="AE18" s="79">
        <f t="shared" si="29"/>
        <v>1.3710167518625669</v>
      </c>
      <c r="AF18" s="79">
        <f t="shared" si="29"/>
        <v>1.7653141705017315</v>
      </c>
      <c r="AG18" s="79">
        <f t="shared" si="29"/>
        <v>1.1746417275030354</v>
      </c>
      <c r="AH18" s="79">
        <f t="shared" si="29"/>
        <v>1.0456437886941792</v>
      </c>
      <c r="AI18" s="79">
        <f t="shared" si="29"/>
        <v>1.5984889595107103</v>
      </c>
      <c r="AJ18" s="76">
        <f>VLOOKUP(AJ64,$E$2:$F$41,2,FALSE)</f>
        <v>1.3203529958476368</v>
      </c>
      <c r="AK18" s="79">
        <f t="shared" si="29"/>
        <v>0.86964444078010461</v>
      </c>
      <c r="AL18" s="79">
        <f>VLOOKUP(AL64,$E$2:$F$41,2,FALSE)</f>
        <v>1.1950889085430749</v>
      </c>
      <c r="AM18" s="76">
        <f t="shared" si="3"/>
        <v>1.5523389272811765</v>
      </c>
      <c r="AN18" s="79">
        <f t="shared" si="4"/>
        <v>0.99198506198563918</v>
      </c>
      <c r="AO18" s="79">
        <f t="shared" si="4"/>
        <v>0.96972862732165066</v>
      </c>
      <c r="AP18" s="79">
        <f t="shared" si="4"/>
        <v>0.88839997601523024</v>
      </c>
      <c r="AQ18" s="79">
        <f t="shared" si="4"/>
        <v>2.0115843364463566</v>
      </c>
      <c r="AR18" s="79">
        <f t="shared" si="4"/>
        <v>1.419955328366487</v>
      </c>
      <c r="AS18" s="79">
        <f t="shared" si="4"/>
        <v>1.9837702408970304</v>
      </c>
      <c r="AT18" s="79">
        <f t="shared" si="28"/>
        <v>1.0174172975160771</v>
      </c>
      <c r="AU18" s="48">
        <f t="shared" si="28"/>
        <v>1.4599263592618685</v>
      </c>
      <c r="AV18" s="48">
        <f t="shared" si="28"/>
        <v>1.49236007884993</v>
      </c>
      <c r="AW18" s="48">
        <f t="shared" ca="1" si="5"/>
        <v>1.3326570471669406</v>
      </c>
      <c r="AX18" s="49"/>
    </row>
    <row r="19" spans="1:50" x14ac:dyDescent="0.25">
      <c r="A19" s="41" t="str">
        <f>Schedule!A19</f>
        <v>WBA</v>
      </c>
      <c r="B19" s="42">
        <f>'Formula Data'!AB19</f>
        <v>1.8580913096536422</v>
      </c>
      <c r="C19" s="42">
        <f>'Formula Data'!AC19</f>
        <v>0.91483832766193451</v>
      </c>
      <c r="E19" s="43" t="str">
        <f>Schedule!A19</f>
        <v>WBA</v>
      </c>
      <c r="F19" s="44">
        <f t="shared" si="0"/>
        <v>0.85994802800221837</v>
      </c>
      <c r="G19" s="43" t="str">
        <f>Schedule!A19</f>
        <v>WBA</v>
      </c>
      <c r="H19" s="44">
        <f t="shared" si="1"/>
        <v>1.9695767882328608</v>
      </c>
      <c r="J19" s="41" t="str">
        <f>Schedule!A18</f>
        <v>TOT</v>
      </c>
      <c r="K19" s="48">
        <f t="shared" si="20"/>
        <v>1.1708790717894135</v>
      </c>
      <c r="L19" s="48">
        <f t="shared" si="20"/>
        <v>1.2953549895816157</v>
      </c>
      <c r="M19" s="48">
        <f t="shared" si="20"/>
        <v>1.0416634187291067</v>
      </c>
      <c r="N19" s="48">
        <f>VLOOKUP(N65,$E$2:$F$41,2,FALSE)</f>
        <v>1.7653141705017315</v>
      </c>
      <c r="O19" s="48">
        <f t="shared" ref="O19:AI19" si="30">VLOOKUP(O65,$E$2:$F$41,2,FALSE)</f>
        <v>1.3234136548291831</v>
      </c>
      <c r="P19" s="48">
        <f t="shared" si="30"/>
        <v>1.118621452877423</v>
      </c>
      <c r="Q19" s="48">
        <f t="shared" si="30"/>
        <v>1.1950889085430749</v>
      </c>
      <c r="R19" s="48">
        <f t="shared" si="30"/>
        <v>0.96972862732165066</v>
      </c>
      <c r="S19" s="48">
        <f t="shared" si="30"/>
        <v>1.7838578077920517</v>
      </c>
      <c r="T19" s="48">
        <f t="shared" si="30"/>
        <v>1.80255137987378</v>
      </c>
      <c r="U19" s="48">
        <f t="shared" si="30"/>
        <v>1.2361745416660419</v>
      </c>
      <c r="V19" s="48">
        <f t="shared" si="30"/>
        <v>1.0018127389107916</v>
      </c>
      <c r="W19" s="48">
        <f t="shared" si="30"/>
        <v>1.9837702408970304</v>
      </c>
      <c r="X19" s="48">
        <f t="shared" si="30"/>
        <v>1.419955328366487</v>
      </c>
      <c r="Y19" s="48">
        <f t="shared" si="30"/>
        <v>1.1791302298040744</v>
      </c>
      <c r="Z19" s="79">
        <f t="shared" si="30"/>
        <v>1.0174172975160771</v>
      </c>
      <c r="AA19" s="48">
        <f t="shared" si="30"/>
        <v>1.4599263592618685</v>
      </c>
      <c r="AB19" s="79">
        <f t="shared" si="30"/>
        <v>1.5460401669939587</v>
      </c>
      <c r="AC19" s="79">
        <f t="shared" si="30"/>
        <v>0.86964444078010461</v>
      </c>
      <c r="AD19" s="79">
        <f t="shared" si="30"/>
        <v>1.7591924777766115</v>
      </c>
      <c r="AE19" s="79">
        <f t="shared" si="30"/>
        <v>1.3476534500592121</v>
      </c>
      <c r="AF19" s="79">
        <f t="shared" si="30"/>
        <v>1.5984889595107103</v>
      </c>
      <c r="AG19" s="79">
        <f t="shared" si="30"/>
        <v>0.85994802800221837</v>
      </c>
      <c r="AH19" s="79">
        <f t="shared" si="30"/>
        <v>2.0115843364463566</v>
      </c>
      <c r="AI19" s="79">
        <f t="shared" si="30"/>
        <v>1.49236007884993</v>
      </c>
      <c r="AJ19" s="76">
        <f>VLOOKUP(AJ65,$E$2:$F$41,2,FALSE)</f>
        <v>0.99198506198563918</v>
      </c>
      <c r="AK19" s="79">
        <f>VLOOKUP(AK65,$E$2:$F$41,2,FALSE)</f>
        <v>0.88839997601523024</v>
      </c>
      <c r="AL19" s="79">
        <f>VLOOKUP(AL65,$E$2:$F$41,2,FALSE)</f>
        <v>1.3939840576234093</v>
      </c>
      <c r="AM19" s="76">
        <f t="shared" si="3"/>
        <v>1.1487110284969042</v>
      </c>
      <c r="AN19" s="79">
        <f t="shared" si="4"/>
        <v>1.1746417275030354</v>
      </c>
      <c r="AO19" s="79">
        <f t="shared" si="4"/>
        <v>1.5654672832751202</v>
      </c>
      <c r="AP19" s="79">
        <f t="shared" si="4"/>
        <v>1.3203529958476368</v>
      </c>
      <c r="AQ19" s="79">
        <f t="shared" si="4"/>
        <v>1.147300356773449</v>
      </c>
      <c r="AR19" s="79">
        <f t="shared" si="4"/>
        <v>0.7711941267295267</v>
      </c>
      <c r="AS19" s="79">
        <f t="shared" si="4"/>
        <v>1.6462999370399798</v>
      </c>
      <c r="AT19" s="79">
        <f t="shared" si="28"/>
        <v>1.0456437886941792</v>
      </c>
      <c r="AU19" s="48">
        <f t="shared" si="28"/>
        <v>1.3710167518625669</v>
      </c>
      <c r="AV19" s="48">
        <f t="shared" si="28"/>
        <v>1.601226221349443</v>
      </c>
      <c r="AW19" s="48">
        <f t="shared" ca="1" si="5"/>
        <v>1.3166099796899233</v>
      </c>
      <c r="AX19" s="49"/>
    </row>
    <row r="20" spans="1:50" x14ac:dyDescent="0.25">
      <c r="A20" s="41" t="str">
        <f>Schedule!A20</f>
        <v>WHU</v>
      </c>
      <c r="B20" s="42">
        <f>'Formula Data'!AB20</f>
        <v>1.2623240660888675</v>
      </c>
      <c r="C20" s="42">
        <f>'Formula Data'!AC20</f>
        <v>1.4078868668395565</v>
      </c>
      <c r="E20" s="43" t="str">
        <f>Schedule!A20</f>
        <v>WHU</v>
      </c>
      <c r="F20" s="44">
        <f t="shared" si="0"/>
        <v>1.3234136548291831</v>
      </c>
      <c r="G20" s="43" t="str">
        <f>Schedule!A20</f>
        <v>WHU</v>
      </c>
      <c r="H20" s="44">
        <f t="shared" si="1"/>
        <v>1.3380635100541995</v>
      </c>
      <c r="J20" s="41" t="str">
        <f>Schedule!A19</f>
        <v>WBA</v>
      </c>
      <c r="K20" s="48">
        <f t="shared" si="20"/>
        <v>1.419955328366487</v>
      </c>
      <c r="L20" s="48">
        <f t="shared" si="20"/>
        <v>1.3203529958476368</v>
      </c>
      <c r="M20" s="48">
        <f t="shared" si="20"/>
        <v>1.5984889595107103</v>
      </c>
      <c r="N20" s="48">
        <f>VLOOKUP(N66,$E$2:$F$41,2,FALSE)</f>
        <v>1.2953549895816157</v>
      </c>
      <c r="O20" s="48">
        <f t="shared" ref="O20:AH21" si="31">VLOOKUP(O66,$E$2:$F$41,2,FALSE)</f>
        <v>0.99198506198563918</v>
      </c>
      <c r="P20" s="48">
        <f t="shared" si="31"/>
        <v>1.3476534500592121</v>
      </c>
      <c r="Q20" s="48">
        <f t="shared" si="31"/>
        <v>1.147300356773449</v>
      </c>
      <c r="R20" s="48">
        <f t="shared" si="31"/>
        <v>1.3766024449474581</v>
      </c>
      <c r="S20" s="48">
        <f t="shared" si="31"/>
        <v>1.7653141705017315</v>
      </c>
      <c r="T20" s="48">
        <f t="shared" si="31"/>
        <v>0.7711941267295267</v>
      </c>
      <c r="U20" s="48">
        <f t="shared" si="31"/>
        <v>0.88839997601523024</v>
      </c>
      <c r="V20" s="48">
        <f t="shared" si="31"/>
        <v>1.1746417275030354</v>
      </c>
      <c r="W20" s="48">
        <f t="shared" si="31"/>
        <v>2.0115843364463566</v>
      </c>
      <c r="X20" s="48">
        <f t="shared" si="31"/>
        <v>1.3710167518625669</v>
      </c>
      <c r="Y20" s="48">
        <f t="shared" si="31"/>
        <v>1.9837702408970304</v>
      </c>
      <c r="Z20" s="48">
        <f t="shared" si="31"/>
        <v>1.4599263592618685</v>
      </c>
      <c r="AA20" s="48">
        <f t="shared" si="31"/>
        <v>1.2361745416660419</v>
      </c>
      <c r="AB20" s="79">
        <f t="shared" si="31"/>
        <v>1.49236007884993</v>
      </c>
      <c r="AC20" s="79">
        <f t="shared" si="31"/>
        <v>1.1791302298040744</v>
      </c>
      <c r="AD20" s="79">
        <f t="shared" si="31"/>
        <v>1.7838578077920517</v>
      </c>
      <c r="AE20" s="79">
        <f t="shared" si="31"/>
        <v>1.0174172975160771</v>
      </c>
      <c r="AF20" s="79">
        <f t="shared" si="31"/>
        <v>0.86964444078010461</v>
      </c>
      <c r="AG20" s="79">
        <f t="shared" si="31"/>
        <v>1.5523389272811765</v>
      </c>
      <c r="AH20" s="79">
        <f t="shared" si="31"/>
        <v>1.5654672832751202</v>
      </c>
      <c r="AI20" s="79">
        <f>VLOOKUP(AI66,$E$2:$F$41,2,FALSE)</f>
        <v>1.118621452877423</v>
      </c>
      <c r="AJ20" s="76">
        <f>VLOOKUP(AJ66,$E$2:$F$41,2,FALSE)</f>
        <v>1.1950889085430749</v>
      </c>
      <c r="AK20" s="79">
        <f>VLOOKUP(AK66,$E$2:$F$41,2,FALSE)</f>
        <v>1.0416634187291067</v>
      </c>
      <c r="AL20" s="79">
        <f>VLOOKUP(AL66,$E$2:$F$41,2,FALSE)</f>
        <v>1.0018127389107916</v>
      </c>
      <c r="AM20" s="76">
        <f t="shared" si="3"/>
        <v>1.1708790717894135</v>
      </c>
      <c r="AN20" s="79">
        <f t="shared" si="4"/>
        <v>1.80255137987378</v>
      </c>
      <c r="AO20" s="79">
        <f t="shared" si="4"/>
        <v>1.1487110284969042</v>
      </c>
      <c r="AP20" s="79">
        <f t="shared" si="4"/>
        <v>1.601226221349443</v>
      </c>
      <c r="AQ20" s="79">
        <f t="shared" si="4"/>
        <v>1.5460401669939587</v>
      </c>
      <c r="AR20" s="79">
        <f t="shared" si="4"/>
        <v>1.0456437886941792</v>
      </c>
      <c r="AS20" s="79">
        <f t="shared" si="4"/>
        <v>1.3939840576234093</v>
      </c>
      <c r="AT20" s="79">
        <f t="shared" si="28"/>
        <v>1.7591924777766115</v>
      </c>
      <c r="AU20" s="48">
        <f t="shared" si="28"/>
        <v>1.3234136548291831</v>
      </c>
      <c r="AV20" s="48">
        <f t="shared" si="28"/>
        <v>1.6462999370399798</v>
      </c>
      <c r="AW20" s="48">
        <f t="shared" ca="1" si="5"/>
        <v>1.3451016283713895</v>
      </c>
      <c r="AX20" s="49"/>
    </row>
    <row r="21" spans="1:50" x14ac:dyDescent="0.25">
      <c r="A21" s="41" t="str">
        <f>Schedule!A21</f>
        <v>WOL</v>
      </c>
      <c r="B21" s="42">
        <f>'Formula Data'!AB21</f>
        <v>1.2619748372574866</v>
      </c>
      <c r="C21" s="42">
        <f>'Formula Data'!AC21</f>
        <v>1.1123870092491268</v>
      </c>
      <c r="E21" s="43" t="str">
        <f>Schedule!A21</f>
        <v>WOL</v>
      </c>
      <c r="F21" s="44">
        <f t="shared" si="0"/>
        <v>1.0456437886941792</v>
      </c>
      <c r="G21" s="43" t="str">
        <f>Schedule!A21</f>
        <v>WOL</v>
      </c>
      <c r="H21" s="44">
        <f t="shared" si="1"/>
        <v>1.3376933274929359</v>
      </c>
      <c r="J21" s="41" t="str">
        <f>Schedule!A20</f>
        <v>WHU</v>
      </c>
      <c r="K21" s="48">
        <f t="shared" si="20"/>
        <v>1.0416634187291067</v>
      </c>
      <c r="L21" s="48">
        <f t="shared" si="20"/>
        <v>1.3939840576234093</v>
      </c>
      <c r="M21" s="48">
        <f t="shared" si="20"/>
        <v>1.0456437886941792</v>
      </c>
      <c r="N21" s="48">
        <f>VLOOKUP(N67,$E$2:$F$41,2,FALSE)</f>
        <v>1.601226221349443</v>
      </c>
      <c r="O21" s="48">
        <f t="shared" ref="O21:AH21" si="32">VLOOKUP(O67,$E$2:$F$41,2,FALSE)</f>
        <v>1.5523389272811765</v>
      </c>
      <c r="P21" s="48">
        <f t="shared" si="32"/>
        <v>1.7838578077920517</v>
      </c>
      <c r="Q21" s="48">
        <f t="shared" si="32"/>
        <v>1.9837702408970304</v>
      </c>
      <c r="R21" s="48">
        <f t="shared" si="32"/>
        <v>1.0174172975160771</v>
      </c>
      <c r="S21" s="48">
        <f t="shared" si="32"/>
        <v>0.86964444078010461</v>
      </c>
      <c r="T21" s="48">
        <f t="shared" si="32"/>
        <v>1.3710167518625669</v>
      </c>
      <c r="U21" s="48">
        <f t="shared" si="32"/>
        <v>1.5654672832751202</v>
      </c>
      <c r="V21" s="48">
        <f t="shared" si="32"/>
        <v>1.6462999370399798</v>
      </c>
      <c r="W21" s="48">
        <f t="shared" si="32"/>
        <v>0.88839997601523024</v>
      </c>
      <c r="X21" s="48">
        <f t="shared" si="32"/>
        <v>1.80255137987378</v>
      </c>
      <c r="Y21" s="48">
        <f t="shared" si="32"/>
        <v>1.1950889085430749</v>
      </c>
      <c r="Z21" s="48">
        <f t="shared" si="32"/>
        <v>1.2953549895816157</v>
      </c>
      <c r="AA21" s="48">
        <f t="shared" si="32"/>
        <v>1.3203529958476368</v>
      </c>
      <c r="AB21" s="79">
        <f t="shared" si="31"/>
        <v>0.85994802800221837</v>
      </c>
      <c r="AC21" s="79">
        <f>VLOOKUP(AC67,$E$2:$F$41,2,FALSE)</f>
        <v>0.99198506198563918</v>
      </c>
      <c r="AD21" s="79">
        <f t="shared" si="32"/>
        <v>1.0018127389107916</v>
      </c>
      <c r="AE21" s="79">
        <f t="shared" si="32"/>
        <v>1.7591924777766115</v>
      </c>
      <c r="AF21" s="79">
        <f t="shared" si="32"/>
        <v>1.5460401669939587</v>
      </c>
      <c r="AG21" s="79">
        <f t="shared" si="32"/>
        <v>1.147300356773449</v>
      </c>
      <c r="AH21" s="79">
        <f t="shared" si="32"/>
        <v>0.7711941267295267</v>
      </c>
      <c r="AI21" s="79">
        <f>VLOOKUP(AI67,$E$2:$F$41,2,FALSE)</f>
        <v>1.3766024449474581</v>
      </c>
      <c r="AJ21" s="76">
        <f>VLOOKUP(AJ67,$E$2:$F$41,2,FALSE)</f>
        <v>2.0115843364463566</v>
      </c>
      <c r="AK21" s="79">
        <f>VLOOKUP(AK67,$E$2:$F$41,2,FALSE)</f>
        <v>1.4599263592618685</v>
      </c>
      <c r="AL21" s="79">
        <f>VLOOKUP(AL67,$E$2:$F$41,2,FALSE)</f>
        <v>1.7653141705017315</v>
      </c>
      <c r="AM21" s="76">
        <f t="shared" si="3"/>
        <v>1.2361745416660419</v>
      </c>
      <c r="AN21" s="79">
        <f t="shared" si="4"/>
        <v>1.1791302298040744</v>
      </c>
      <c r="AO21" s="79">
        <f t="shared" si="4"/>
        <v>1.419955328366487</v>
      </c>
      <c r="AP21" s="79">
        <f t="shared" si="4"/>
        <v>1.1746417275030354</v>
      </c>
      <c r="AQ21" s="79">
        <f t="shared" si="4"/>
        <v>1.5984889595107103</v>
      </c>
      <c r="AR21" s="79">
        <f t="shared" si="4"/>
        <v>1.118621452877423</v>
      </c>
      <c r="AS21" s="79">
        <f t="shared" si="4"/>
        <v>1.1708790717894135</v>
      </c>
      <c r="AT21" s="79">
        <f t="shared" si="28"/>
        <v>1.3476534500592121</v>
      </c>
      <c r="AU21" s="48">
        <f t="shared" si="28"/>
        <v>0.96972862732165066</v>
      </c>
      <c r="AV21" s="48">
        <f t="shared" si="28"/>
        <v>1.1487110284969042</v>
      </c>
      <c r="AW21" s="48">
        <f t="shared" ca="1" si="5"/>
        <v>1.3318987048629523</v>
      </c>
      <c r="AX21" s="49"/>
    </row>
    <row r="22" spans="1:50" x14ac:dyDescent="0.25">
      <c r="E22" s="50" t="str">
        <f>CONCATENATE("@",Schedule!A2)</f>
        <v>@ARS</v>
      </c>
      <c r="F22" s="44">
        <f t="shared" ref="F22:F41" si="33">C2*(1+$D$3)</f>
        <v>1.3939840576234093</v>
      </c>
      <c r="G22" s="50" t="str">
        <f>CONCATENATE("@",Schedule!A2)</f>
        <v>@ARS</v>
      </c>
      <c r="H22" s="44">
        <f t="shared" ref="H22:H41" si="34">B2*(1-$D$3)</f>
        <v>1.0622404647070891</v>
      </c>
      <c r="J22" s="41" t="str">
        <f>Schedule!A21</f>
        <v>WOL</v>
      </c>
      <c r="K22" s="48">
        <f t="shared" si="20"/>
        <v>0.86964444078010461</v>
      </c>
      <c r="L22" s="48">
        <f t="shared" si="20"/>
        <v>1.7838578077920517</v>
      </c>
      <c r="M22" s="48">
        <f t="shared" si="20"/>
        <v>1.49236007884993</v>
      </c>
      <c r="N22" s="48">
        <f>VLOOKUP(N68,$E$2:$F$41,2,FALSE)</f>
        <v>1.0174172975160771</v>
      </c>
      <c r="O22" s="48">
        <f t="shared" ref="O22:AH22" si="35">VLOOKUP(O68,$E$2:$F$41,2,FALSE)</f>
        <v>1.6462999370399798</v>
      </c>
      <c r="P22" s="48">
        <f t="shared" si="35"/>
        <v>1.0416634187291067</v>
      </c>
      <c r="Q22" s="48">
        <f t="shared" si="35"/>
        <v>0.88839997601523024</v>
      </c>
      <c r="R22" s="48">
        <f t="shared" si="35"/>
        <v>1.601226221349443</v>
      </c>
      <c r="S22" s="48">
        <f t="shared" si="35"/>
        <v>1.1487110284969042</v>
      </c>
      <c r="T22" s="48">
        <f t="shared" si="35"/>
        <v>1.3939840576234093</v>
      </c>
      <c r="U22" s="48">
        <f t="shared" si="35"/>
        <v>1.9837702408970304</v>
      </c>
      <c r="V22" s="48">
        <f t="shared" si="35"/>
        <v>1.3710167518625669</v>
      </c>
      <c r="W22" s="48">
        <f t="shared" si="35"/>
        <v>1.5984889595107103</v>
      </c>
      <c r="X22" s="48">
        <f t="shared" si="35"/>
        <v>1.118621452877423</v>
      </c>
      <c r="Y22" s="48">
        <f t="shared" si="35"/>
        <v>1.3766024449474581</v>
      </c>
      <c r="Z22" s="48">
        <f t="shared" si="35"/>
        <v>1.7653141705017315</v>
      </c>
      <c r="AA22" s="48">
        <f t="shared" si="35"/>
        <v>1.3476534500592121</v>
      </c>
      <c r="AB22" s="48">
        <f t="shared" si="35"/>
        <v>1.1708790717894135</v>
      </c>
      <c r="AC22" s="48">
        <f t="shared" si="35"/>
        <v>0.85994802800221837</v>
      </c>
      <c r="AD22" s="48">
        <f t="shared" si="35"/>
        <v>1.80255137987378</v>
      </c>
      <c r="AE22" s="48">
        <f t="shared" si="35"/>
        <v>1.0018127389107916</v>
      </c>
      <c r="AF22" s="48">
        <f t="shared" si="35"/>
        <v>1.2361745416660419</v>
      </c>
      <c r="AG22" s="48">
        <f t="shared" si="35"/>
        <v>1.419955328366487</v>
      </c>
      <c r="AH22" s="48">
        <f t="shared" si="35"/>
        <v>1.2953549895816157</v>
      </c>
      <c r="AI22" s="48">
        <f>VLOOKUP(AI68,$E$2:$F$41,2,FALSE)</f>
        <v>1.4599263592618685</v>
      </c>
      <c r="AJ22" s="76">
        <f>VLOOKUP(AJ68,$E$2:$F$41,2,FALSE)</f>
        <v>1.1746417275030354</v>
      </c>
      <c r="AK22" s="48">
        <f>VLOOKUP(AK68,$E$2:$F$41,2,FALSE)</f>
        <v>1.5460401669939587</v>
      </c>
      <c r="AL22" s="79">
        <f>VLOOKUP(AL68,$E$2:$F$41,2,FALSE)</f>
        <v>1.7591924777766115</v>
      </c>
      <c r="AM22" s="76">
        <f t="shared" si="3"/>
        <v>2.0115843364463566</v>
      </c>
      <c r="AN22" s="48">
        <f t="shared" si="4"/>
        <v>1.3234136548291831</v>
      </c>
      <c r="AO22" s="48">
        <f t="shared" si="4"/>
        <v>1.147300356773449</v>
      </c>
      <c r="AP22" s="48">
        <f t="shared" si="4"/>
        <v>0.7711941267295267</v>
      </c>
      <c r="AQ22" s="48">
        <f t="shared" si="4"/>
        <v>0.99198506198563918</v>
      </c>
      <c r="AR22" s="48">
        <f t="shared" si="4"/>
        <v>0.96972862732165066</v>
      </c>
      <c r="AS22" s="48">
        <f t="shared" si="4"/>
        <v>1.1950889085430749</v>
      </c>
      <c r="AT22" s="79">
        <f>VLOOKUP(AT68,$E$2:$F$41,2,FALSE)</f>
        <v>1.5523389272811765</v>
      </c>
      <c r="AU22" s="48">
        <f>VLOOKUP(AU68,$E$2:$F$41,2,FALSE)</f>
        <v>1.3203529958476368</v>
      </c>
      <c r="AV22" s="48">
        <f>VLOOKUP(AV68,$E$2:$F$41,2,FALSE)</f>
        <v>1.5654672832751202</v>
      </c>
      <c r="AW22" s="48">
        <f t="shared" ca="1" si="5"/>
        <v>1.3366079875765375</v>
      </c>
      <c r="AX22" s="49"/>
    </row>
    <row r="23" spans="1:50" x14ac:dyDescent="0.25">
      <c r="E23" s="50" t="str">
        <f>CONCATENATE("@",Schedule!A3)</f>
        <v>@AVL</v>
      </c>
      <c r="F23" s="44">
        <f t="shared" si="33"/>
        <v>1.5460401669939587</v>
      </c>
      <c r="G23" s="50" t="str">
        <f>CONCATENATE("@",Schedule!A3)</f>
        <v>@AVL</v>
      </c>
      <c r="H23" s="44">
        <f t="shared" si="34"/>
        <v>1.3320949144725103</v>
      </c>
    </row>
    <row r="24" spans="1:50" x14ac:dyDescent="0.25">
      <c r="E24" s="50" t="str">
        <f>CONCATENATE("@",Schedule!A4)</f>
        <v>@BHA</v>
      </c>
      <c r="F24" s="44">
        <f t="shared" si="33"/>
        <v>1.3476534500592121</v>
      </c>
      <c r="G24" s="50" t="str">
        <f>CONCATENATE("@",Schedule!A4)</f>
        <v>@BHA</v>
      </c>
      <c r="H24" s="44">
        <f t="shared" si="34"/>
        <v>0.94685383931205847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@BUR</v>
      </c>
      <c r="F25" s="44">
        <f t="shared" si="33"/>
        <v>1.118621452877423</v>
      </c>
      <c r="G25" s="50" t="str">
        <f>CONCATENATE("@",Schedule!A5)</f>
        <v>@BUR</v>
      </c>
      <c r="H25" s="44">
        <f t="shared" si="34"/>
        <v>1.4004796743641739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@CHE</v>
      </c>
      <c r="F26" s="44">
        <f t="shared" si="33"/>
        <v>1.80255137987378</v>
      </c>
      <c r="G26" s="50" t="str">
        <f>CONCATENATE("@",Schedule!A6)</f>
        <v>@CHE</v>
      </c>
      <c r="H26" s="44">
        <f t="shared" si="34"/>
        <v>0.81137810294824342</v>
      </c>
      <c r="J26" s="41" t="str">
        <f>Schedule!A2</f>
        <v>ARS</v>
      </c>
      <c r="K26" s="48">
        <f t="shared" ref="K26:AV26" si="36">VLOOKUP(K49,$G$2:$H$41,2,FALSE)</f>
        <v>1.3557894751068471</v>
      </c>
      <c r="L26" s="48">
        <f t="shared" si="36"/>
        <v>1.3380635100541995</v>
      </c>
      <c r="M26" s="48">
        <f t="shared" si="36"/>
        <v>1.1802731361255516</v>
      </c>
      <c r="N26" s="48">
        <f t="shared" si="36"/>
        <v>1.8133891909778665</v>
      </c>
      <c r="O26" s="48">
        <f t="shared" si="36"/>
        <v>0.75638743658241714</v>
      </c>
      <c r="P26" s="48">
        <f t="shared" si="36"/>
        <v>1.3070534520134718</v>
      </c>
      <c r="Q26" s="48">
        <f t="shared" si="36"/>
        <v>1.0759101311927015</v>
      </c>
      <c r="R26" s="48">
        <f t="shared" si="36"/>
        <v>1.5021495844051715</v>
      </c>
      <c r="S26" s="48">
        <f t="shared" si="36"/>
        <v>1.5467739662340048</v>
      </c>
      <c r="T26" s="48">
        <f t="shared" si="36"/>
        <v>1.3376933274929359</v>
      </c>
      <c r="U26" s="48">
        <f t="shared" si="36"/>
        <v>1.1799275700143486</v>
      </c>
      <c r="V26" s="48">
        <f t="shared" si="36"/>
        <v>1.5792643136447067</v>
      </c>
      <c r="W26" s="48">
        <f t="shared" si="36"/>
        <v>1.5754086273235568</v>
      </c>
      <c r="X26" s="48">
        <f t="shared" si="36"/>
        <v>1.2837335048843384</v>
      </c>
      <c r="Y26" s="48">
        <f t="shared" si="36"/>
        <v>0.91495828630333853</v>
      </c>
      <c r="Z26" s="79">
        <f t="shared" si="36"/>
        <v>0.94685383931205847</v>
      </c>
      <c r="AA26" s="79">
        <f t="shared" si="36"/>
        <v>1.7466058310744237</v>
      </c>
      <c r="AB26" s="79">
        <f t="shared" si="36"/>
        <v>1.6142544751168055</v>
      </c>
      <c r="AC26" s="48">
        <f>VLOOKUP(AC49,$G$2:$H$41,2,FALSE)</f>
        <v>1.5538958903158566</v>
      </c>
      <c r="AD26" s="48">
        <f t="shared" si="36"/>
        <v>1.3970604808340974</v>
      </c>
      <c r="AE26" s="48">
        <f t="shared" si="36"/>
        <v>1.2132603607066637</v>
      </c>
      <c r="AF26" s="48">
        <f t="shared" si="36"/>
        <v>1.1862563470220373</v>
      </c>
      <c r="AG26" s="48">
        <f t="shared" si="36"/>
        <v>1.3320949144725103</v>
      </c>
      <c r="AH26" s="48">
        <f t="shared" si="36"/>
        <v>1.7442344725617502</v>
      </c>
      <c r="AI26" s="48">
        <f t="shared" si="36"/>
        <v>0.85294753486953423</v>
      </c>
      <c r="AJ26" s="76">
        <f t="shared" si="36"/>
        <v>1.1590851366911918</v>
      </c>
      <c r="AK26" s="48">
        <f t="shared" si="36"/>
        <v>1.4004796743641739</v>
      </c>
      <c r="AL26" s="79">
        <f t="shared" ref="AL26:AU26" si="37">VLOOKUP(AL49,$G$2:$H$41,2,FALSE)</f>
        <v>1.330556621505542</v>
      </c>
      <c r="AM26" s="76">
        <f t="shared" si="37"/>
        <v>1.1865846221235354</v>
      </c>
      <c r="AN26" s="48">
        <f t="shared" si="37"/>
        <v>1.3309463024394519</v>
      </c>
      <c r="AO26" s="48">
        <f t="shared" si="37"/>
        <v>1.6080998486030136</v>
      </c>
      <c r="AP26" s="48">
        <f t="shared" si="37"/>
        <v>1.5288689825672959</v>
      </c>
      <c r="AQ26" s="48">
        <f t="shared" si="37"/>
        <v>1.4476143778482966</v>
      </c>
      <c r="AR26" s="48">
        <f t="shared" si="37"/>
        <v>1.3779831480159481</v>
      </c>
      <c r="AS26" s="48">
        <f t="shared" si="37"/>
        <v>1.9695767882328608</v>
      </c>
      <c r="AT26" s="79">
        <f t="shared" si="37"/>
        <v>0.81137810294824342</v>
      </c>
      <c r="AU26" s="48">
        <f t="shared" si="37"/>
        <v>1.4315086854809407</v>
      </c>
      <c r="AV26" s="48">
        <f t="shared" si="36"/>
        <v>1.0677287975221086</v>
      </c>
      <c r="AW26" s="48">
        <f t="shared" ref="AW26:AW45" ca="1" si="38">IF(OR($D$6=0,$D$6&gt;39),AVERAGE($K26:$AV26),AVERAGE(OFFSET($K26,0,0,1,$D$6-1)))</f>
        <v>1.3491059986340994</v>
      </c>
    </row>
    <row r="27" spans="1:50" x14ac:dyDescent="0.25">
      <c r="E27" s="50" t="str">
        <f>CONCATENATE("@",Schedule!A7)</f>
        <v>@CRY</v>
      </c>
      <c r="F27" s="44">
        <f t="shared" si="33"/>
        <v>1.0018127389107916</v>
      </c>
      <c r="G27" s="50" t="str">
        <f>CONCATENATE("@",Schedule!A7)</f>
        <v>@CRY</v>
      </c>
      <c r="H27" s="44">
        <f t="shared" si="34"/>
        <v>1.4315086854809407</v>
      </c>
      <c r="J27" s="41" t="str">
        <f>Schedule!A3</f>
        <v>AVL</v>
      </c>
      <c r="K27" s="79">
        <f t="shared" ref="K27:AB27" si="39">VLOOKUP(K50,$G$2:$H$41,2,FALSE)</f>
        <v>0.75638743658241714</v>
      </c>
      <c r="L27" s="79">
        <f t="shared" si="39"/>
        <v>1.8133891909778665</v>
      </c>
      <c r="M27" s="79">
        <f t="shared" si="39"/>
        <v>1.3557894751068471</v>
      </c>
      <c r="N27" s="79">
        <f t="shared" si="39"/>
        <v>1.3309463024394519</v>
      </c>
      <c r="O27" s="79">
        <f t="shared" si="39"/>
        <v>1.1590851366911918</v>
      </c>
      <c r="P27" s="79">
        <f t="shared" si="39"/>
        <v>1.7442344725617502</v>
      </c>
      <c r="Q27" s="79">
        <f t="shared" si="39"/>
        <v>1.5754086273235568</v>
      </c>
      <c r="R27" s="79">
        <f t="shared" si="39"/>
        <v>1.0622404647070891</v>
      </c>
      <c r="S27" s="79">
        <f t="shared" si="39"/>
        <v>1.0677287975221086</v>
      </c>
      <c r="T27" s="79">
        <f t="shared" si="39"/>
        <v>1.1865846221235354</v>
      </c>
      <c r="U27" s="79">
        <f t="shared" si="39"/>
        <v>1.5538958903158566</v>
      </c>
      <c r="V27" s="48">
        <f t="shared" si="39"/>
        <v>1.1862563470220373</v>
      </c>
      <c r="W27" s="48">
        <f t="shared" si="39"/>
        <v>1.5792643136447067</v>
      </c>
      <c r="X27" s="48">
        <f t="shared" si="39"/>
        <v>1.7466058310744237</v>
      </c>
      <c r="Y27" s="48">
        <f t="shared" si="39"/>
        <v>1.6142544751168055</v>
      </c>
      <c r="Z27" s="79">
        <f t="shared" si="39"/>
        <v>0.81137810294824342</v>
      </c>
      <c r="AA27" s="79">
        <f t="shared" si="39"/>
        <v>1.0759101311927015</v>
      </c>
      <c r="AB27" s="79">
        <f t="shared" si="39"/>
        <v>1.330556621505542</v>
      </c>
      <c r="AC27" s="79">
        <f>VLOOKUP(AC50,$G$2:$H$41,2,FALSE)</f>
        <v>1.4476143778482966</v>
      </c>
      <c r="AD27" s="79">
        <f t="shared" ref="AD27:AK27" si="40">VLOOKUP(AD50,$G$2:$H$41,2,FALSE)</f>
        <v>1.4004796743641739</v>
      </c>
      <c r="AE27" s="79">
        <f t="shared" si="40"/>
        <v>1.3970604808340974</v>
      </c>
      <c r="AF27" s="79">
        <f t="shared" si="40"/>
        <v>1.3380635100541995</v>
      </c>
      <c r="AG27" s="79">
        <f t="shared" si="40"/>
        <v>1.197845630414377</v>
      </c>
      <c r="AH27" s="79">
        <f t="shared" si="40"/>
        <v>0.94685383931205847</v>
      </c>
      <c r="AI27" s="79">
        <f t="shared" si="40"/>
        <v>1.3070534520134718</v>
      </c>
      <c r="AJ27" s="76">
        <f t="shared" si="40"/>
        <v>1.5467739662340048</v>
      </c>
      <c r="AK27" s="79">
        <f t="shared" si="40"/>
        <v>1.3376933274929359</v>
      </c>
      <c r="AL27" s="79">
        <f t="shared" ref="AL27:AM29" si="41">VLOOKUP(AL50,$G$2:$H$41,2,FALSE)</f>
        <v>1.3779831480159481</v>
      </c>
      <c r="AM27" s="76">
        <f t="shared" si="41"/>
        <v>1.6080998486030136</v>
      </c>
      <c r="AN27" s="79">
        <f t="shared" ref="AN27:AS27" si="42">VLOOKUP(AN50,$G$2:$H$41,2,FALSE)</f>
        <v>1.5288689825672959</v>
      </c>
      <c r="AO27" s="79">
        <f t="shared" si="42"/>
        <v>1.1802731361255516</v>
      </c>
      <c r="AP27" s="79">
        <f t="shared" si="42"/>
        <v>0.85294753486953423</v>
      </c>
      <c r="AQ27" s="79">
        <f t="shared" si="42"/>
        <v>1.9695767882328608</v>
      </c>
      <c r="AR27" s="79">
        <f t="shared" si="42"/>
        <v>1.2837335048843384</v>
      </c>
      <c r="AS27" s="48">
        <f t="shared" si="42"/>
        <v>1.2132603607066637</v>
      </c>
      <c r="AT27" s="79">
        <f>VLOOKUP(AT50,$G$2:$H$41,2,FALSE)</f>
        <v>1.4315086854809407</v>
      </c>
      <c r="AU27" s="48">
        <f>VLOOKUP(AU50,$G$2:$H$41,2,FALSE)</f>
        <v>1.1799275700143486</v>
      </c>
      <c r="AV27" s="48">
        <f>VLOOKUP(AV50,$G$2:$H$41,2,FALSE)</f>
        <v>0.91495828630333853</v>
      </c>
      <c r="AW27" s="48">
        <f t="shared" ca="1" si="38"/>
        <v>1.3377171366736285</v>
      </c>
    </row>
    <row r="28" spans="1:50" x14ac:dyDescent="0.25">
      <c r="E28" s="50" t="str">
        <f>CONCATENATE("@",Schedule!A8)</f>
        <v>@EVE</v>
      </c>
      <c r="F28" s="44">
        <f t="shared" si="33"/>
        <v>1.3203529958476368</v>
      </c>
      <c r="G28" s="50" t="str">
        <f>CONCATENATE("@",Schedule!A8)</f>
        <v>@EVE</v>
      </c>
      <c r="H28" s="44">
        <f t="shared" si="34"/>
        <v>1.2837335048843384</v>
      </c>
      <c r="J28" s="41" t="str">
        <f>Schedule!A4</f>
        <v>BHA</v>
      </c>
      <c r="K28" s="79">
        <f t="shared" ref="K28:AV28" si="43">VLOOKUP(K51,$G$2:$H$41,2,FALSE)</f>
        <v>0.91495828630333853</v>
      </c>
      <c r="L28" s="79">
        <f t="shared" si="43"/>
        <v>1.3779831480159481</v>
      </c>
      <c r="M28" s="79">
        <f t="shared" si="43"/>
        <v>1.2132603607066637</v>
      </c>
      <c r="N28" s="79">
        <f t="shared" si="43"/>
        <v>1.2837335048843384</v>
      </c>
      <c r="O28" s="79">
        <f t="shared" si="43"/>
        <v>1.4315086854809407</v>
      </c>
      <c r="P28" s="79">
        <f t="shared" si="43"/>
        <v>1.9695767882328608</v>
      </c>
      <c r="Q28" s="79">
        <f t="shared" si="43"/>
        <v>1.1799275700143486</v>
      </c>
      <c r="R28" s="79">
        <f t="shared" si="43"/>
        <v>1.5792643136447067</v>
      </c>
      <c r="S28" s="79">
        <f t="shared" si="43"/>
        <v>1.3320949144725103</v>
      </c>
      <c r="T28" s="79">
        <f t="shared" si="43"/>
        <v>1.3309463024394519</v>
      </c>
      <c r="U28" s="79">
        <f t="shared" si="43"/>
        <v>1.5754086273235568</v>
      </c>
      <c r="V28" s="48">
        <f t="shared" si="43"/>
        <v>1.1590851366911918</v>
      </c>
      <c r="W28" s="48">
        <f t="shared" si="43"/>
        <v>1.3557894751068471</v>
      </c>
      <c r="X28" s="48">
        <f t="shared" si="43"/>
        <v>1.8133891909778665</v>
      </c>
      <c r="Y28" s="48">
        <f t="shared" si="43"/>
        <v>1.1865846221235354</v>
      </c>
      <c r="Z28" s="79">
        <f t="shared" si="43"/>
        <v>1.197845630414377</v>
      </c>
      <c r="AA28" s="79">
        <f>VLOOKUP(AA51,$G$2:$H$41,2,FALSE)</f>
        <v>1.3376933274929359</v>
      </c>
      <c r="AB28" s="79">
        <f t="shared" si="43"/>
        <v>0.75638743658241714</v>
      </c>
      <c r="AC28" s="79">
        <f t="shared" si="43"/>
        <v>1.5467739662340048</v>
      </c>
      <c r="AD28" s="79">
        <f t="shared" si="43"/>
        <v>1.5288689825672959</v>
      </c>
      <c r="AE28" s="79">
        <f t="shared" si="43"/>
        <v>1.330556621505542</v>
      </c>
      <c r="AF28" s="79">
        <f t="shared" si="43"/>
        <v>1.1802731361255516</v>
      </c>
      <c r="AG28" s="79">
        <f t="shared" si="43"/>
        <v>1.4004796743641739</v>
      </c>
      <c r="AH28" s="79">
        <f t="shared" si="43"/>
        <v>1.5021495844051715</v>
      </c>
      <c r="AI28" s="79">
        <f t="shared" si="43"/>
        <v>1.6142544751168055</v>
      </c>
      <c r="AJ28" s="76">
        <f t="shared" si="43"/>
        <v>1.7466058310744237</v>
      </c>
      <c r="AK28" s="79">
        <f t="shared" si="43"/>
        <v>1.3070534520134718</v>
      </c>
      <c r="AL28" s="79">
        <f t="shared" si="41"/>
        <v>1.3970604808340974</v>
      </c>
      <c r="AM28" s="76">
        <f t="shared" si="41"/>
        <v>1.5538958903158566</v>
      </c>
      <c r="AN28" s="79">
        <f t="shared" ref="AN28:AS28" si="44">VLOOKUP(AN51,$G$2:$H$41,2,FALSE)</f>
        <v>1.0759101311927015</v>
      </c>
      <c r="AO28" s="79">
        <f t="shared" si="44"/>
        <v>1.4476143778482966</v>
      </c>
      <c r="AP28" s="79">
        <f t="shared" si="44"/>
        <v>0.81137810294824342</v>
      </c>
      <c r="AQ28" s="79">
        <f t="shared" si="44"/>
        <v>1.6080998486030136</v>
      </c>
      <c r="AR28" s="79">
        <f t="shared" si="44"/>
        <v>1.7442344725617502</v>
      </c>
      <c r="AS28" s="48">
        <f t="shared" si="44"/>
        <v>1.1862563470220373</v>
      </c>
      <c r="AT28" s="79">
        <f t="shared" ref="AT28:AU45" si="45">VLOOKUP(AT51,$G$2:$H$41,2,FALSE)</f>
        <v>1.3380635100541995</v>
      </c>
      <c r="AU28" s="48">
        <f t="shared" si="45"/>
        <v>0.85294753486953423</v>
      </c>
      <c r="AV28" s="48">
        <f t="shared" si="43"/>
        <v>1.0622404647070891</v>
      </c>
      <c r="AW28" s="48">
        <f t="shared" ca="1" si="38"/>
        <v>1.3558895605557844</v>
      </c>
    </row>
    <row r="29" spans="1:50" x14ac:dyDescent="0.25">
      <c r="E29" s="50" t="str">
        <f>CONCATENATE("@",Schedule!A9)</f>
        <v>@FUL</v>
      </c>
      <c r="F29" s="44">
        <f t="shared" si="33"/>
        <v>1.147300356773449</v>
      </c>
      <c r="G29" s="50" t="str">
        <f>CONCATENATE("@",Schedule!A9)</f>
        <v>@FUL</v>
      </c>
      <c r="H29" s="44">
        <f t="shared" si="34"/>
        <v>1.3557894751068471</v>
      </c>
      <c r="J29" s="41" t="str">
        <f>Schedule!A5</f>
        <v>BUR</v>
      </c>
      <c r="K29" s="79">
        <f t="shared" ref="K29:Z29" si="46">VLOOKUP(K52,$G$2:$H$41,2,FALSE)</f>
        <v>1.2132603607066637</v>
      </c>
      <c r="L29" s="79">
        <f t="shared" si="46"/>
        <v>1.1590851366911918</v>
      </c>
      <c r="M29" s="79">
        <f t="shared" si="46"/>
        <v>1.5754086273235568</v>
      </c>
      <c r="N29" s="79">
        <f t="shared" si="46"/>
        <v>1.3779831480159481</v>
      </c>
      <c r="O29" s="79">
        <f t="shared" si="46"/>
        <v>1.7466058310744237</v>
      </c>
      <c r="P29" s="79">
        <f t="shared" si="46"/>
        <v>1.330556621505542</v>
      </c>
      <c r="Q29" s="79">
        <f t="shared" si="46"/>
        <v>0.91495828630333853</v>
      </c>
      <c r="R29" s="79">
        <f t="shared" si="46"/>
        <v>0.94685383931205847</v>
      </c>
      <c r="S29" s="79">
        <f t="shared" si="46"/>
        <v>1.6142544751168055</v>
      </c>
      <c r="T29" s="79">
        <f t="shared" si="46"/>
        <v>0.75638743658241714</v>
      </c>
      <c r="U29" s="79">
        <f t="shared" si="46"/>
        <v>1.4476143778482966</v>
      </c>
      <c r="V29" s="48">
        <f t="shared" si="46"/>
        <v>1.0622404647070891</v>
      </c>
      <c r="W29" s="48">
        <f t="shared" si="46"/>
        <v>1.3320949144725103</v>
      </c>
      <c r="X29" s="48">
        <f t="shared" si="46"/>
        <v>1.3376933274929359</v>
      </c>
      <c r="Y29" s="48">
        <f t="shared" si="46"/>
        <v>1.5467739662340048</v>
      </c>
      <c r="Z29" s="79">
        <f t="shared" si="46"/>
        <v>1.8133891909778665</v>
      </c>
      <c r="AA29" s="79">
        <f>VLOOKUP(AA52,$G$2:$H$41,2,FALSE)</f>
        <v>1.5288689825672959</v>
      </c>
      <c r="AB29" s="79">
        <f t="shared" ref="AB29:AK29" si="47">VLOOKUP(AB52,$G$2:$H$41,2,FALSE)</f>
        <v>1.1802731361255516</v>
      </c>
      <c r="AC29" s="79">
        <f t="shared" si="47"/>
        <v>1.1865846221235354</v>
      </c>
      <c r="AD29" s="79">
        <f t="shared" si="47"/>
        <v>1.5021495844051715</v>
      </c>
      <c r="AE29" s="79">
        <f t="shared" si="47"/>
        <v>0.81137810294824342</v>
      </c>
      <c r="AF29" s="79">
        <f t="shared" si="47"/>
        <v>0.85294753486953423</v>
      </c>
      <c r="AG29" s="79">
        <f t="shared" si="47"/>
        <v>1.0677287975221086</v>
      </c>
      <c r="AH29" s="79">
        <f t="shared" si="47"/>
        <v>1.4315086854809407</v>
      </c>
      <c r="AI29" s="79">
        <f t="shared" si="47"/>
        <v>1.9695767882328608</v>
      </c>
      <c r="AJ29" s="76">
        <f t="shared" si="47"/>
        <v>1.1799275700143486</v>
      </c>
      <c r="AK29" s="79">
        <f t="shared" si="47"/>
        <v>1.197845630414377</v>
      </c>
      <c r="AL29" s="79">
        <f t="shared" si="41"/>
        <v>1.2837335048843384</v>
      </c>
      <c r="AM29" s="76">
        <f t="shared" si="41"/>
        <v>1.3070534520134718</v>
      </c>
      <c r="AN29" s="79">
        <f t="shared" ref="AN29:AS29" si="48">VLOOKUP(AN52,$G$2:$H$41,2,FALSE)</f>
        <v>1.3970604808340974</v>
      </c>
      <c r="AO29" s="79">
        <f t="shared" si="48"/>
        <v>1.5538958903158566</v>
      </c>
      <c r="AP29" s="79">
        <f t="shared" si="48"/>
        <v>1.0759101311927015</v>
      </c>
      <c r="AQ29" s="79">
        <f t="shared" si="48"/>
        <v>1.1862563470220373</v>
      </c>
      <c r="AR29" s="79">
        <f t="shared" si="48"/>
        <v>1.3380635100541995</v>
      </c>
      <c r="AS29" s="48">
        <f t="shared" si="48"/>
        <v>1.3557894751068471</v>
      </c>
      <c r="AT29" s="79">
        <f t="shared" si="45"/>
        <v>1.7442344725617502</v>
      </c>
      <c r="AU29" s="48">
        <f t="shared" si="45"/>
        <v>1.3309463024394519</v>
      </c>
      <c r="AV29" s="48">
        <f>VLOOKUP(AV52,$G$2:$H$41,2,FALSE)</f>
        <v>1.6080998486030136</v>
      </c>
      <c r="AW29" s="48">
        <f t="shared" ca="1" si="38"/>
        <v>1.3150511623106318</v>
      </c>
    </row>
    <row r="30" spans="1:50" x14ac:dyDescent="0.25">
      <c r="E30" s="50" t="str">
        <f>CONCATENATE("@",Schedule!A10)</f>
        <v>@LEE</v>
      </c>
      <c r="F30" s="44">
        <f t="shared" si="33"/>
        <v>1.6462999370399798</v>
      </c>
      <c r="G30" s="50" t="str">
        <f>CONCATENATE("@",Schedule!A10)</f>
        <v>@LEE</v>
      </c>
      <c r="H30" s="44">
        <f t="shared" si="34"/>
        <v>1.5467739662340048</v>
      </c>
      <c r="J30" s="41" t="str">
        <f>Schedule!A6</f>
        <v>CHE</v>
      </c>
      <c r="K30" s="79">
        <f t="shared" ref="K30:AV30" si="49">VLOOKUP(K53,$G$2:$H$41,2,FALSE)</f>
        <v>0.94685383931205847</v>
      </c>
      <c r="L30" s="79">
        <f t="shared" si="49"/>
        <v>1.3309463024394519</v>
      </c>
      <c r="M30" s="79">
        <f t="shared" si="49"/>
        <v>1.7466058310744237</v>
      </c>
      <c r="N30" s="79">
        <f t="shared" si="49"/>
        <v>1.6142544751168055</v>
      </c>
      <c r="O30" s="79">
        <f t="shared" si="49"/>
        <v>1.5754086273235568</v>
      </c>
      <c r="P30" s="79">
        <f t="shared" si="49"/>
        <v>1.0759101311927015</v>
      </c>
      <c r="Q30" s="79">
        <f t="shared" si="49"/>
        <v>1.4004796743641739</v>
      </c>
      <c r="R30" s="79">
        <f t="shared" si="49"/>
        <v>1.8133891909778665</v>
      </c>
      <c r="S30" s="79">
        <f t="shared" si="49"/>
        <v>1.3779831480159481</v>
      </c>
      <c r="T30" s="79">
        <f t="shared" si="49"/>
        <v>1.330556621505542</v>
      </c>
      <c r="U30" s="79">
        <f t="shared" si="49"/>
        <v>1.7442344725617502</v>
      </c>
      <c r="V30" s="48">
        <f t="shared" si="49"/>
        <v>1.2837335048843384</v>
      </c>
      <c r="W30" s="48">
        <f t="shared" si="49"/>
        <v>1.1862563470220373</v>
      </c>
      <c r="X30" s="48">
        <f t="shared" si="49"/>
        <v>1.3380635100541995</v>
      </c>
      <c r="Y30" s="48">
        <f t="shared" si="49"/>
        <v>1.0622404647070891</v>
      </c>
      <c r="Z30" s="79">
        <f t="shared" si="49"/>
        <v>1.5021495844051715</v>
      </c>
      <c r="AA30" s="79">
        <f t="shared" si="49"/>
        <v>0.85294753486953423</v>
      </c>
      <c r="AB30" s="79">
        <f t="shared" si="49"/>
        <v>1.1590851366911918</v>
      </c>
      <c r="AC30" s="79">
        <f t="shared" si="49"/>
        <v>1.3557894751068471</v>
      </c>
      <c r="AD30" s="79">
        <f t="shared" si="49"/>
        <v>1.3376933274929359</v>
      </c>
      <c r="AE30" s="79">
        <f t="shared" si="49"/>
        <v>1.5792643136447067</v>
      </c>
      <c r="AF30" s="79">
        <f t="shared" si="49"/>
        <v>1.1799275700143486</v>
      </c>
      <c r="AG30" s="79">
        <f t="shared" si="49"/>
        <v>1.6080998486030136</v>
      </c>
      <c r="AH30" s="79">
        <f t="shared" si="49"/>
        <v>1.5538958903158566</v>
      </c>
      <c r="AI30" s="79">
        <f t="shared" si="49"/>
        <v>1.3970604808340974</v>
      </c>
      <c r="AJ30" s="76">
        <f t="shared" ref="AJ30:AJ35" si="50">VLOOKUP(AJ53,$G$2:$H$41,2,FALSE)</f>
        <v>1.2132603607066637</v>
      </c>
      <c r="AK30" s="79">
        <f t="shared" si="49"/>
        <v>1.4476143778482966</v>
      </c>
      <c r="AL30" s="79">
        <f t="shared" si="49"/>
        <v>1.5467739662340048</v>
      </c>
      <c r="AM30" s="76">
        <f t="shared" ref="AM30:AM45" si="51">VLOOKUP(AM53,$G$2:$H$41,2,FALSE)</f>
        <v>1.1802731361255516</v>
      </c>
      <c r="AN30" s="79">
        <f t="shared" ref="AN30:AS30" si="52">VLOOKUP(AN53,$G$2:$H$41,2,FALSE)</f>
        <v>1.9695767882328608</v>
      </c>
      <c r="AO30" s="79">
        <f t="shared" si="52"/>
        <v>1.4315086854809407</v>
      </c>
      <c r="AP30" s="79">
        <f t="shared" si="52"/>
        <v>1.0677287975221086</v>
      </c>
      <c r="AQ30" s="79">
        <f t="shared" si="52"/>
        <v>1.1865846221235354</v>
      </c>
      <c r="AR30" s="79">
        <f t="shared" si="52"/>
        <v>1.5288689825672959</v>
      </c>
      <c r="AS30" s="48">
        <f t="shared" si="52"/>
        <v>0.75638743658241714</v>
      </c>
      <c r="AT30" s="79">
        <f t="shared" si="45"/>
        <v>1.197845630414377</v>
      </c>
      <c r="AU30" s="48">
        <f t="shared" si="45"/>
        <v>1.3070534520134718</v>
      </c>
      <c r="AV30" s="48">
        <f t="shared" si="49"/>
        <v>1.3320949144725103</v>
      </c>
      <c r="AW30" s="48">
        <f t="shared" ca="1" si="38"/>
        <v>1.3563866361724641</v>
      </c>
    </row>
    <row r="31" spans="1:50" x14ac:dyDescent="0.25">
      <c r="E31" s="50" t="str">
        <f>CONCATENATE("@",Schedule!A11)</f>
        <v>@LEI</v>
      </c>
      <c r="F31" s="44">
        <f t="shared" si="33"/>
        <v>1.601226221349443</v>
      </c>
      <c r="G31" s="50" t="str">
        <f>CONCATENATE("@",Schedule!A11)</f>
        <v>@LEI</v>
      </c>
      <c r="H31" s="44">
        <f t="shared" si="34"/>
        <v>1.1590851366911918</v>
      </c>
      <c r="J31" s="41" t="str">
        <f>Schedule!A7</f>
        <v>CRY</v>
      </c>
      <c r="K31" s="79">
        <f t="shared" ref="K31:AV31" si="53">VLOOKUP(K54,$G$2:$H$41,2,FALSE)</f>
        <v>1.5754086273235568</v>
      </c>
      <c r="L31" s="79">
        <f t="shared" si="53"/>
        <v>1.0759101311927015</v>
      </c>
      <c r="M31" s="79">
        <f t="shared" si="53"/>
        <v>1.4476143778482966</v>
      </c>
      <c r="N31" s="79">
        <f t="shared" si="53"/>
        <v>0.81137810294824342</v>
      </c>
      <c r="O31" s="79">
        <f t="shared" si="53"/>
        <v>1.0677287975221086</v>
      </c>
      <c r="P31" s="79">
        <f t="shared" si="53"/>
        <v>1.3557894751068471</v>
      </c>
      <c r="Q31" s="79">
        <f t="shared" si="53"/>
        <v>1.1862563470220373</v>
      </c>
      <c r="R31" s="79">
        <f t="shared" si="53"/>
        <v>1.7442344725617502</v>
      </c>
      <c r="S31" s="79">
        <f t="shared" si="53"/>
        <v>1.4004796743641739</v>
      </c>
      <c r="T31" s="79">
        <f t="shared" si="53"/>
        <v>1.5538958903158566</v>
      </c>
      <c r="U31" s="79">
        <f t="shared" si="53"/>
        <v>1.7466058310744237</v>
      </c>
      <c r="V31" s="48">
        <f t="shared" si="53"/>
        <v>1.330556621505542</v>
      </c>
      <c r="W31" s="48">
        <f t="shared" si="53"/>
        <v>1.1865846221235354</v>
      </c>
      <c r="X31" s="48">
        <f t="shared" si="53"/>
        <v>1.3309463024394519</v>
      </c>
      <c r="Y31" s="48">
        <f t="shared" si="53"/>
        <v>1.3320949144725103</v>
      </c>
      <c r="Z31" s="79">
        <f t="shared" si="53"/>
        <v>1.3070534520134718</v>
      </c>
      <c r="AA31" s="79">
        <f t="shared" si="53"/>
        <v>1.8133891909778665</v>
      </c>
      <c r="AB31" s="79">
        <f t="shared" si="53"/>
        <v>1.0622404647070891</v>
      </c>
      <c r="AC31" s="79">
        <f t="shared" si="53"/>
        <v>0.75638743658241714</v>
      </c>
      <c r="AD31" s="79">
        <f t="shared" si="53"/>
        <v>1.3380635100541995</v>
      </c>
      <c r="AE31" s="79">
        <f t="shared" si="53"/>
        <v>1.3376933274929359</v>
      </c>
      <c r="AF31" s="79">
        <f t="shared" si="53"/>
        <v>1.3779831480159481</v>
      </c>
      <c r="AG31" s="79">
        <f t="shared" si="53"/>
        <v>1.5467739662340048</v>
      </c>
      <c r="AH31" s="79">
        <f t="shared" si="53"/>
        <v>1.5792643136447067</v>
      </c>
      <c r="AI31" s="79">
        <f t="shared" si="53"/>
        <v>0.94685383931205847</v>
      </c>
      <c r="AJ31" s="76">
        <f t="shared" si="50"/>
        <v>1.5288689825672959</v>
      </c>
      <c r="AK31" s="79">
        <f t="shared" si="53"/>
        <v>1.1799275700143486</v>
      </c>
      <c r="AL31" s="79">
        <f t="shared" si="53"/>
        <v>1.9695767882328608</v>
      </c>
      <c r="AM31" s="76">
        <f t="shared" si="51"/>
        <v>1.2132603607066637</v>
      </c>
      <c r="AN31" s="79">
        <f t="shared" ref="AN31:AS31" si="54">VLOOKUP(AN54,$G$2:$H$41,2,FALSE)</f>
        <v>1.2837335048843384</v>
      </c>
      <c r="AO31" s="79">
        <f t="shared" si="54"/>
        <v>0.91495828630333853</v>
      </c>
      <c r="AP31" s="79">
        <f t="shared" si="54"/>
        <v>1.3970604808340974</v>
      </c>
      <c r="AQ31" s="79">
        <f t="shared" si="54"/>
        <v>1.1590851366911918</v>
      </c>
      <c r="AR31" s="79">
        <f t="shared" si="54"/>
        <v>0.85294753486953423</v>
      </c>
      <c r="AS31" s="48">
        <f t="shared" si="54"/>
        <v>1.6080998486030136</v>
      </c>
      <c r="AT31" s="79">
        <f t="shared" si="45"/>
        <v>1.5021495844051715</v>
      </c>
      <c r="AU31" s="48">
        <f t="shared" si="45"/>
        <v>1.197845630414377</v>
      </c>
      <c r="AV31" s="48">
        <f t="shared" si="53"/>
        <v>1.1802731361255516</v>
      </c>
      <c r="AW31" s="48">
        <f t="shared" ca="1" si="38"/>
        <v>1.324829744469783</v>
      </c>
    </row>
    <row r="32" spans="1:50" x14ac:dyDescent="0.25">
      <c r="E32" s="50" t="str">
        <f>CONCATENATE("@",Schedule!A12)</f>
        <v>@LIV</v>
      </c>
      <c r="F32" s="44">
        <f t="shared" si="33"/>
        <v>1.9837702408970304</v>
      </c>
      <c r="G32" s="50" t="str">
        <f>CONCATENATE("@",Schedule!A12)</f>
        <v>@LIV</v>
      </c>
      <c r="H32" s="44">
        <f t="shared" si="34"/>
        <v>1.1802731361255516</v>
      </c>
      <c r="J32" s="41" t="str">
        <f>Schedule!A8</f>
        <v>EVE</v>
      </c>
      <c r="K32" s="79">
        <f t="shared" ref="K32:AI32" si="55">VLOOKUP(K55,$G$2:$H$41,2,FALSE)</f>
        <v>1.1799275700143486</v>
      </c>
      <c r="L32" s="79">
        <f t="shared" si="55"/>
        <v>1.9695767882328608</v>
      </c>
      <c r="M32" s="79">
        <f t="shared" si="55"/>
        <v>1.4315086854809407</v>
      </c>
      <c r="N32" s="79">
        <f t="shared" si="55"/>
        <v>1.0677287975221086</v>
      </c>
      <c r="O32" s="79">
        <f t="shared" si="55"/>
        <v>1.3309463024394519</v>
      </c>
      <c r="P32" s="79">
        <f t="shared" si="55"/>
        <v>1.3970604808340974</v>
      </c>
      <c r="Q32" s="79">
        <f t="shared" si="55"/>
        <v>1.3779831480159481</v>
      </c>
      <c r="R32" s="79">
        <f t="shared" si="55"/>
        <v>1.2132603607066637</v>
      </c>
      <c r="S32" s="79">
        <f t="shared" si="55"/>
        <v>1.3557894751068471</v>
      </c>
      <c r="T32" s="79">
        <f t="shared" si="55"/>
        <v>1.7442344725617502</v>
      </c>
      <c r="U32" s="79">
        <f t="shared" si="55"/>
        <v>1.4004796743641739</v>
      </c>
      <c r="V32" s="48">
        <f t="shared" si="55"/>
        <v>0.91495828630333853</v>
      </c>
      <c r="W32" s="48">
        <f t="shared" si="55"/>
        <v>1.1590851366911918</v>
      </c>
      <c r="X32" s="48">
        <f t="shared" si="55"/>
        <v>1.197845630414377</v>
      </c>
      <c r="Y32" s="48">
        <f t="shared" si="55"/>
        <v>1.6080998486030136</v>
      </c>
      <c r="Z32" s="79">
        <f t="shared" si="55"/>
        <v>0.85294753486953423</v>
      </c>
      <c r="AA32" s="79">
        <f t="shared" si="55"/>
        <v>1.3380635100541995</v>
      </c>
      <c r="AB32" s="79">
        <f t="shared" si="55"/>
        <v>1.1862563470220373</v>
      </c>
      <c r="AC32" s="79">
        <f t="shared" si="55"/>
        <v>1.3320949144725103</v>
      </c>
      <c r="AD32" s="79">
        <f t="shared" si="55"/>
        <v>1.3070534520134718</v>
      </c>
      <c r="AE32" s="79">
        <f t="shared" si="55"/>
        <v>1.5538958903158566</v>
      </c>
      <c r="AF32" s="79">
        <f t="shared" si="55"/>
        <v>1.5467739662340048</v>
      </c>
      <c r="AG32" s="79">
        <f t="shared" si="55"/>
        <v>1.0759101311927015</v>
      </c>
      <c r="AH32" s="79">
        <f t="shared" si="55"/>
        <v>1.5288689825672959</v>
      </c>
      <c r="AI32" s="79">
        <f t="shared" si="55"/>
        <v>1.1802731361255516</v>
      </c>
      <c r="AJ32" s="76">
        <f t="shared" si="50"/>
        <v>1.5754086273235568</v>
      </c>
      <c r="AK32" s="79">
        <f t="shared" ref="AK32:AL34" si="56">VLOOKUP(AK55,$G$2:$H$41,2,FALSE)</f>
        <v>0.81137810294824342</v>
      </c>
      <c r="AL32" s="79">
        <f t="shared" si="56"/>
        <v>1.5792643136447067</v>
      </c>
      <c r="AM32" s="76">
        <f t="shared" si="51"/>
        <v>1.7466058310744237</v>
      </c>
      <c r="AN32" s="79">
        <f t="shared" ref="AN32:AS32" si="57">VLOOKUP(AN55,$G$2:$H$41,2,FALSE)</f>
        <v>1.6142544751168055</v>
      </c>
      <c r="AO32" s="79">
        <f t="shared" si="57"/>
        <v>0.94685383931205847</v>
      </c>
      <c r="AP32" s="79">
        <f t="shared" si="57"/>
        <v>1.330556621505542</v>
      </c>
      <c r="AQ32" s="79">
        <f t="shared" si="57"/>
        <v>1.0622404647070891</v>
      </c>
      <c r="AR32" s="79">
        <f t="shared" si="57"/>
        <v>1.5021495844051715</v>
      </c>
      <c r="AS32" s="48">
        <f t="shared" si="57"/>
        <v>1.1865846221235354</v>
      </c>
      <c r="AT32" s="79">
        <f t="shared" si="45"/>
        <v>1.8133891909778665</v>
      </c>
      <c r="AU32" s="48">
        <f t="shared" si="45"/>
        <v>1.3376933274929359</v>
      </c>
      <c r="AV32" s="48">
        <f>VLOOKUP(AV55,$G$2:$H$41,2,FALSE)</f>
        <v>0.75638743658241714</v>
      </c>
      <c r="AW32" s="48">
        <f t="shared" ca="1" si="38"/>
        <v>1.3447838249402759</v>
      </c>
    </row>
    <row r="33" spans="5:50" x14ac:dyDescent="0.25">
      <c r="E33" s="50" t="str">
        <f>CONCATENATE("@",Schedule!A13)</f>
        <v>@MCI</v>
      </c>
      <c r="F33" s="44">
        <f t="shared" si="33"/>
        <v>2.0115843364463566</v>
      </c>
      <c r="G33" s="50" t="str">
        <f>CONCATENATE("@",Schedule!A13)</f>
        <v>@MCI</v>
      </c>
      <c r="H33" s="44">
        <f t="shared" si="34"/>
        <v>0.75638743658241714</v>
      </c>
      <c r="J33" s="41" t="str">
        <f>Schedule!A9</f>
        <v>FUL</v>
      </c>
      <c r="K33" s="79">
        <f t="shared" ref="K33:AI33" si="58">VLOOKUP(K56,$G$2:$H$41,2,FALSE)</f>
        <v>1.197845630414377</v>
      </c>
      <c r="L33" s="79">
        <f t="shared" si="58"/>
        <v>1.5467739662340048</v>
      </c>
      <c r="M33" s="79">
        <f t="shared" si="58"/>
        <v>1.5021495844051715</v>
      </c>
      <c r="N33" s="79">
        <f t="shared" si="58"/>
        <v>1.1862563470220373</v>
      </c>
      <c r="O33" s="79">
        <f t="shared" si="58"/>
        <v>1.6080998486030136</v>
      </c>
      <c r="P33" s="79">
        <f t="shared" si="58"/>
        <v>1.6142544751168055</v>
      </c>
      <c r="Q33" s="79">
        <f t="shared" si="58"/>
        <v>1.9695767882328608</v>
      </c>
      <c r="R33" s="79">
        <f t="shared" si="58"/>
        <v>1.1865846221235354</v>
      </c>
      <c r="S33" s="79">
        <f t="shared" si="58"/>
        <v>1.4476143778482966</v>
      </c>
      <c r="T33" s="79">
        <f t="shared" si="58"/>
        <v>1.1590851366911918</v>
      </c>
      <c r="U33" s="79">
        <f t="shared" si="58"/>
        <v>0.75638743658241714</v>
      </c>
      <c r="V33" s="48">
        <f t="shared" si="58"/>
        <v>1.3309463024394519</v>
      </c>
      <c r="W33" s="48">
        <f t="shared" si="58"/>
        <v>1.0677287975221086</v>
      </c>
      <c r="X33" s="48">
        <f t="shared" si="58"/>
        <v>1.3779831480159481</v>
      </c>
      <c r="Y33" s="48">
        <f t="shared" si="58"/>
        <v>1.5754086273235568</v>
      </c>
      <c r="Z33" s="79">
        <f t="shared" si="58"/>
        <v>1.1799275700143486</v>
      </c>
      <c r="AA33" s="79">
        <f t="shared" si="58"/>
        <v>1.4004796743641739</v>
      </c>
      <c r="AB33" s="79">
        <f t="shared" si="58"/>
        <v>1.2132603607066637</v>
      </c>
      <c r="AC33" s="79">
        <f t="shared" si="58"/>
        <v>0.91495828630333853</v>
      </c>
      <c r="AD33" s="79">
        <f t="shared" si="58"/>
        <v>0.94685383931205847</v>
      </c>
      <c r="AE33" s="79">
        <f t="shared" si="58"/>
        <v>1.7466058310744237</v>
      </c>
      <c r="AF33" s="79">
        <f t="shared" si="58"/>
        <v>1.3070534520134718</v>
      </c>
      <c r="AG33" s="79">
        <f t="shared" si="58"/>
        <v>1.3380635100541995</v>
      </c>
      <c r="AH33" s="79">
        <f t="shared" si="58"/>
        <v>1.2837335048843384</v>
      </c>
      <c r="AI33" s="79">
        <f t="shared" si="58"/>
        <v>1.8133891909778665</v>
      </c>
      <c r="AJ33" s="76">
        <f t="shared" si="50"/>
        <v>1.4315086854809407</v>
      </c>
      <c r="AK33" s="79">
        <f t="shared" si="56"/>
        <v>1.1802731361255516</v>
      </c>
      <c r="AL33" s="79">
        <f t="shared" si="56"/>
        <v>0.85294753486953423</v>
      </c>
      <c r="AM33" s="76">
        <f t="shared" si="51"/>
        <v>1.7442344725617502</v>
      </c>
      <c r="AN33" s="79">
        <f t="shared" ref="AN33:AS33" si="59">VLOOKUP(AN56,$G$2:$H$41,2,FALSE)</f>
        <v>1.3320949144725103</v>
      </c>
      <c r="AO33" s="79">
        <f t="shared" si="59"/>
        <v>1.3376933274929359</v>
      </c>
      <c r="AP33" s="79">
        <f t="shared" si="59"/>
        <v>1.0622404647070891</v>
      </c>
      <c r="AQ33" s="79">
        <f t="shared" si="59"/>
        <v>1.330556621505542</v>
      </c>
      <c r="AR33" s="79">
        <f t="shared" si="59"/>
        <v>0.81137810294824342</v>
      </c>
      <c r="AS33" s="48">
        <f t="shared" si="59"/>
        <v>1.5792643136447067</v>
      </c>
      <c r="AT33" s="79">
        <f t="shared" si="45"/>
        <v>1.3970604808340974</v>
      </c>
      <c r="AU33" s="48">
        <f t="shared" si="45"/>
        <v>1.0759101311927015</v>
      </c>
      <c r="AV33" s="48">
        <f>VLOOKUP(AV56,$G$2:$H$41,2,FALSE)</f>
        <v>1.5538958903158566</v>
      </c>
      <c r="AW33" s="48">
        <f t="shared" ca="1" si="38"/>
        <v>1.3190860133544666</v>
      </c>
    </row>
    <row r="34" spans="5:50" x14ac:dyDescent="0.25">
      <c r="E34" s="50" t="str">
        <f>CONCATENATE("@",Schedule!A14)</f>
        <v>@MUN</v>
      </c>
      <c r="F34" s="44">
        <f t="shared" si="33"/>
        <v>1.7653141705017315</v>
      </c>
      <c r="G34" s="50" t="str">
        <f>CONCATENATE("@",Schedule!A14)</f>
        <v>@MUN</v>
      </c>
      <c r="H34" s="44">
        <f t="shared" si="34"/>
        <v>1.0759101311927015</v>
      </c>
      <c r="J34" s="41" t="str">
        <f>Schedule!A10</f>
        <v>LEE</v>
      </c>
      <c r="K34" s="79">
        <f t="shared" ref="K34:AI35" si="60">VLOOKUP(K57,$G$2:$H$41,2,FALSE)</f>
        <v>1.1802731361255516</v>
      </c>
      <c r="L34" s="79">
        <f t="shared" si="60"/>
        <v>1.5288689825672959</v>
      </c>
      <c r="M34" s="79">
        <f t="shared" si="60"/>
        <v>1.6080998486030136</v>
      </c>
      <c r="N34" s="79">
        <f t="shared" si="60"/>
        <v>0.85294753486953423</v>
      </c>
      <c r="O34" s="79">
        <f t="shared" si="60"/>
        <v>1.3376933274929359</v>
      </c>
      <c r="P34" s="79">
        <f t="shared" si="60"/>
        <v>1.3320949144725103</v>
      </c>
      <c r="Q34" s="79">
        <f t="shared" si="60"/>
        <v>1.3070534520134718</v>
      </c>
      <c r="R34" s="79">
        <f t="shared" si="60"/>
        <v>1.4315086854809407</v>
      </c>
      <c r="S34" s="79">
        <f t="shared" si="60"/>
        <v>1.197845630414377</v>
      </c>
      <c r="T34" s="79">
        <f t="shared" si="60"/>
        <v>1.2837335048843384</v>
      </c>
      <c r="U34" s="79">
        <f t="shared" si="60"/>
        <v>0.81137810294824342</v>
      </c>
      <c r="V34" s="48">
        <f t="shared" si="60"/>
        <v>1.3380635100541995</v>
      </c>
      <c r="W34" s="48">
        <f t="shared" si="60"/>
        <v>1.5538958903158566</v>
      </c>
      <c r="X34" s="48">
        <f t="shared" si="60"/>
        <v>1.0759101311927015</v>
      </c>
      <c r="Y34" s="48">
        <f t="shared" si="60"/>
        <v>1.5792643136447067</v>
      </c>
      <c r="Z34" s="79">
        <f t="shared" si="60"/>
        <v>1.7466058310744237</v>
      </c>
      <c r="AA34" s="79">
        <f t="shared" si="60"/>
        <v>1.1799275700143486</v>
      </c>
      <c r="AB34" s="79">
        <f t="shared" si="60"/>
        <v>1.5754086273235568</v>
      </c>
      <c r="AC34" s="79">
        <f t="shared" si="60"/>
        <v>1.0677287975221086</v>
      </c>
      <c r="AD34" s="79">
        <f t="shared" si="60"/>
        <v>1.3779831480159481</v>
      </c>
      <c r="AE34" s="79">
        <f t="shared" si="60"/>
        <v>1.1590851366911918</v>
      </c>
      <c r="AF34" s="79">
        <f t="shared" si="60"/>
        <v>1.4476143778482966</v>
      </c>
      <c r="AG34" s="79">
        <f t="shared" si="60"/>
        <v>1.6142544751168055</v>
      </c>
      <c r="AH34" s="79">
        <f t="shared" si="60"/>
        <v>1.0622404647070891</v>
      </c>
      <c r="AI34" s="79">
        <f t="shared" si="60"/>
        <v>1.1862563470220373</v>
      </c>
      <c r="AJ34" s="76">
        <f t="shared" si="50"/>
        <v>1.5021495844051715</v>
      </c>
      <c r="AK34" s="79">
        <f t="shared" si="56"/>
        <v>1.1865846221235354</v>
      </c>
      <c r="AL34" s="79">
        <f t="shared" si="56"/>
        <v>0.91495828630333853</v>
      </c>
      <c r="AM34" s="76">
        <f t="shared" si="51"/>
        <v>1.3557894751068471</v>
      </c>
      <c r="AN34" s="79">
        <f t="shared" ref="AN34:AS34" si="61">VLOOKUP(AN57,$G$2:$H$41,2,FALSE)</f>
        <v>1.8133891909778665</v>
      </c>
      <c r="AO34" s="79">
        <f t="shared" si="61"/>
        <v>0.75638743658241714</v>
      </c>
      <c r="AP34" s="79">
        <f t="shared" si="61"/>
        <v>1.3309463024394519</v>
      </c>
      <c r="AQ34" s="79">
        <f t="shared" si="61"/>
        <v>1.2132603607066637</v>
      </c>
      <c r="AR34" s="79">
        <f t="shared" si="61"/>
        <v>0.94685383931205847</v>
      </c>
      <c r="AS34" s="48">
        <f t="shared" si="61"/>
        <v>1.330556621505542</v>
      </c>
      <c r="AT34" s="79">
        <f t="shared" si="45"/>
        <v>1.4004796743641739</v>
      </c>
      <c r="AU34" s="48">
        <f t="shared" si="45"/>
        <v>1.3970604808340974</v>
      </c>
      <c r="AV34" s="48">
        <f>VLOOKUP(AV57,$G$2:$H$41,2,FALSE)</f>
        <v>1.9695767882328608</v>
      </c>
      <c r="AW34" s="48">
        <f t="shared" ca="1" si="38"/>
        <v>1.2968689625696388</v>
      </c>
      <c r="AX34" s="49"/>
    </row>
    <row r="35" spans="5:50" x14ac:dyDescent="0.25">
      <c r="E35" s="50" t="str">
        <f>CONCATENATE("@",Schedule!A15)</f>
        <v>@NEW</v>
      </c>
      <c r="F35" s="44">
        <f t="shared" si="33"/>
        <v>1.1746417275030354</v>
      </c>
      <c r="G35" s="50" t="str">
        <f>CONCATENATE("@",Schedule!A15)</f>
        <v>@NEW</v>
      </c>
      <c r="H35" s="44">
        <f t="shared" si="34"/>
        <v>1.3779831480159481</v>
      </c>
      <c r="J35" s="41" t="str">
        <f>Schedule!A11</f>
        <v>LEI</v>
      </c>
      <c r="K35" s="79">
        <f t="shared" ref="K35:AV35" si="62">VLOOKUP(K58,$G$2:$H$41,2,FALSE)</f>
        <v>1.7466058310744237</v>
      </c>
      <c r="L35" s="79">
        <f t="shared" si="62"/>
        <v>1.5792643136447067</v>
      </c>
      <c r="M35" s="79">
        <f t="shared" si="62"/>
        <v>0.75638743658241714</v>
      </c>
      <c r="N35" s="79">
        <f t="shared" si="62"/>
        <v>1.3380635100541995</v>
      </c>
      <c r="O35" s="79">
        <f t="shared" si="62"/>
        <v>1.5021495844051715</v>
      </c>
      <c r="P35" s="79">
        <f t="shared" si="62"/>
        <v>1.0622404647070891</v>
      </c>
      <c r="Q35" s="79">
        <f t="shared" si="62"/>
        <v>1.5467739662340048</v>
      </c>
      <c r="R35" s="79">
        <f t="shared" si="62"/>
        <v>1.3376933274929359</v>
      </c>
      <c r="S35" s="79">
        <f t="shared" si="62"/>
        <v>1.1802731361255516</v>
      </c>
      <c r="T35" s="79">
        <f t="shared" si="62"/>
        <v>1.5288689825672959</v>
      </c>
      <c r="U35" s="79">
        <f t="shared" si="62"/>
        <v>1.6080998486030136</v>
      </c>
      <c r="V35" s="48">
        <f t="shared" si="62"/>
        <v>1.0677287975221086</v>
      </c>
      <c r="W35" s="48">
        <f t="shared" si="62"/>
        <v>1.4476143778482966</v>
      </c>
      <c r="X35" s="48">
        <f t="shared" si="62"/>
        <v>1.1799275700143486</v>
      </c>
      <c r="Y35" s="48">
        <f t="shared" si="62"/>
        <v>1.2132603607066637</v>
      </c>
      <c r="Z35" s="79">
        <f t="shared" si="62"/>
        <v>1.4315086854809407</v>
      </c>
      <c r="AA35" s="79">
        <f t="shared" si="62"/>
        <v>1.3779831480159481</v>
      </c>
      <c r="AB35" s="79">
        <f t="shared" si="60"/>
        <v>0.91495828630333853</v>
      </c>
      <c r="AC35" s="79">
        <f t="shared" si="62"/>
        <v>1.5754086273235568</v>
      </c>
      <c r="AD35" s="79">
        <f t="shared" si="62"/>
        <v>1.2837335048843384</v>
      </c>
      <c r="AE35" s="79">
        <f t="shared" si="62"/>
        <v>1.7442344725617502</v>
      </c>
      <c r="AF35" s="79">
        <f t="shared" si="62"/>
        <v>1.3557894751068471</v>
      </c>
      <c r="AG35" s="79">
        <f t="shared" si="62"/>
        <v>1.1862563470220373</v>
      </c>
      <c r="AH35" s="79">
        <f t="shared" si="62"/>
        <v>1.3309463024394519</v>
      </c>
      <c r="AI35" s="79">
        <f t="shared" si="62"/>
        <v>1.3320949144725103</v>
      </c>
      <c r="AJ35" s="76">
        <f t="shared" si="50"/>
        <v>1.197845630414377</v>
      </c>
      <c r="AK35" s="79">
        <f t="shared" si="62"/>
        <v>0.94685383931205847</v>
      </c>
      <c r="AL35" s="79">
        <f>VLOOKUP(AL58,$G$2:$H$41,2,FALSE)</f>
        <v>1.8133891909778665</v>
      </c>
      <c r="AM35" s="76">
        <f t="shared" si="51"/>
        <v>1.4004796743641739</v>
      </c>
      <c r="AN35" s="79">
        <f t="shared" ref="AN35:AS35" si="63">VLOOKUP(AN58,$G$2:$H$41,2,FALSE)</f>
        <v>0.85294753486953423</v>
      </c>
      <c r="AO35" s="79">
        <f t="shared" si="63"/>
        <v>1.1865846221235354</v>
      </c>
      <c r="AP35" s="79">
        <f t="shared" si="63"/>
        <v>1.9695767882328608</v>
      </c>
      <c r="AQ35" s="79">
        <f t="shared" si="63"/>
        <v>1.6142544751168055</v>
      </c>
      <c r="AR35" s="79">
        <f t="shared" si="63"/>
        <v>1.3970604808340974</v>
      </c>
      <c r="AS35" s="48">
        <f t="shared" si="63"/>
        <v>1.5538958903158566</v>
      </c>
      <c r="AT35" s="79">
        <f t="shared" si="45"/>
        <v>1.0759101311927015</v>
      </c>
      <c r="AU35" s="48">
        <f t="shared" si="45"/>
        <v>0.81137810294824342</v>
      </c>
      <c r="AV35" s="48">
        <f t="shared" si="62"/>
        <v>1.330556621505542</v>
      </c>
      <c r="AW35" s="48">
        <f t="shared" ca="1" si="38"/>
        <v>1.3364335576187856</v>
      </c>
    </row>
    <row r="36" spans="5:50" x14ac:dyDescent="0.25">
      <c r="E36" s="50" t="str">
        <f>CONCATENATE("@",Schedule!A16)</f>
        <v>@SHU</v>
      </c>
      <c r="F36" s="44">
        <f t="shared" si="33"/>
        <v>0.86964444078010461</v>
      </c>
      <c r="G36" s="50" t="str">
        <f>CONCATENATE("@",Schedule!A16)</f>
        <v>@SHU</v>
      </c>
      <c r="H36" s="44">
        <f t="shared" si="34"/>
        <v>1.6080998486030136</v>
      </c>
      <c r="J36" s="41" t="str">
        <f>Schedule!A12</f>
        <v>LIV</v>
      </c>
      <c r="K36" s="79">
        <f t="shared" ref="K36:AV36" si="64">VLOOKUP(K59,$G$2:$H$41,2,FALSE)</f>
        <v>1.7442344725617502</v>
      </c>
      <c r="L36" s="79">
        <f t="shared" si="64"/>
        <v>0.81137810294824342</v>
      </c>
      <c r="M36" s="79">
        <f t="shared" si="64"/>
        <v>1.197845630414377</v>
      </c>
      <c r="N36" s="79">
        <f t="shared" si="64"/>
        <v>1.3320949144725103</v>
      </c>
      <c r="O36" s="79">
        <f t="shared" si="64"/>
        <v>1.2837335048843384</v>
      </c>
      <c r="P36" s="79">
        <f t="shared" si="64"/>
        <v>1.8133891909778665</v>
      </c>
      <c r="Q36" s="79">
        <f t="shared" si="64"/>
        <v>1.3380635100541995</v>
      </c>
      <c r="R36" s="79">
        <f t="shared" si="64"/>
        <v>0.75638743658241714</v>
      </c>
      <c r="S36" s="79">
        <f t="shared" si="64"/>
        <v>1.3070534520134718</v>
      </c>
      <c r="T36" s="79">
        <f t="shared" si="64"/>
        <v>0.94685383931205847</v>
      </c>
      <c r="U36" s="79">
        <f t="shared" si="64"/>
        <v>1.3376933274929359</v>
      </c>
      <c r="V36" s="48">
        <f t="shared" si="64"/>
        <v>1.3557894751068471</v>
      </c>
      <c r="W36" s="48">
        <f t="shared" si="64"/>
        <v>1.330556621505542</v>
      </c>
      <c r="X36" s="48">
        <f t="shared" si="64"/>
        <v>1.4315086854809407</v>
      </c>
      <c r="Y36" s="48">
        <f t="shared" si="64"/>
        <v>1.9695767882328608</v>
      </c>
      <c r="Z36" s="79">
        <f t="shared" si="64"/>
        <v>1.3779831480159481</v>
      </c>
      <c r="AA36" s="79">
        <f t="shared" si="64"/>
        <v>1.3970604808340974</v>
      </c>
      <c r="AB36" s="79">
        <f t="shared" si="64"/>
        <v>1.5792643136447067</v>
      </c>
      <c r="AC36" s="79">
        <f t="shared" si="64"/>
        <v>1.2132603607066637</v>
      </c>
      <c r="AD36" s="79">
        <f t="shared" si="64"/>
        <v>1.1799275700143486</v>
      </c>
      <c r="AE36" s="79">
        <f t="shared" si="64"/>
        <v>1.1865846221235354</v>
      </c>
      <c r="AF36" s="79">
        <f t="shared" si="64"/>
        <v>1.0677287975221086</v>
      </c>
      <c r="AG36" s="79">
        <f t="shared" si="64"/>
        <v>0.85294753486953423</v>
      </c>
      <c r="AH36" s="79">
        <f t="shared" si="64"/>
        <v>1.1590851366911918</v>
      </c>
      <c r="AI36" s="79">
        <f t="shared" si="64"/>
        <v>1.4476143778482966</v>
      </c>
      <c r="AJ36" s="76">
        <f t="shared" si="64"/>
        <v>1.6080998486030136</v>
      </c>
      <c r="AK36" s="79">
        <f t="shared" si="64"/>
        <v>1.5288689825672959</v>
      </c>
      <c r="AL36" s="79">
        <f>VLOOKUP(AL59,$G$2:$H$41,2,FALSE)</f>
        <v>1.1862563470220373</v>
      </c>
      <c r="AM36" s="76">
        <f t="shared" si="51"/>
        <v>0.91495828630333853</v>
      </c>
      <c r="AN36" s="79">
        <f t="shared" ref="AN36:AS36" si="65">VLOOKUP(AN59,$G$2:$H$41,2,FALSE)</f>
        <v>1.0622404647070891</v>
      </c>
      <c r="AO36" s="79">
        <f t="shared" si="65"/>
        <v>1.5021495844051715</v>
      </c>
      <c r="AP36" s="79">
        <f t="shared" si="65"/>
        <v>1.5467739662340048</v>
      </c>
      <c r="AQ36" s="79">
        <f t="shared" si="65"/>
        <v>1.5538958903158566</v>
      </c>
      <c r="AR36" s="79">
        <f t="shared" si="65"/>
        <v>1.0759101311927015</v>
      </c>
      <c r="AS36" s="48">
        <f t="shared" si="65"/>
        <v>1.5754086273235568</v>
      </c>
      <c r="AT36" s="79">
        <f t="shared" si="45"/>
        <v>1.7466058310744237</v>
      </c>
      <c r="AU36" s="48">
        <f t="shared" si="45"/>
        <v>1.4004796743641739</v>
      </c>
      <c r="AV36" s="48">
        <f t="shared" si="64"/>
        <v>1.6142544751168055</v>
      </c>
      <c r="AW36" s="48">
        <f t="shared" ca="1" si="38"/>
        <v>1.3275476467141474</v>
      </c>
    </row>
    <row r="37" spans="5:50" x14ac:dyDescent="0.25">
      <c r="E37" s="50" t="str">
        <f>CONCATENATE("@",Schedule!A17)</f>
        <v>@SOU</v>
      </c>
      <c r="F37" s="44">
        <f t="shared" si="33"/>
        <v>1.2953549895816157</v>
      </c>
      <c r="G37" s="50" t="str">
        <f>CONCATENATE("@",Schedule!A17)</f>
        <v>@SOU</v>
      </c>
      <c r="H37" s="44">
        <f t="shared" si="34"/>
        <v>1.3970604808340974</v>
      </c>
      <c r="J37" s="41" t="str">
        <f>Schedule!A13</f>
        <v>MCI</v>
      </c>
      <c r="K37" s="79">
        <f t="shared" ref="K37:N45" si="66">VLOOKUP(K60,$G$2:$H$41,2,FALSE)</f>
        <v>1.5021495844051715</v>
      </c>
      <c r="L37" s="79">
        <f t="shared" si="66"/>
        <v>1.1862563470220373</v>
      </c>
      <c r="M37" s="79">
        <f t="shared" si="66"/>
        <v>1.3070534520134718</v>
      </c>
      <c r="N37" s="79">
        <f t="shared" si="66"/>
        <v>1.5467739662340048</v>
      </c>
      <c r="O37" s="79">
        <f t="shared" ref="O37:AK37" si="67">VLOOKUP(O60,$G$2:$H$41,2,FALSE)</f>
        <v>1.197845630414377</v>
      </c>
      <c r="P37" s="79">
        <f t="shared" si="67"/>
        <v>1.1865846221235354</v>
      </c>
      <c r="Q37" s="79">
        <f t="shared" si="67"/>
        <v>1.6080998486030136</v>
      </c>
      <c r="R37" s="79">
        <f t="shared" si="67"/>
        <v>1.3309463024394519</v>
      </c>
      <c r="S37" s="79">
        <f t="shared" si="67"/>
        <v>1.1799275700143486</v>
      </c>
      <c r="T37" s="79">
        <f t="shared" si="67"/>
        <v>1.5792643136447067</v>
      </c>
      <c r="U37" s="79">
        <f t="shared" si="67"/>
        <v>1.5288689825672959</v>
      </c>
      <c r="V37" s="48">
        <f t="shared" si="67"/>
        <v>1.0759101311927015</v>
      </c>
      <c r="W37" s="48">
        <f t="shared" si="67"/>
        <v>1.9695767882328608</v>
      </c>
      <c r="X37" s="48">
        <f t="shared" si="67"/>
        <v>1.3970604808340974</v>
      </c>
      <c r="Y37" s="48">
        <f t="shared" si="67"/>
        <v>1.5538958903158566</v>
      </c>
      <c r="Z37" s="79">
        <f t="shared" si="67"/>
        <v>1.2837335048843384</v>
      </c>
      <c r="AA37" s="79">
        <f t="shared" si="67"/>
        <v>0.81137810294824342</v>
      </c>
      <c r="AB37" s="79">
        <f t="shared" si="67"/>
        <v>1.0677287975221086</v>
      </c>
      <c r="AC37" s="79">
        <f t="shared" si="67"/>
        <v>1.6142544751168055</v>
      </c>
      <c r="AD37" s="79">
        <f t="shared" si="67"/>
        <v>1.7466058310744237</v>
      </c>
      <c r="AE37" s="79">
        <f t="shared" si="67"/>
        <v>1.8133891909778665</v>
      </c>
      <c r="AF37" s="79">
        <f t="shared" si="67"/>
        <v>1.4004796743641739</v>
      </c>
      <c r="AG37" s="79">
        <f t="shared" si="67"/>
        <v>1.1802731361255516</v>
      </c>
      <c r="AH37" s="79">
        <f t="shared" si="67"/>
        <v>1.330556621505542</v>
      </c>
      <c r="AI37" s="79">
        <f t="shared" si="67"/>
        <v>1.0622404647070891</v>
      </c>
      <c r="AJ37" s="76">
        <f t="shared" si="67"/>
        <v>1.3380635100541995</v>
      </c>
      <c r="AK37" s="79">
        <f t="shared" si="67"/>
        <v>1.2132603607066637</v>
      </c>
      <c r="AL37" s="79">
        <f>VLOOKUP(AL60,$G$2:$H$41,2,FALSE)</f>
        <v>1.3557894751068471</v>
      </c>
      <c r="AM37" s="76">
        <f t="shared" si="51"/>
        <v>1.3376933274929359</v>
      </c>
      <c r="AN37" s="79">
        <f t="shared" ref="AN37:AS37" si="68">VLOOKUP(AN60,$G$2:$H$41,2,FALSE)</f>
        <v>1.1590851366911918</v>
      </c>
      <c r="AO37" s="79">
        <f t="shared" si="68"/>
        <v>1.7442344725617502</v>
      </c>
      <c r="AP37" s="79">
        <f t="shared" si="68"/>
        <v>1.3320949144725103</v>
      </c>
      <c r="AQ37" s="79">
        <f t="shared" si="68"/>
        <v>1.5754086273235568</v>
      </c>
      <c r="AR37" s="79">
        <f t="shared" si="68"/>
        <v>1.4315086854809407</v>
      </c>
      <c r="AS37" s="48">
        <f t="shared" si="68"/>
        <v>0.91495828630333853</v>
      </c>
      <c r="AT37" s="79">
        <f t="shared" si="45"/>
        <v>1.3779831480159481</v>
      </c>
      <c r="AU37" s="48">
        <f t="shared" si="45"/>
        <v>0.94685383931205847</v>
      </c>
      <c r="AV37" s="48">
        <f>VLOOKUP(AV60,$G$2:$H$41,2,FALSE)</f>
        <v>1.4476143778482966</v>
      </c>
      <c r="AW37" s="48">
        <f t="shared" ca="1" si="38"/>
        <v>1.3564266889947298</v>
      </c>
    </row>
    <row r="38" spans="5:50" x14ac:dyDescent="0.25">
      <c r="E38" s="50" t="str">
        <f>CONCATENATE("@",Schedule!A18)</f>
        <v>@TOT</v>
      </c>
      <c r="F38" s="44">
        <f t="shared" si="33"/>
        <v>1.5523389272811765</v>
      </c>
      <c r="G38" s="50" t="str">
        <f>CONCATENATE("@",Schedule!A18)</f>
        <v>@TOT</v>
      </c>
      <c r="H38" s="44">
        <f t="shared" si="34"/>
        <v>1.1799275700143486</v>
      </c>
      <c r="J38" s="41" t="str">
        <f>Schedule!A14</f>
        <v>MUN</v>
      </c>
      <c r="K38" s="79">
        <f t="shared" si="66"/>
        <v>1.4004796743641739</v>
      </c>
      <c r="L38" s="79">
        <f t="shared" si="66"/>
        <v>1.6142544751168055</v>
      </c>
      <c r="M38" s="79">
        <f t="shared" si="66"/>
        <v>0.94685383931205847</v>
      </c>
      <c r="N38" s="79">
        <f>VLOOKUP(N61,$G$2:$H$41,2,FALSE)</f>
        <v>1.330556621505542</v>
      </c>
      <c r="O38" s="79">
        <f t="shared" ref="O38:AV38" si="69">VLOOKUP(O61,$G$2:$H$41,2,FALSE)</f>
        <v>1.3779831480159481</v>
      </c>
      <c r="P38" s="79">
        <f t="shared" si="69"/>
        <v>0.91495828630333853</v>
      </c>
      <c r="Q38" s="79">
        <f t="shared" si="69"/>
        <v>1.197845630414377</v>
      </c>
      <c r="R38" s="79">
        <f t="shared" si="69"/>
        <v>1.2837335048843384</v>
      </c>
      <c r="S38" s="79">
        <f t="shared" si="69"/>
        <v>1.9695767882328608</v>
      </c>
      <c r="T38" s="79">
        <f t="shared" si="69"/>
        <v>1.3970604808340974</v>
      </c>
      <c r="U38" s="79">
        <f t="shared" si="69"/>
        <v>1.1865846221235354</v>
      </c>
      <c r="V38" s="48">
        <f t="shared" si="69"/>
        <v>0.85294753486953423</v>
      </c>
      <c r="W38" s="48">
        <f t="shared" si="69"/>
        <v>1.6080998486030136</v>
      </c>
      <c r="X38" s="48">
        <f t="shared" si="69"/>
        <v>1.7442344725617502</v>
      </c>
      <c r="Y38" s="48">
        <f t="shared" si="69"/>
        <v>1.1590851366911918</v>
      </c>
      <c r="Z38" s="79">
        <f t="shared" si="69"/>
        <v>1.3376933274929359</v>
      </c>
      <c r="AA38" s="79">
        <f>VLOOKUP(AA61,$G$2:$H$41,2,FALSE)</f>
        <v>1.5021495844051715</v>
      </c>
      <c r="AB38" s="79">
        <f t="shared" si="69"/>
        <v>1.3557894751068471</v>
      </c>
      <c r="AC38" s="79">
        <f t="shared" si="69"/>
        <v>1.1802731361255516</v>
      </c>
      <c r="AD38" s="79">
        <f t="shared" si="69"/>
        <v>1.8133891909778665</v>
      </c>
      <c r="AE38" s="79">
        <f t="shared" si="69"/>
        <v>1.0622404647070891</v>
      </c>
      <c r="AF38" s="79">
        <f t="shared" si="69"/>
        <v>1.5754086273235568</v>
      </c>
      <c r="AG38" s="79">
        <f t="shared" si="69"/>
        <v>1.4476143778482966</v>
      </c>
      <c r="AH38" s="79">
        <f t="shared" si="69"/>
        <v>1.7466058310744237</v>
      </c>
      <c r="AI38" s="79">
        <f t="shared" si="69"/>
        <v>1.5538958903158566</v>
      </c>
      <c r="AJ38" s="76">
        <f t="shared" si="69"/>
        <v>0.81137810294824342</v>
      </c>
      <c r="AK38" s="79">
        <f t="shared" si="69"/>
        <v>0.75638743658241714</v>
      </c>
      <c r="AL38" s="79">
        <f>VLOOKUP(AL61,$G$2:$H$41,2,FALSE)</f>
        <v>1.3380635100541995</v>
      </c>
      <c r="AM38" s="76">
        <f t="shared" si="51"/>
        <v>1.4315086854809407</v>
      </c>
      <c r="AN38" s="79">
        <f t="shared" ref="AN38:AS38" si="70">VLOOKUP(AN61,$G$2:$H$41,2,FALSE)</f>
        <v>1.0677287975221086</v>
      </c>
      <c r="AO38" s="79">
        <f t="shared" si="70"/>
        <v>1.1799275700143486</v>
      </c>
      <c r="AP38" s="79">
        <f t="shared" si="70"/>
        <v>1.5792643136447067</v>
      </c>
      <c r="AQ38" s="79">
        <f t="shared" si="70"/>
        <v>1.5467739662340048</v>
      </c>
      <c r="AR38" s="79">
        <f t="shared" si="70"/>
        <v>1.3309463024394519</v>
      </c>
      <c r="AS38" s="48">
        <f t="shared" si="70"/>
        <v>1.3320949144725103</v>
      </c>
      <c r="AT38" s="79">
        <f t="shared" si="45"/>
        <v>1.3070534520134718</v>
      </c>
      <c r="AU38" s="48">
        <f t="shared" si="45"/>
        <v>1.5288689825672959</v>
      </c>
      <c r="AV38" s="48">
        <f t="shared" si="69"/>
        <v>1.1862563470220373</v>
      </c>
      <c r="AW38" s="48">
        <f t="shared" ca="1" si="38"/>
        <v>1.3451164865725367</v>
      </c>
    </row>
    <row r="39" spans="5:50" x14ac:dyDescent="0.25">
      <c r="E39" s="50" t="str">
        <f>CONCATENATE("@",Schedule!A19)</f>
        <v>@WBA</v>
      </c>
      <c r="F39" s="44">
        <f t="shared" si="33"/>
        <v>0.96972862732165066</v>
      </c>
      <c r="G39" s="50" t="str">
        <f>CONCATENATE("@",Schedule!A19)</f>
        <v>@WBA</v>
      </c>
      <c r="H39" s="44">
        <f t="shared" si="34"/>
        <v>1.7466058310744237</v>
      </c>
      <c r="J39" s="41" t="str">
        <f>Schedule!A15</f>
        <v>NEW</v>
      </c>
      <c r="K39" s="79">
        <f t="shared" si="66"/>
        <v>1.1865846221235354</v>
      </c>
      <c r="L39" s="79">
        <f t="shared" si="66"/>
        <v>1.0677287975221086</v>
      </c>
      <c r="M39" s="79">
        <f t="shared" si="66"/>
        <v>1.1799275700143486</v>
      </c>
      <c r="N39" s="79">
        <f>VLOOKUP(N62,$G$2:$H$41,2,FALSE)</f>
        <v>1.5792643136447067</v>
      </c>
      <c r="O39" s="79">
        <f t="shared" ref="O39:Z39" si="71">VLOOKUP(O62,$G$2:$H$41,2,FALSE)</f>
        <v>1.2132603607066637</v>
      </c>
      <c r="P39" s="79">
        <f t="shared" si="71"/>
        <v>1.1862563470220373</v>
      </c>
      <c r="Q39" s="79">
        <f t="shared" si="71"/>
        <v>1.4476143778482966</v>
      </c>
      <c r="R39" s="79">
        <f t="shared" si="71"/>
        <v>1.3970604808340974</v>
      </c>
      <c r="S39" s="79">
        <f t="shared" si="71"/>
        <v>0.91495828630333853</v>
      </c>
      <c r="T39" s="79">
        <f t="shared" si="71"/>
        <v>1.4315086854809407</v>
      </c>
      <c r="U39" s="79">
        <f t="shared" si="71"/>
        <v>1.3320949144725103</v>
      </c>
      <c r="V39" s="48">
        <f t="shared" si="71"/>
        <v>1.9695767882328608</v>
      </c>
      <c r="W39" s="48">
        <f t="shared" si="71"/>
        <v>1.5467739662340048</v>
      </c>
      <c r="X39" s="48">
        <f t="shared" si="71"/>
        <v>1.5288689825672959</v>
      </c>
      <c r="Y39" s="48">
        <f t="shared" si="71"/>
        <v>0.75638743658241714</v>
      </c>
      <c r="Z39" s="79">
        <f t="shared" si="71"/>
        <v>1.3309463024394519</v>
      </c>
      <c r="AA39" s="79">
        <f>VLOOKUP(AA62,$G$2:$H$41,2,FALSE)</f>
        <v>1.3070534520134718</v>
      </c>
      <c r="AB39" s="79">
        <f t="shared" ref="AB39:AL40" si="72">VLOOKUP(AB62,$G$2:$H$41,2,FALSE)</f>
        <v>1.6080998486030136</v>
      </c>
      <c r="AC39" s="79">
        <f t="shared" si="72"/>
        <v>1.0622404647070891</v>
      </c>
      <c r="AD39" s="79">
        <f t="shared" si="72"/>
        <v>1.7442344725617502</v>
      </c>
      <c r="AE39" s="79">
        <f t="shared" si="72"/>
        <v>1.2837335048843384</v>
      </c>
      <c r="AF39" s="79">
        <f t="shared" si="72"/>
        <v>1.6142544751168055</v>
      </c>
      <c r="AG39" s="79">
        <f t="shared" si="72"/>
        <v>1.5754086273235568</v>
      </c>
      <c r="AH39" s="79">
        <f t="shared" si="72"/>
        <v>0.81137810294824342</v>
      </c>
      <c r="AI39" s="79">
        <f t="shared" si="72"/>
        <v>1.0759101311927015</v>
      </c>
      <c r="AJ39" s="76">
        <f t="shared" si="72"/>
        <v>1.3376933274929359</v>
      </c>
      <c r="AK39" s="79">
        <f t="shared" si="72"/>
        <v>1.7466058310744237</v>
      </c>
      <c r="AL39" s="79">
        <f t="shared" si="72"/>
        <v>1.5021495844051715</v>
      </c>
      <c r="AM39" s="76">
        <f t="shared" si="51"/>
        <v>0.94685383931205847</v>
      </c>
      <c r="AN39" s="79">
        <f t="shared" ref="AN39:AS39" si="73">VLOOKUP(AN62,$G$2:$H$41,2,FALSE)</f>
        <v>1.330556621505542</v>
      </c>
      <c r="AO39" s="79">
        <f t="shared" si="73"/>
        <v>1.4004796743641739</v>
      </c>
      <c r="AP39" s="79">
        <f t="shared" si="73"/>
        <v>1.3380635100541995</v>
      </c>
      <c r="AQ39" s="79">
        <f t="shared" si="73"/>
        <v>1.1802731361255516</v>
      </c>
      <c r="AR39" s="79">
        <f t="shared" si="73"/>
        <v>1.197845630414377</v>
      </c>
      <c r="AS39" s="48">
        <f t="shared" si="73"/>
        <v>1.1590851366911918</v>
      </c>
      <c r="AT39" s="79">
        <f t="shared" si="45"/>
        <v>0.85294753486953423</v>
      </c>
      <c r="AU39" s="48">
        <f t="shared" si="45"/>
        <v>1.8133891909778665</v>
      </c>
      <c r="AV39" s="48">
        <f>VLOOKUP(AV62,$G$2:$H$41,2,FALSE)</f>
        <v>1.3557894751068471</v>
      </c>
      <c r="AW39" s="48">
        <f t="shared" ca="1" si="38"/>
        <v>1.3231640088828813</v>
      </c>
    </row>
    <row r="40" spans="5:50" x14ac:dyDescent="0.25">
      <c r="E40" s="50" t="str">
        <f>CONCATENATE("@",Schedule!A20)</f>
        <v>@WHU</v>
      </c>
      <c r="F40" s="44">
        <f t="shared" si="33"/>
        <v>1.49236007884993</v>
      </c>
      <c r="G40" s="50" t="str">
        <f>CONCATENATE("@",Schedule!A20)</f>
        <v>@WHU</v>
      </c>
      <c r="H40" s="44">
        <f t="shared" si="34"/>
        <v>1.1865846221235354</v>
      </c>
      <c r="J40" s="41" t="str">
        <f>Schedule!A16</f>
        <v>SHU</v>
      </c>
      <c r="K40" s="79">
        <f t="shared" si="66"/>
        <v>1.3376933274929359</v>
      </c>
      <c r="L40" s="79">
        <f t="shared" si="66"/>
        <v>1.3320949144725103</v>
      </c>
      <c r="M40" s="79">
        <f t="shared" si="66"/>
        <v>1.7442344725617502</v>
      </c>
      <c r="N40" s="79">
        <f t="shared" si="66"/>
        <v>1.0622404647070891</v>
      </c>
      <c r="O40" s="79">
        <f t="shared" ref="O40:Z40" si="74">VLOOKUP(O63,$G$2:$H$41,2,FALSE)</f>
        <v>1.5288689825672959</v>
      </c>
      <c r="P40" s="79">
        <f t="shared" si="74"/>
        <v>1.1802731361255516</v>
      </c>
      <c r="Q40" s="79">
        <f t="shared" si="74"/>
        <v>0.85294753486953423</v>
      </c>
      <c r="R40" s="79">
        <f t="shared" si="74"/>
        <v>0.81137810294824342</v>
      </c>
      <c r="S40" s="79">
        <f t="shared" si="74"/>
        <v>1.3380635100541995</v>
      </c>
      <c r="T40" s="79">
        <f t="shared" si="74"/>
        <v>1.7466058310744237</v>
      </c>
      <c r="U40" s="79">
        <f t="shared" si="74"/>
        <v>1.3070534520134718</v>
      </c>
      <c r="V40" s="48">
        <f t="shared" si="74"/>
        <v>1.3970604808340974</v>
      </c>
      <c r="W40" s="48">
        <f t="shared" si="74"/>
        <v>1.2132603607066637</v>
      </c>
      <c r="X40" s="48">
        <f t="shared" si="74"/>
        <v>0.94685383931205847</v>
      </c>
      <c r="Y40" s="48">
        <f t="shared" si="74"/>
        <v>1.4476143778482966</v>
      </c>
      <c r="Z40" s="79">
        <f t="shared" si="74"/>
        <v>1.4004796743641739</v>
      </c>
      <c r="AA40" s="79">
        <f>VLOOKUP(AA63,$G$2:$H$41,2,FALSE)</f>
        <v>1.4315086854809407</v>
      </c>
      <c r="AB40" s="79">
        <f t="shared" ref="AB40:AK40" si="75">VLOOKUP(AB63,$G$2:$H$41,2,FALSE)</f>
        <v>1.5538958903158566</v>
      </c>
      <c r="AC40" s="79">
        <f t="shared" si="75"/>
        <v>1.330556621505542</v>
      </c>
      <c r="AD40" s="79">
        <f t="shared" si="75"/>
        <v>1.0759101311927015</v>
      </c>
      <c r="AE40" s="79">
        <f t="shared" si="75"/>
        <v>0.75638743658241714</v>
      </c>
      <c r="AF40" s="79">
        <f t="shared" si="75"/>
        <v>1.9695767882328608</v>
      </c>
      <c r="AG40" s="79">
        <f t="shared" si="75"/>
        <v>0.91495828630333853</v>
      </c>
      <c r="AH40" s="79">
        <f t="shared" si="75"/>
        <v>1.1865846221235354</v>
      </c>
      <c r="AI40" s="79">
        <f t="shared" si="75"/>
        <v>1.3557894751068471</v>
      </c>
      <c r="AJ40" s="76">
        <f t="shared" si="75"/>
        <v>1.3309463024394519</v>
      </c>
      <c r="AK40" s="79">
        <f t="shared" si="75"/>
        <v>1.5754086273235568</v>
      </c>
      <c r="AL40" s="79">
        <f t="shared" si="72"/>
        <v>1.1590851366911918</v>
      </c>
      <c r="AM40" s="76">
        <f t="shared" si="51"/>
        <v>1.5021495844051715</v>
      </c>
      <c r="AN40" s="79">
        <f t="shared" ref="AN40:AS40" si="76">VLOOKUP(AN63,$G$2:$H$41,2,FALSE)</f>
        <v>1.5467739662340048</v>
      </c>
      <c r="AO40" s="79">
        <f t="shared" si="76"/>
        <v>1.197845630414377</v>
      </c>
      <c r="AP40" s="79">
        <f t="shared" si="76"/>
        <v>1.1862563470220373</v>
      </c>
      <c r="AQ40" s="79">
        <f t="shared" si="76"/>
        <v>1.0677287975221086</v>
      </c>
      <c r="AR40" s="79">
        <f t="shared" si="76"/>
        <v>1.1799275700143486</v>
      </c>
      <c r="AS40" s="48">
        <f t="shared" si="76"/>
        <v>1.6142544751168055</v>
      </c>
      <c r="AT40" s="79">
        <f t="shared" si="45"/>
        <v>1.2837335048843384</v>
      </c>
      <c r="AU40" s="48">
        <f t="shared" si="45"/>
        <v>1.3779831480159481</v>
      </c>
      <c r="AV40" s="48">
        <f>VLOOKUP(AV63,$G$2:$H$41,2,FALSE)</f>
        <v>1.5792643136447067</v>
      </c>
      <c r="AW40" s="48">
        <f t="shared" ca="1" si="38"/>
        <v>1.3038914456453972</v>
      </c>
    </row>
    <row r="41" spans="5:50" x14ac:dyDescent="0.25">
      <c r="E41" s="50" t="str">
        <f>CONCATENATE("@",Schedule!A21)</f>
        <v>@WOL</v>
      </c>
      <c r="F41" s="44">
        <f t="shared" si="33"/>
        <v>1.1791302298040744</v>
      </c>
      <c r="G41" s="50" t="str">
        <f>CONCATENATE("@",Schedule!A21)</f>
        <v>@WOL</v>
      </c>
      <c r="H41" s="44">
        <f t="shared" si="34"/>
        <v>1.1862563470220373</v>
      </c>
      <c r="J41" s="41" t="str">
        <f>Schedule!A17</f>
        <v>SOU</v>
      </c>
      <c r="K41" s="79">
        <f t="shared" si="66"/>
        <v>1.4315086854809407</v>
      </c>
      <c r="L41" s="79">
        <f t="shared" si="66"/>
        <v>1.330556621505542</v>
      </c>
      <c r="M41" s="79">
        <f t="shared" si="66"/>
        <v>1.4004796743641739</v>
      </c>
      <c r="N41" s="79">
        <f>VLOOKUP(N64,$G$2:$H$41,2,FALSE)</f>
        <v>1.9695767882328608</v>
      </c>
      <c r="O41" s="79">
        <f t="shared" ref="O41:Z41" si="77">VLOOKUP(O64,$G$2:$H$41,2,FALSE)</f>
        <v>0.81137810294824342</v>
      </c>
      <c r="P41" s="79">
        <f t="shared" si="77"/>
        <v>1.4476143778482966</v>
      </c>
      <c r="Q41" s="79">
        <f t="shared" si="77"/>
        <v>1.3320949144725103</v>
      </c>
      <c r="R41" s="79">
        <f t="shared" si="77"/>
        <v>1.5538958903158566</v>
      </c>
      <c r="S41" s="79">
        <f t="shared" si="77"/>
        <v>1.1862563470220373</v>
      </c>
      <c r="T41" s="79">
        <f t="shared" si="77"/>
        <v>1.2132603607066637</v>
      </c>
      <c r="U41" s="79">
        <f t="shared" si="77"/>
        <v>0.94685383931205847</v>
      </c>
      <c r="V41" s="48">
        <f t="shared" si="77"/>
        <v>1.8133891909778665</v>
      </c>
      <c r="W41" s="48">
        <f t="shared" si="77"/>
        <v>1.0622404647070891</v>
      </c>
      <c r="X41" s="48">
        <f t="shared" si="77"/>
        <v>0.85294753486953423</v>
      </c>
      <c r="Y41" s="48">
        <f t="shared" si="77"/>
        <v>1.3557894751068471</v>
      </c>
      <c r="Z41" s="79">
        <f t="shared" si="77"/>
        <v>1.3380635100541995</v>
      </c>
      <c r="AA41" s="79">
        <f>VLOOKUP(AA64,$G$2:$H$41,2,FALSE)</f>
        <v>1.3309463024394519</v>
      </c>
      <c r="AB41" s="79">
        <f t="shared" ref="AB41:AK41" si="78">VLOOKUP(AB64,$G$2:$H$41,2,FALSE)</f>
        <v>1.5467739662340048</v>
      </c>
      <c r="AC41" s="79">
        <f t="shared" si="78"/>
        <v>1.1590851366911918</v>
      </c>
      <c r="AD41" s="79">
        <f t="shared" si="78"/>
        <v>1.197845630414377</v>
      </c>
      <c r="AE41" s="79">
        <f t="shared" si="78"/>
        <v>1.5021495844051715</v>
      </c>
      <c r="AF41" s="79">
        <f t="shared" si="78"/>
        <v>1.0759101311927015</v>
      </c>
      <c r="AG41" s="79">
        <f t="shared" si="78"/>
        <v>1.3779831480159481</v>
      </c>
      <c r="AH41" s="79">
        <f t="shared" si="78"/>
        <v>1.3376933274929359</v>
      </c>
      <c r="AI41" s="79">
        <f t="shared" si="78"/>
        <v>0.91495828630333853</v>
      </c>
      <c r="AJ41" s="76">
        <f t="shared" si="78"/>
        <v>1.2837335048843384</v>
      </c>
      <c r="AK41" s="79">
        <f t="shared" si="78"/>
        <v>1.6080998486030136</v>
      </c>
      <c r="AL41" s="79">
        <f>VLOOKUP(AL64,$G$2:$H$41,2,FALSE)</f>
        <v>1.0677287975221086</v>
      </c>
      <c r="AM41" s="76">
        <f t="shared" si="51"/>
        <v>1.1799275700143486</v>
      </c>
      <c r="AN41" s="79">
        <f t="shared" ref="AN41:AS41" si="79">VLOOKUP(AN64,$G$2:$H$41,2,FALSE)</f>
        <v>1.5792643136447067</v>
      </c>
      <c r="AO41" s="79">
        <f t="shared" si="79"/>
        <v>1.7466058310744237</v>
      </c>
      <c r="AP41" s="79">
        <f t="shared" si="79"/>
        <v>1.6142544751168055</v>
      </c>
      <c r="AQ41" s="79">
        <f t="shared" si="79"/>
        <v>0.75638743658241714</v>
      </c>
      <c r="AR41" s="79">
        <f t="shared" si="79"/>
        <v>1.3070534520134718</v>
      </c>
      <c r="AS41" s="48">
        <f t="shared" si="79"/>
        <v>1.1802731361255516</v>
      </c>
      <c r="AT41" s="79">
        <f t="shared" si="45"/>
        <v>1.5288689825672959</v>
      </c>
      <c r="AU41" s="48">
        <f t="shared" si="45"/>
        <v>1.7442344725617502</v>
      </c>
      <c r="AV41" s="48">
        <f>VLOOKUP(AV64,$G$2:$H$41,2,FALSE)</f>
        <v>1.1865846221235354</v>
      </c>
      <c r="AW41" s="48">
        <f t="shared" ca="1" si="38"/>
        <v>1.326640084103353</v>
      </c>
    </row>
    <row r="42" spans="5:50" x14ac:dyDescent="0.25">
      <c r="J42" s="41" t="str">
        <f>Schedule!A18</f>
        <v>TOT</v>
      </c>
      <c r="K42" s="79">
        <f t="shared" si="66"/>
        <v>1.4476143778482966</v>
      </c>
      <c r="L42" s="79">
        <f t="shared" si="66"/>
        <v>1.3970604808340974</v>
      </c>
      <c r="M42" s="79">
        <f t="shared" si="66"/>
        <v>1.5538958903158566</v>
      </c>
      <c r="N42" s="79">
        <f>VLOOKUP(N65,$G$2:$H$41,2,FALSE)</f>
        <v>1.0759101311927015</v>
      </c>
      <c r="O42" s="79">
        <f t="shared" ref="O42:AV42" si="80">VLOOKUP(O65,$G$2:$H$41,2,FALSE)</f>
        <v>1.3380635100541995</v>
      </c>
      <c r="P42" s="79">
        <f t="shared" si="80"/>
        <v>1.4004796743641739</v>
      </c>
      <c r="Q42" s="79">
        <f t="shared" si="80"/>
        <v>1.0677287975221086</v>
      </c>
      <c r="R42" s="79">
        <f t="shared" si="80"/>
        <v>1.7466058310744237</v>
      </c>
      <c r="S42" s="79">
        <f t="shared" si="80"/>
        <v>0.85294753486953423</v>
      </c>
      <c r="T42" s="79">
        <f t="shared" si="80"/>
        <v>0.81137810294824342</v>
      </c>
      <c r="U42" s="79">
        <f t="shared" si="80"/>
        <v>1.197845630414377</v>
      </c>
      <c r="V42" s="48">
        <f t="shared" si="80"/>
        <v>1.4315086854809407</v>
      </c>
      <c r="W42" s="48">
        <f t="shared" si="80"/>
        <v>1.1802731361255516</v>
      </c>
      <c r="X42" s="48">
        <f t="shared" si="80"/>
        <v>1.3070534520134718</v>
      </c>
      <c r="Y42" s="48">
        <f t="shared" si="80"/>
        <v>1.1862563470220373</v>
      </c>
      <c r="Z42" s="79">
        <f t="shared" si="80"/>
        <v>1.5288689825672959</v>
      </c>
      <c r="AA42" s="79">
        <f t="shared" si="80"/>
        <v>1.7442344725617502</v>
      </c>
      <c r="AB42" s="79">
        <f t="shared" si="80"/>
        <v>1.3320949144725103</v>
      </c>
      <c r="AC42" s="79">
        <f t="shared" si="80"/>
        <v>1.6080998486030136</v>
      </c>
      <c r="AD42" s="79">
        <f t="shared" si="80"/>
        <v>1.3309463024394519</v>
      </c>
      <c r="AE42" s="79">
        <f t="shared" si="80"/>
        <v>0.94685383931205847</v>
      </c>
      <c r="AF42" s="79">
        <f t="shared" si="80"/>
        <v>0.91495828630333853</v>
      </c>
      <c r="AG42" s="79">
        <f t="shared" si="80"/>
        <v>1.9695767882328608</v>
      </c>
      <c r="AH42" s="79">
        <f t="shared" si="80"/>
        <v>0.75638743658241714</v>
      </c>
      <c r="AI42" s="79">
        <f t="shared" si="80"/>
        <v>1.1865846221235354</v>
      </c>
      <c r="AJ42" s="76">
        <f t="shared" si="80"/>
        <v>1.5792643136447067</v>
      </c>
      <c r="AK42" s="79">
        <f t="shared" si="80"/>
        <v>1.6142544751168055</v>
      </c>
      <c r="AL42" s="79">
        <f>VLOOKUP(AL65,$G$2:$H$41,2,FALSE)</f>
        <v>1.0622404647070891</v>
      </c>
      <c r="AM42" s="76">
        <f t="shared" si="51"/>
        <v>1.5754086273235568</v>
      </c>
      <c r="AN42" s="79">
        <f t="shared" ref="AN42:AS42" si="81">VLOOKUP(AN65,$G$2:$H$41,2,FALSE)</f>
        <v>1.3779831480159481</v>
      </c>
      <c r="AO42" s="79">
        <f t="shared" si="81"/>
        <v>1.2132603607066637</v>
      </c>
      <c r="AP42" s="79">
        <f t="shared" si="81"/>
        <v>1.2837335048843384</v>
      </c>
      <c r="AQ42" s="79">
        <f t="shared" si="81"/>
        <v>1.3557894751068471</v>
      </c>
      <c r="AR42" s="79">
        <f t="shared" si="81"/>
        <v>1.8133891909778665</v>
      </c>
      <c r="AS42" s="48">
        <f t="shared" si="81"/>
        <v>1.5467739662340048</v>
      </c>
      <c r="AT42" s="79">
        <f t="shared" si="45"/>
        <v>1.3376933274929359</v>
      </c>
      <c r="AU42" s="48">
        <f t="shared" si="45"/>
        <v>1.5021495844051715</v>
      </c>
      <c r="AV42" s="48">
        <f t="shared" si="80"/>
        <v>1.1590851366911918</v>
      </c>
      <c r="AW42" s="48">
        <f t="shared" ca="1" si="38"/>
        <v>1.3398693922674105</v>
      </c>
    </row>
    <row r="43" spans="5:50" x14ac:dyDescent="0.25">
      <c r="J43" s="41" t="str">
        <f>Schedule!A19</f>
        <v>WBA</v>
      </c>
      <c r="K43" s="79">
        <f t="shared" si="66"/>
        <v>1.3070534520134718</v>
      </c>
      <c r="L43" s="79">
        <f t="shared" si="66"/>
        <v>1.2837335048843384</v>
      </c>
      <c r="M43" s="79">
        <f t="shared" si="66"/>
        <v>0.91495828630333853</v>
      </c>
      <c r="N43" s="79">
        <f>VLOOKUP(N66,$G$2:$H$41,2,FALSE)</f>
        <v>1.3970604808340974</v>
      </c>
      <c r="O43" s="79">
        <f t="shared" ref="O43:AK44" si="82">VLOOKUP(O66,$G$2:$H$41,2,FALSE)</f>
        <v>1.5792643136447067</v>
      </c>
      <c r="P43" s="79">
        <f t="shared" si="82"/>
        <v>0.94685383931205847</v>
      </c>
      <c r="Q43" s="79">
        <f t="shared" si="82"/>
        <v>1.3557894751068471</v>
      </c>
      <c r="R43" s="79">
        <f t="shared" si="82"/>
        <v>1.330556621505542</v>
      </c>
      <c r="S43" s="79">
        <f t="shared" si="82"/>
        <v>1.0759101311927015</v>
      </c>
      <c r="T43" s="79">
        <f t="shared" si="82"/>
        <v>1.8133891909778665</v>
      </c>
      <c r="U43" s="79">
        <f t="shared" si="82"/>
        <v>1.6142544751168055</v>
      </c>
      <c r="V43" s="48">
        <f t="shared" si="82"/>
        <v>1.3779831480159481</v>
      </c>
      <c r="W43" s="48">
        <f t="shared" si="82"/>
        <v>0.75638743658241714</v>
      </c>
      <c r="X43" s="48">
        <f t="shared" si="82"/>
        <v>1.5021495844051715</v>
      </c>
      <c r="Y43" s="48">
        <f t="shared" si="82"/>
        <v>1.1802731361255516</v>
      </c>
      <c r="Z43" s="48">
        <f t="shared" si="82"/>
        <v>1.7442344725617502</v>
      </c>
      <c r="AA43" s="79">
        <f t="shared" si="82"/>
        <v>1.197845630414377</v>
      </c>
      <c r="AB43" s="79">
        <f t="shared" si="82"/>
        <v>1.1865846221235354</v>
      </c>
      <c r="AC43" s="79">
        <f t="shared" si="82"/>
        <v>1.1862563470220373</v>
      </c>
      <c r="AD43" s="79">
        <f t="shared" si="82"/>
        <v>0.85294753486953423</v>
      </c>
      <c r="AE43" s="79">
        <f t="shared" si="82"/>
        <v>1.5288689825672959</v>
      </c>
      <c r="AF43" s="79">
        <f t="shared" si="82"/>
        <v>1.6080998486030136</v>
      </c>
      <c r="AG43" s="79">
        <f t="shared" si="82"/>
        <v>1.1799275700143486</v>
      </c>
      <c r="AH43" s="79">
        <f t="shared" si="82"/>
        <v>1.2132603607066637</v>
      </c>
      <c r="AI43" s="79">
        <f t="shared" si="82"/>
        <v>1.4004796743641739</v>
      </c>
      <c r="AJ43" s="76">
        <f t="shared" si="82"/>
        <v>1.0677287975221086</v>
      </c>
      <c r="AK43" s="79">
        <f t="shared" si="82"/>
        <v>1.5538958903158566</v>
      </c>
      <c r="AL43" s="79">
        <f>VLOOKUP(AL66,$G$2:$H$41,2,FALSE)</f>
        <v>1.4315086854809407</v>
      </c>
      <c r="AM43" s="76">
        <f t="shared" si="51"/>
        <v>1.4476143778482966</v>
      </c>
      <c r="AN43" s="79">
        <f t="shared" ref="AN43:AS43" si="83">VLOOKUP(AN66,$G$2:$H$41,2,FALSE)</f>
        <v>0.81137810294824342</v>
      </c>
      <c r="AO43" s="79">
        <f t="shared" si="83"/>
        <v>1.5754086273235568</v>
      </c>
      <c r="AP43" s="79">
        <f t="shared" si="83"/>
        <v>1.1590851366911918</v>
      </c>
      <c r="AQ43" s="79">
        <f t="shared" si="83"/>
        <v>1.3320949144725103</v>
      </c>
      <c r="AR43" s="79">
        <f t="shared" si="83"/>
        <v>1.3376933274929359</v>
      </c>
      <c r="AS43" s="48">
        <f t="shared" si="83"/>
        <v>1.0622404647070891</v>
      </c>
      <c r="AT43" s="79">
        <f t="shared" si="45"/>
        <v>1.3309463024394519</v>
      </c>
      <c r="AU43" s="48">
        <f t="shared" si="45"/>
        <v>1.3380635100541995</v>
      </c>
      <c r="AV43" s="48">
        <f>VLOOKUP(AV66,$G$2:$H$41,2,FALSE)</f>
        <v>1.5467739662340048</v>
      </c>
      <c r="AW43" s="48">
        <f t="shared" ca="1" si="38"/>
        <v>1.2968048717990264</v>
      </c>
    </row>
    <row r="44" spans="5:50" x14ac:dyDescent="0.25">
      <c r="J44" s="41" t="str">
        <f>Schedule!A20</f>
        <v>WHU</v>
      </c>
      <c r="K44" s="79">
        <f t="shared" si="66"/>
        <v>1.5538958903158566</v>
      </c>
      <c r="L44" s="79">
        <f t="shared" si="66"/>
        <v>1.0622404647070891</v>
      </c>
      <c r="M44" s="79">
        <f t="shared" si="66"/>
        <v>1.3376933274929359</v>
      </c>
      <c r="N44" s="79">
        <f>VLOOKUP(N67,$G$2:$H$41,2,FALSE)</f>
        <v>1.1590851366911918</v>
      </c>
      <c r="O44" s="79">
        <f t="shared" ref="O44:AV44" si="84">VLOOKUP(O67,$G$2:$H$41,2,FALSE)</f>
        <v>1.1799275700143486</v>
      </c>
      <c r="P44" s="79">
        <f t="shared" si="84"/>
        <v>0.85294753486953423</v>
      </c>
      <c r="Q44" s="79">
        <f t="shared" si="84"/>
        <v>1.1802731361255516</v>
      </c>
      <c r="R44" s="79">
        <f t="shared" si="84"/>
        <v>1.5288689825672959</v>
      </c>
      <c r="S44" s="79">
        <f t="shared" si="84"/>
        <v>1.6080998486030136</v>
      </c>
      <c r="T44" s="79">
        <f t="shared" si="84"/>
        <v>1.5021495844051715</v>
      </c>
      <c r="U44" s="79">
        <f t="shared" si="84"/>
        <v>1.2132603607066637</v>
      </c>
      <c r="V44" s="48">
        <f t="shared" si="84"/>
        <v>1.5467739662340048</v>
      </c>
      <c r="W44" s="48">
        <f t="shared" si="84"/>
        <v>1.6142544751168055</v>
      </c>
      <c r="X44" s="48">
        <f t="shared" si="84"/>
        <v>0.81137810294824342</v>
      </c>
      <c r="Y44" s="48">
        <f t="shared" si="84"/>
        <v>1.0677287975221086</v>
      </c>
      <c r="Z44" s="48">
        <f t="shared" si="84"/>
        <v>1.3970604808340974</v>
      </c>
      <c r="AA44" s="48">
        <f t="shared" si="84"/>
        <v>1.2837335048843384</v>
      </c>
      <c r="AB44" s="79">
        <f t="shared" si="82"/>
        <v>1.9695767882328608</v>
      </c>
      <c r="AC44" s="48">
        <f>VLOOKUP(AC67,$G$2:$H$41,2,FALSE)</f>
        <v>1.5792643136447067</v>
      </c>
      <c r="AD44" s="48">
        <f t="shared" si="84"/>
        <v>1.4315086854809407</v>
      </c>
      <c r="AE44" s="48">
        <f t="shared" si="84"/>
        <v>1.3309463024394519</v>
      </c>
      <c r="AF44" s="48">
        <f t="shared" si="84"/>
        <v>1.3320949144725103</v>
      </c>
      <c r="AG44" s="48">
        <f t="shared" si="84"/>
        <v>1.3557894751068471</v>
      </c>
      <c r="AH44" s="48">
        <f t="shared" si="84"/>
        <v>1.8133891909778665</v>
      </c>
      <c r="AI44" s="48">
        <f t="shared" si="84"/>
        <v>1.330556621505542</v>
      </c>
      <c r="AJ44" s="76">
        <f t="shared" si="84"/>
        <v>0.75638743658241714</v>
      </c>
      <c r="AK44" s="48">
        <f t="shared" si="84"/>
        <v>1.7442344725617502</v>
      </c>
      <c r="AL44" s="79">
        <f>VLOOKUP(AL67,$G$2:$H$41,2,FALSE)</f>
        <v>1.0759101311927015</v>
      </c>
      <c r="AM44" s="76">
        <f t="shared" si="51"/>
        <v>1.197845630414377</v>
      </c>
      <c r="AN44" s="48">
        <f t="shared" ref="AN44:AS44" si="85">VLOOKUP(AN67,$G$2:$H$41,2,FALSE)</f>
        <v>1.1862563470220373</v>
      </c>
      <c r="AO44" s="48">
        <f t="shared" si="85"/>
        <v>1.3070534520134718</v>
      </c>
      <c r="AP44" s="48">
        <f t="shared" si="85"/>
        <v>1.3779831480159481</v>
      </c>
      <c r="AQ44" s="48">
        <f t="shared" si="85"/>
        <v>0.91495828630333853</v>
      </c>
      <c r="AR44" s="48">
        <f t="shared" si="85"/>
        <v>1.4004796743641739</v>
      </c>
      <c r="AS44" s="48">
        <f t="shared" si="85"/>
        <v>1.4476143778482966</v>
      </c>
      <c r="AT44" s="79">
        <f t="shared" si="45"/>
        <v>0.94685383931205847</v>
      </c>
      <c r="AU44" s="48">
        <f t="shared" si="45"/>
        <v>1.7466058310744237</v>
      </c>
      <c r="AV44" s="48">
        <f t="shared" si="84"/>
        <v>1.5754086273235568</v>
      </c>
      <c r="AW44" s="48">
        <f t="shared" ca="1" si="38"/>
        <v>1.3282345968271341</v>
      </c>
    </row>
    <row r="45" spans="5:50" x14ac:dyDescent="0.25">
      <c r="J45" s="41" t="str">
        <f>Schedule!A21</f>
        <v>WOL</v>
      </c>
      <c r="K45" s="48">
        <f t="shared" si="66"/>
        <v>1.6080998486030136</v>
      </c>
      <c r="L45" s="48">
        <f t="shared" si="66"/>
        <v>0.85294753486953423</v>
      </c>
      <c r="M45" s="48">
        <f t="shared" si="66"/>
        <v>1.1865846221235354</v>
      </c>
      <c r="N45" s="48">
        <f>VLOOKUP(N68,$G$2:$H$41,2,FALSE)</f>
        <v>1.5288689825672959</v>
      </c>
      <c r="O45" s="48">
        <f t="shared" ref="O45:AV45" si="86">VLOOKUP(O68,$G$2:$H$41,2,FALSE)</f>
        <v>1.5467739662340048</v>
      </c>
      <c r="P45" s="48">
        <f t="shared" si="86"/>
        <v>1.5538958903158566</v>
      </c>
      <c r="Q45" s="48">
        <f t="shared" si="86"/>
        <v>1.6142544751168055</v>
      </c>
      <c r="R45" s="48">
        <f t="shared" si="86"/>
        <v>1.1590851366911918</v>
      </c>
      <c r="S45" s="48">
        <f t="shared" si="86"/>
        <v>1.5754086273235568</v>
      </c>
      <c r="T45" s="48">
        <f t="shared" si="86"/>
        <v>1.0622404647070891</v>
      </c>
      <c r="U45" s="48">
        <f t="shared" si="86"/>
        <v>1.1802731361255516</v>
      </c>
      <c r="V45" s="48">
        <f t="shared" si="86"/>
        <v>1.5021495844051715</v>
      </c>
      <c r="W45" s="48">
        <f t="shared" si="86"/>
        <v>0.91495828630333853</v>
      </c>
      <c r="X45" s="48">
        <f t="shared" si="86"/>
        <v>1.4004796743641739</v>
      </c>
      <c r="Y45" s="48">
        <f t="shared" si="86"/>
        <v>1.330556621505542</v>
      </c>
      <c r="Z45" s="48">
        <f t="shared" si="86"/>
        <v>1.0759101311927015</v>
      </c>
      <c r="AA45" s="48">
        <f t="shared" si="86"/>
        <v>0.94685383931205847</v>
      </c>
      <c r="AB45" s="79">
        <f t="shared" si="86"/>
        <v>1.4476143778482966</v>
      </c>
      <c r="AC45" s="48">
        <f t="shared" si="86"/>
        <v>1.9695767882328608</v>
      </c>
      <c r="AD45" s="48">
        <f t="shared" si="86"/>
        <v>0.81137810294824342</v>
      </c>
      <c r="AE45" s="48">
        <f t="shared" si="86"/>
        <v>1.4315086854809407</v>
      </c>
      <c r="AF45" s="48">
        <f t="shared" si="86"/>
        <v>1.197845630414377</v>
      </c>
      <c r="AG45" s="48">
        <f t="shared" si="86"/>
        <v>1.3070534520134718</v>
      </c>
      <c r="AH45" s="48">
        <f t="shared" si="86"/>
        <v>1.3970604808340974</v>
      </c>
      <c r="AI45" s="48">
        <f t="shared" si="86"/>
        <v>1.7442344725617502</v>
      </c>
      <c r="AJ45" s="76">
        <f t="shared" si="86"/>
        <v>1.3779831480159481</v>
      </c>
      <c r="AK45" s="48">
        <f t="shared" si="86"/>
        <v>1.3320949144725103</v>
      </c>
      <c r="AL45" s="79">
        <f t="shared" si="86"/>
        <v>1.3309463024394519</v>
      </c>
      <c r="AM45" s="76">
        <f t="shared" si="51"/>
        <v>0.75638743658241714</v>
      </c>
      <c r="AN45" s="48">
        <f t="shared" ref="AN45:AS45" si="87">VLOOKUP(AN68,$G$2:$H$41,2,FALSE)</f>
        <v>1.3380635100541995</v>
      </c>
      <c r="AO45" s="48">
        <f t="shared" si="87"/>
        <v>1.3557894751068471</v>
      </c>
      <c r="AP45" s="48">
        <f t="shared" si="87"/>
        <v>1.8133891909778665</v>
      </c>
      <c r="AQ45" s="48">
        <f t="shared" si="87"/>
        <v>1.5792643136447067</v>
      </c>
      <c r="AR45" s="48">
        <f t="shared" si="87"/>
        <v>1.7466058310744237</v>
      </c>
      <c r="AS45" s="48">
        <f t="shared" si="87"/>
        <v>1.0677287975221086</v>
      </c>
      <c r="AT45" s="79">
        <f t="shared" si="45"/>
        <v>1.1799275700143486</v>
      </c>
      <c r="AU45" s="48">
        <f t="shared" si="45"/>
        <v>1.2837335048843384</v>
      </c>
      <c r="AV45" s="48">
        <f t="shared" si="86"/>
        <v>1.2132603607066637</v>
      </c>
      <c r="AW45" s="48">
        <f t="shared" ca="1" si="38"/>
        <v>1.3380412650509088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tr">
        <f>Schedule!A2</f>
        <v>ARS</v>
      </c>
      <c r="K49" s="52" t="str">
        <f>Schedule!B2</f>
        <v>@FUL</v>
      </c>
      <c r="L49" s="52" t="str">
        <f>Schedule!C2</f>
        <v>WHU</v>
      </c>
      <c r="M49" s="52" t="str">
        <f>Schedule!D2</f>
        <v>@LIV</v>
      </c>
      <c r="N49" s="52" t="str">
        <f>Schedule!E2</f>
        <v>SHU</v>
      </c>
      <c r="O49" s="52" t="str">
        <f>Schedule!F2</f>
        <v>@MCI</v>
      </c>
      <c r="P49" s="52" t="str">
        <f>Schedule!G2</f>
        <v>LEI</v>
      </c>
      <c r="Q49" s="52" t="str">
        <f>Schedule!H2</f>
        <v>@MUN</v>
      </c>
      <c r="R49" s="52" t="str">
        <f>Schedule!I2</f>
        <v>AVL</v>
      </c>
      <c r="S49" s="52" t="str">
        <f>Schedule!J2</f>
        <v>@LEE</v>
      </c>
      <c r="T49" s="52" t="str">
        <f>Schedule!K2</f>
        <v>WOL</v>
      </c>
      <c r="U49" s="52" t="str">
        <f>Schedule!L2</f>
        <v>@TOT</v>
      </c>
      <c r="V49" s="52" t="str">
        <f>Schedule!M2</f>
        <v>BUR</v>
      </c>
      <c r="W49" s="52" t="str">
        <f>Schedule!N2</f>
        <v>SOU</v>
      </c>
      <c r="X49" s="52" t="str">
        <f>Schedule!O2</f>
        <v>@EVE</v>
      </c>
      <c r="Y49" s="52" t="str">
        <f>Schedule!P2</f>
        <v>CHE</v>
      </c>
      <c r="Z49" s="104" t="str">
        <f>Schedule!Q2</f>
        <v>@BHA</v>
      </c>
      <c r="AA49" s="104" t="str">
        <f>Schedule!R2</f>
        <v>@WBA</v>
      </c>
      <c r="AB49" s="104" t="str">
        <f>Schedule!S2</f>
        <v>CRY</v>
      </c>
      <c r="AC49" s="104" t="str">
        <f>Schedule!T2</f>
        <v>NEW</v>
      </c>
      <c r="AD49" s="104" t="str">
        <f>Schedule!U2</f>
        <v>@SOU</v>
      </c>
      <c r="AE49" s="104" t="str">
        <f>Schedule!V2</f>
        <v>MUN</v>
      </c>
      <c r="AF49" s="104" t="str">
        <f>Schedule!W2</f>
        <v>@WOL</v>
      </c>
      <c r="AG49" s="104" t="str">
        <f>Schedule!X2</f>
        <v>@AVL</v>
      </c>
      <c r="AH49" s="104" t="str">
        <f>Schedule!Y2</f>
        <v>LEE</v>
      </c>
      <c r="AI49" s="104" t="str">
        <f>Schedule!Z2</f>
        <v>MCI</v>
      </c>
      <c r="AJ49" s="104" t="str">
        <f>Schedule!AA2</f>
        <v>@LEI</v>
      </c>
      <c r="AK49" s="104" t="str">
        <f>Schedule!AB2</f>
        <v>@BUR</v>
      </c>
      <c r="AL49" s="104" t="str">
        <f>Schedule!AC2</f>
        <v>TOT</v>
      </c>
      <c r="AM49" s="104" t="str">
        <f>Schedule!AD2</f>
        <v>@WHU</v>
      </c>
      <c r="AN49" s="104" t="str">
        <f>Schedule!AE2</f>
        <v>LIV</v>
      </c>
      <c r="AO49" s="104" t="str">
        <f>Schedule!AF2</f>
        <v>@SHU</v>
      </c>
      <c r="AP49" s="104" t="str">
        <f>Schedule!AG2</f>
        <v>FUL</v>
      </c>
      <c r="AQ49" s="104" t="str">
        <f>Schedule!AH2</f>
        <v>EVE</v>
      </c>
      <c r="AR49" s="104" t="str">
        <f>Schedule!AI2</f>
        <v>@NEW</v>
      </c>
      <c r="AS49" s="104" t="str">
        <f>Schedule!AJ2</f>
        <v>WBA</v>
      </c>
      <c r="AT49" s="104" t="str">
        <f>Schedule!AK2</f>
        <v>@CHE</v>
      </c>
      <c r="AU49" s="52" t="str">
        <f>Schedule!AL2</f>
        <v>@CRY</v>
      </c>
      <c r="AV49" s="52" t="str">
        <f>Schedule!AM2</f>
        <v>BHA</v>
      </c>
    </row>
    <row r="50" spans="10:48" x14ac:dyDescent="0.25">
      <c r="J50" s="51" t="str">
        <f>Schedule!A3</f>
        <v>AVL</v>
      </c>
      <c r="K50" s="104" t="str">
        <f>Schedule!B3</f>
        <v>@MCI</v>
      </c>
      <c r="L50" s="104" t="str">
        <f>Schedule!C3</f>
        <v>SHU</v>
      </c>
      <c r="M50" s="104" t="str">
        <f>Schedule!D3</f>
        <v>@FUL</v>
      </c>
      <c r="N50" s="104" t="str">
        <f>Schedule!E3</f>
        <v>LIV</v>
      </c>
      <c r="O50" s="104" t="str">
        <f>Schedule!F3</f>
        <v>@LEI</v>
      </c>
      <c r="P50" s="104" t="str">
        <f>Schedule!G3</f>
        <v>LEE</v>
      </c>
      <c r="Q50" s="104" t="str">
        <f>Schedule!H3</f>
        <v>SOU</v>
      </c>
      <c r="R50" s="104" t="str">
        <f>Schedule!I3</f>
        <v>@ARS</v>
      </c>
      <c r="S50" s="104" t="str">
        <f>Schedule!J3</f>
        <v>BHA</v>
      </c>
      <c r="T50" s="104" t="str">
        <f>Schedule!K3</f>
        <v>@WHU</v>
      </c>
      <c r="U50" s="104" t="str">
        <f>Schedule!L3</f>
        <v>NEW</v>
      </c>
      <c r="V50" s="52" t="str">
        <f>Schedule!M3</f>
        <v>@WOL</v>
      </c>
      <c r="W50" s="52" t="str">
        <f>Schedule!N3</f>
        <v>BUR</v>
      </c>
      <c r="X50" s="52" t="str">
        <f>Schedule!O3</f>
        <v>@WBA</v>
      </c>
      <c r="Y50" s="52" t="str">
        <f>Schedule!P3</f>
        <v>CRY</v>
      </c>
      <c r="Z50" s="104" t="str">
        <f>Schedule!Q3</f>
        <v>@CHE</v>
      </c>
      <c r="AA50" s="104" t="str">
        <f>Schedule!R3</f>
        <v>@MUN</v>
      </c>
      <c r="AB50" s="104" t="str">
        <f>Schedule!S3</f>
        <v>TOT</v>
      </c>
      <c r="AC50" s="104" t="str">
        <f>Schedule!T3</f>
        <v>EVE</v>
      </c>
      <c r="AD50" s="104" t="str">
        <f>Schedule!U3</f>
        <v>@BUR</v>
      </c>
      <c r="AE50" s="104" t="str">
        <f>Schedule!V3</f>
        <v>@SOU</v>
      </c>
      <c r="AF50" s="104" t="str">
        <f>Schedule!W3</f>
        <v>WHU</v>
      </c>
      <c r="AG50" s="104" t="str">
        <f>Schedule!X3</f>
        <v>ARS</v>
      </c>
      <c r="AH50" s="104" t="str">
        <f>Schedule!Y3</f>
        <v>@BHA</v>
      </c>
      <c r="AI50" s="104" t="str">
        <f>Schedule!Z3</f>
        <v>LEI</v>
      </c>
      <c r="AJ50" s="104" t="str">
        <f>Schedule!AA3</f>
        <v>@LEE</v>
      </c>
      <c r="AK50" s="104" t="str">
        <f>Schedule!AB3</f>
        <v>WOL</v>
      </c>
      <c r="AL50" s="104" t="str">
        <f>Schedule!AC3</f>
        <v>@NEW</v>
      </c>
      <c r="AM50" s="104" t="str">
        <f>Schedule!AD3</f>
        <v>@SHU</v>
      </c>
      <c r="AN50" s="104" t="str">
        <f>Schedule!AE3</f>
        <v>FUL</v>
      </c>
      <c r="AO50" s="104" t="str">
        <f>Schedule!AF3</f>
        <v>@LIV</v>
      </c>
      <c r="AP50" s="104" t="str">
        <f>Schedule!AG3</f>
        <v>MCI</v>
      </c>
      <c r="AQ50" s="104" t="str">
        <f>Schedule!AH3</f>
        <v>WBA</v>
      </c>
      <c r="AR50" s="104" t="str">
        <f>Schedule!AI3</f>
        <v>@EVE</v>
      </c>
      <c r="AS50" s="104" t="str">
        <f>Schedule!AJ3</f>
        <v>MUN</v>
      </c>
      <c r="AT50" s="104" t="str">
        <f>Schedule!AK3</f>
        <v>@CRY</v>
      </c>
      <c r="AU50" s="52" t="str">
        <f>Schedule!AL3</f>
        <v>@TOT</v>
      </c>
      <c r="AV50" s="52" t="str">
        <f>Schedule!AM3</f>
        <v>CHE</v>
      </c>
    </row>
    <row r="51" spans="10:48" x14ac:dyDescent="0.25">
      <c r="J51" s="51" t="str">
        <f>Schedule!A4</f>
        <v>BHA</v>
      </c>
      <c r="K51" s="104" t="str">
        <f>Schedule!B4</f>
        <v>CHE</v>
      </c>
      <c r="L51" s="104" t="str">
        <f>Schedule!C4</f>
        <v>@NEW</v>
      </c>
      <c r="M51" s="104" t="str">
        <f>Schedule!D4</f>
        <v>MUN</v>
      </c>
      <c r="N51" s="104" t="str">
        <f>Schedule!E4</f>
        <v>@EVE</v>
      </c>
      <c r="O51" s="104" t="str">
        <f>Schedule!F4</f>
        <v>@CRY</v>
      </c>
      <c r="P51" s="104" t="str">
        <f>Schedule!G4</f>
        <v>WBA</v>
      </c>
      <c r="Q51" s="104" t="str">
        <f>Schedule!H4</f>
        <v>@TOT</v>
      </c>
      <c r="R51" s="104" t="str">
        <f>Schedule!I4</f>
        <v>BUR</v>
      </c>
      <c r="S51" s="104" t="str">
        <f>Schedule!J4</f>
        <v>@AVL</v>
      </c>
      <c r="T51" s="104" t="str">
        <f>Schedule!K4</f>
        <v>LIV</v>
      </c>
      <c r="U51" s="104" t="str">
        <f>Schedule!L4</f>
        <v>SOU</v>
      </c>
      <c r="V51" s="52" t="str">
        <f>Schedule!M4</f>
        <v>@LEI</v>
      </c>
      <c r="W51" s="52" t="str">
        <f>Schedule!N4</f>
        <v>@FUL</v>
      </c>
      <c r="X51" s="52" t="str">
        <f>Schedule!O4</f>
        <v>SHU</v>
      </c>
      <c r="Y51" s="52" t="str">
        <f>Schedule!P4</f>
        <v>@WHU</v>
      </c>
      <c r="Z51" s="104" t="str">
        <f>Schedule!Q4</f>
        <v>ARS</v>
      </c>
      <c r="AA51" s="104" t="str">
        <f>Schedule!R4</f>
        <v>WOL</v>
      </c>
      <c r="AB51" s="104" t="str">
        <f>Schedule!S4</f>
        <v>@MCI</v>
      </c>
      <c r="AC51" s="104" t="str">
        <f>Schedule!T4</f>
        <v>@LEE</v>
      </c>
      <c r="AD51" s="104" t="str">
        <f>Schedule!U4</f>
        <v>FUL</v>
      </c>
      <c r="AE51" s="104" t="str">
        <f>Schedule!V4</f>
        <v>TOT</v>
      </c>
      <c r="AF51" s="104" t="str">
        <f>Schedule!W4</f>
        <v>@LIV</v>
      </c>
      <c r="AG51" s="104" t="str">
        <f>Schedule!X4</f>
        <v>@BUR</v>
      </c>
      <c r="AH51" s="104" t="str">
        <f>Schedule!Y4</f>
        <v>AVL</v>
      </c>
      <c r="AI51" s="104" t="str">
        <f>Schedule!Z4</f>
        <v>CRY</v>
      </c>
      <c r="AJ51" s="104" t="str">
        <f>Schedule!AA4</f>
        <v>@WBA</v>
      </c>
      <c r="AK51" s="104" t="str">
        <f>Schedule!AB4</f>
        <v>LEI</v>
      </c>
      <c r="AL51" s="104" t="str">
        <f>Schedule!AC4</f>
        <v>@SOU</v>
      </c>
      <c r="AM51" s="104" t="str">
        <f>Schedule!AD4</f>
        <v>NEW</v>
      </c>
      <c r="AN51" s="104" t="str">
        <f>Schedule!AE4</f>
        <v>@MUN</v>
      </c>
      <c r="AO51" s="104" t="str">
        <f>Schedule!AF4</f>
        <v>EVE</v>
      </c>
      <c r="AP51" s="104" t="str">
        <f>Schedule!AG4</f>
        <v>@CHE</v>
      </c>
      <c r="AQ51" s="104" t="str">
        <f>Schedule!AH4</f>
        <v>@SHU</v>
      </c>
      <c r="AR51" s="104" t="str">
        <f>Schedule!AI4</f>
        <v>LEE</v>
      </c>
      <c r="AS51" s="104" t="str">
        <f>Schedule!AJ4</f>
        <v>@WOL</v>
      </c>
      <c r="AT51" s="104" t="str">
        <f>Schedule!AK4</f>
        <v>WHU</v>
      </c>
      <c r="AU51" s="52" t="str">
        <f>Schedule!AL4</f>
        <v>MCI</v>
      </c>
      <c r="AV51" s="52" t="str">
        <f>Schedule!AM4</f>
        <v>@ARS</v>
      </c>
    </row>
    <row r="52" spans="10:48" x14ac:dyDescent="0.25">
      <c r="J52" s="51" t="str">
        <f>Schedule!A5</f>
        <v>BUR</v>
      </c>
      <c r="K52" s="104" t="str">
        <f>Schedule!B5</f>
        <v>MUN</v>
      </c>
      <c r="L52" s="104" t="str">
        <f>Schedule!C5</f>
        <v>@LEI</v>
      </c>
      <c r="M52" s="104" t="str">
        <f>Schedule!D5</f>
        <v>SOU</v>
      </c>
      <c r="N52" s="104" t="str">
        <f>Schedule!E5</f>
        <v>@NEW</v>
      </c>
      <c r="O52" s="104" t="str">
        <f>Schedule!F5</f>
        <v>@WBA</v>
      </c>
      <c r="P52" s="104" t="str">
        <f>Schedule!G5</f>
        <v>TOT</v>
      </c>
      <c r="Q52" s="104" t="str">
        <f>Schedule!H5</f>
        <v>CHE</v>
      </c>
      <c r="R52" s="104" t="str">
        <f>Schedule!I5</f>
        <v>@BHA</v>
      </c>
      <c r="S52" s="104" t="str">
        <f>Schedule!J5</f>
        <v>CRY</v>
      </c>
      <c r="T52" s="104" t="str">
        <f>Schedule!K5</f>
        <v>@MCI</v>
      </c>
      <c r="U52" s="104" t="str">
        <f>Schedule!L5</f>
        <v>EVE</v>
      </c>
      <c r="V52" s="52" t="str">
        <f>Schedule!M5</f>
        <v>@ARS</v>
      </c>
      <c r="W52" s="52" t="str">
        <f>Schedule!N5</f>
        <v>@AVL</v>
      </c>
      <c r="X52" s="52" t="str">
        <f>Schedule!O5</f>
        <v>WOL</v>
      </c>
      <c r="Y52" s="52" t="str">
        <f>Schedule!P5</f>
        <v>@LEE</v>
      </c>
      <c r="Z52" s="104" t="str">
        <f>Schedule!Q5</f>
        <v>SHU</v>
      </c>
      <c r="AA52" s="104" t="str">
        <f>Schedule!R5</f>
        <v>FUL</v>
      </c>
      <c r="AB52" s="104" t="str">
        <f>Schedule!S5</f>
        <v>@LIV</v>
      </c>
      <c r="AC52" s="104" t="str">
        <f>Schedule!T5</f>
        <v>@WHU</v>
      </c>
      <c r="AD52" s="104" t="str">
        <f>Schedule!U5</f>
        <v>AVL</v>
      </c>
      <c r="AE52" s="104" t="str">
        <f>Schedule!V5</f>
        <v>@CHE</v>
      </c>
      <c r="AF52" s="104" t="str">
        <f>Schedule!W5</f>
        <v>MCI</v>
      </c>
      <c r="AG52" s="104" t="str">
        <f>Schedule!X5</f>
        <v>BHA</v>
      </c>
      <c r="AH52" s="104" t="str">
        <f>Schedule!Y5</f>
        <v>@CRY</v>
      </c>
      <c r="AI52" s="104" t="str">
        <f>Schedule!Z5</f>
        <v>WBA</v>
      </c>
      <c r="AJ52" s="104" t="str">
        <f>Schedule!AA5</f>
        <v>@TOT</v>
      </c>
      <c r="AK52" s="104" t="str">
        <f>Schedule!AB5</f>
        <v>ARS</v>
      </c>
      <c r="AL52" s="104" t="str">
        <f>Schedule!AC5</f>
        <v>@EVE</v>
      </c>
      <c r="AM52" s="104" t="str">
        <f>Schedule!AD5</f>
        <v>LEI</v>
      </c>
      <c r="AN52" s="104" t="str">
        <f>Schedule!AE5</f>
        <v>@SOU</v>
      </c>
      <c r="AO52" s="104" t="str">
        <f>Schedule!AF5</f>
        <v>NEW</v>
      </c>
      <c r="AP52" s="104" t="str">
        <f>Schedule!AG5</f>
        <v>@MUN</v>
      </c>
      <c r="AQ52" s="104" t="str">
        <f>Schedule!AH5</f>
        <v>@WOL</v>
      </c>
      <c r="AR52" s="104" t="str">
        <f>Schedule!AI5</f>
        <v>WHU</v>
      </c>
      <c r="AS52" s="104" t="str">
        <f>Schedule!AJ5</f>
        <v>@FUL</v>
      </c>
      <c r="AT52" s="104" t="str">
        <f>Schedule!AK5</f>
        <v>LEE</v>
      </c>
      <c r="AU52" s="52" t="str">
        <f>Schedule!AL5</f>
        <v>LIV</v>
      </c>
      <c r="AV52" s="52" t="str">
        <f>Schedule!AM5</f>
        <v>@SHU</v>
      </c>
    </row>
    <row r="53" spans="10:48" x14ac:dyDescent="0.25">
      <c r="J53" s="51" t="str">
        <f>Schedule!A6</f>
        <v>CHE</v>
      </c>
      <c r="K53" s="104" t="str">
        <f>Schedule!B6</f>
        <v>@BHA</v>
      </c>
      <c r="L53" s="104" t="str">
        <f>Schedule!C6</f>
        <v>LIV</v>
      </c>
      <c r="M53" s="104" t="str">
        <f>Schedule!D6</f>
        <v>@WBA</v>
      </c>
      <c r="N53" s="104" t="str">
        <f>Schedule!E6</f>
        <v>CRY</v>
      </c>
      <c r="O53" s="104" t="str">
        <f>Schedule!F6</f>
        <v>SOU</v>
      </c>
      <c r="P53" s="104" t="str">
        <f>Schedule!G6</f>
        <v>@MUN</v>
      </c>
      <c r="Q53" s="104" t="str">
        <f>Schedule!H6</f>
        <v>@BUR</v>
      </c>
      <c r="R53" s="104" t="str">
        <f>Schedule!I6</f>
        <v>SHU</v>
      </c>
      <c r="S53" s="104" t="str">
        <f>Schedule!J6</f>
        <v>@NEW</v>
      </c>
      <c r="T53" s="104" t="str">
        <f>Schedule!K6</f>
        <v>TOT</v>
      </c>
      <c r="U53" s="104" t="str">
        <f>Schedule!L6</f>
        <v>LEE</v>
      </c>
      <c r="V53" s="52" t="str">
        <f>Schedule!M6</f>
        <v>@EVE</v>
      </c>
      <c r="W53" s="52" t="str">
        <f>Schedule!N6</f>
        <v>@WOL</v>
      </c>
      <c r="X53" s="52" t="str">
        <f>Schedule!O6</f>
        <v>WHU</v>
      </c>
      <c r="Y53" s="52" t="str">
        <f>Schedule!P6</f>
        <v>@ARS</v>
      </c>
      <c r="Z53" s="104" t="str">
        <f>Schedule!Q6</f>
        <v>AVL</v>
      </c>
      <c r="AA53" s="104" t="str">
        <f>Schedule!R6</f>
        <v>MCI</v>
      </c>
      <c r="AB53" s="104" t="str">
        <f>Schedule!S6</f>
        <v>@LEI</v>
      </c>
      <c r="AC53" s="104" t="str">
        <f>Schedule!T6</f>
        <v>@FUL</v>
      </c>
      <c r="AD53" s="104" t="str">
        <f>Schedule!U6</f>
        <v>WOL</v>
      </c>
      <c r="AE53" s="104" t="str">
        <f>Schedule!V6</f>
        <v>BUR</v>
      </c>
      <c r="AF53" s="104" t="str">
        <f>Schedule!W6</f>
        <v>@TOT</v>
      </c>
      <c r="AG53" s="104" t="str">
        <f>Schedule!X6</f>
        <v>@SHU</v>
      </c>
      <c r="AH53" s="104" t="str">
        <f>Schedule!Y6</f>
        <v>NEW</v>
      </c>
      <c r="AI53" s="104" t="str">
        <f>Schedule!Z6</f>
        <v>@SOU</v>
      </c>
      <c r="AJ53" s="104" t="str">
        <f>Schedule!AA6</f>
        <v>MUN</v>
      </c>
      <c r="AK53" s="104" t="str">
        <f>Schedule!AB6</f>
        <v>EVE</v>
      </c>
      <c r="AL53" s="104" t="str">
        <f>Schedule!AC6</f>
        <v>@LEE</v>
      </c>
      <c r="AM53" s="104" t="str">
        <f>Schedule!AD6</f>
        <v>@LIV</v>
      </c>
      <c r="AN53" s="104" t="str">
        <f>Schedule!AE6</f>
        <v>WBA</v>
      </c>
      <c r="AO53" s="104" t="str">
        <f>Schedule!AF6</f>
        <v>@CRY</v>
      </c>
      <c r="AP53" s="104" t="str">
        <f>Schedule!AG6</f>
        <v>BHA</v>
      </c>
      <c r="AQ53" s="104" t="str">
        <f>Schedule!AH6</f>
        <v>@WHU</v>
      </c>
      <c r="AR53" s="104" t="str">
        <f>Schedule!AI6</f>
        <v>FUL</v>
      </c>
      <c r="AS53" s="104" t="str">
        <f>Schedule!AJ6</f>
        <v>@MCI</v>
      </c>
      <c r="AT53" s="104" t="str">
        <f>Schedule!AK6</f>
        <v>ARS</v>
      </c>
      <c r="AU53" s="52" t="str">
        <f>Schedule!AL6</f>
        <v>LEI</v>
      </c>
      <c r="AV53" s="52" t="str">
        <f>Schedule!AM6</f>
        <v>@AVL</v>
      </c>
    </row>
    <row r="54" spans="10:48" x14ac:dyDescent="0.25">
      <c r="J54" s="51" t="str">
        <f>Schedule!A7</f>
        <v>CRY</v>
      </c>
      <c r="K54" s="104" t="str">
        <f>Schedule!B7</f>
        <v>SOU</v>
      </c>
      <c r="L54" s="104" t="str">
        <f>Schedule!C7</f>
        <v>@MUN</v>
      </c>
      <c r="M54" s="104" t="str">
        <f>Schedule!D7</f>
        <v>EVE</v>
      </c>
      <c r="N54" s="104" t="str">
        <f>Schedule!E7</f>
        <v>@CHE</v>
      </c>
      <c r="O54" s="104" t="str">
        <f>Schedule!F7</f>
        <v>BHA</v>
      </c>
      <c r="P54" s="104" t="str">
        <f>Schedule!G7</f>
        <v>@FUL</v>
      </c>
      <c r="Q54" s="104" t="str">
        <f>Schedule!H7</f>
        <v>@WOL</v>
      </c>
      <c r="R54" s="104" t="str">
        <f>Schedule!I7</f>
        <v>LEE</v>
      </c>
      <c r="S54" s="104" t="str">
        <f>Schedule!J7</f>
        <v>@BUR</v>
      </c>
      <c r="T54" s="104" t="str">
        <f>Schedule!K7</f>
        <v>NEW</v>
      </c>
      <c r="U54" s="104" t="str">
        <f>Schedule!L7</f>
        <v>@WBA</v>
      </c>
      <c r="V54" s="52" t="str">
        <f>Schedule!M7</f>
        <v>TOT</v>
      </c>
      <c r="W54" s="52" t="str">
        <f>Schedule!N7</f>
        <v>@WHU</v>
      </c>
      <c r="X54" s="52" t="str">
        <f>Schedule!O7</f>
        <v>LIV</v>
      </c>
      <c r="Y54" s="52" t="str">
        <f>Schedule!P7</f>
        <v>@AVL</v>
      </c>
      <c r="Z54" s="104" t="str">
        <f>Schedule!Q7</f>
        <v>LEI</v>
      </c>
      <c r="AA54" s="104" t="str">
        <f>Schedule!R7</f>
        <v>SHU</v>
      </c>
      <c r="AB54" s="104" t="str">
        <f>Schedule!S7</f>
        <v>@ARS</v>
      </c>
      <c r="AC54" s="104" t="str">
        <f>Schedule!T7</f>
        <v>@MCI</v>
      </c>
      <c r="AD54" s="104" t="str">
        <f>Schedule!U7</f>
        <v>WHU</v>
      </c>
      <c r="AE54" s="104" t="str">
        <f>Schedule!V7</f>
        <v>WOL</v>
      </c>
      <c r="AF54" s="104" t="str">
        <f>Schedule!W7</f>
        <v>@NEW</v>
      </c>
      <c r="AG54" s="104" t="str">
        <f>Schedule!X7</f>
        <v>@LEE</v>
      </c>
      <c r="AH54" s="104" t="str">
        <f>Schedule!Y7</f>
        <v>BUR</v>
      </c>
      <c r="AI54" s="104" t="str">
        <f>Schedule!Z7</f>
        <v>@BHA</v>
      </c>
      <c r="AJ54" s="104" t="str">
        <f>Schedule!AA7</f>
        <v>FUL</v>
      </c>
      <c r="AK54" s="104" t="str">
        <f>Schedule!AB7</f>
        <v>@TOT</v>
      </c>
      <c r="AL54" s="104" t="str">
        <f>Schedule!AC7</f>
        <v>WBA</v>
      </c>
      <c r="AM54" s="104" t="str">
        <f>Schedule!AD7</f>
        <v>MUN</v>
      </c>
      <c r="AN54" s="104" t="str">
        <f>Schedule!AE7</f>
        <v>@EVE</v>
      </c>
      <c r="AO54" s="104" t="str">
        <f>Schedule!AF7</f>
        <v>CHE</v>
      </c>
      <c r="AP54" s="104" t="str">
        <f>Schedule!AG7</f>
        <v>@SOU</v>
      </c>
      <c r="AQ54" s="104" t="str">
        <f>Schedule!AH7</f>
        <v>@LEI</v>
      </c>
      <c r="AR54" s="104" t="str">
        <f>Schedule!AI7</f>
        <v>MCI</v>
      </c>
      <c r="AS54" s="104" t="str">
        <f>Schedule!AJ7</f>
        <v>@SHU</v>
      </c>
      <c r="AT54" s="104" t="str">
        <f>Schedule!AK7</f>
        <v>AVL</v>
      </c>
      <c r="AU54" s="52" t="str">
        <f>Schedule!AL7</f>
        <v>ARS</v>
      </c>
      <c r="AV54" s="52" t="str">
        <f>Schedule!AM7</f>
        <v>@LIV</v>
      </c>
    </row>
    <row r="55" spans="10:48" x14ac:dyDescent="0.25">
      <c r="J55" s="51" t="str">
        <f>Schedule!A8</f>
        <v>EVE</v>
      </c>
      <c r="K55" s="104" t="str">
        <f>Schedule!B8</f>
        <v>@TOT</v>
      </c>
      <c r="L55" s="104" t="str">
        <f>Schedule!C8</f>
        <v>WBA</v>
      </c>
      <c r="M55" s="104" t="str">
        <f>Schedule!D8</f>
        <v>@CRY</v>
      </c>
      <c r="N55" s="104" t="str">
        <f>Schedule!E8</f>
        <v>BHA</v>
      </c>
      <c r="O55" s="104" t="str">
        <f>Schedule!F8</f>
        <v>LIV</v>
      </c>
      <c r="P55" s="104" t="str">
        <f>Schedule!G8</f>
        <v>@SOU</v>
      </c>
      <c r="Q55" s="104" t="str">
        <f>Schedule!H8</f>
        <v>@NEW</v>
      </c>
      <c r="R55" s="104" t="str">
        <f>Schedule!I8</f>
        <v>MUN</v>
      </c>
      <c r="S55" s="104" t="str">
        <f>Schedule!J8</f>
        <v>@FUL</v>
      </c>
      <c r="T55" s="104" t="str">
        <f>Schedule!K8</f>
        <v>LEE</v>
      </c>
      <c r="U55" s="104" t="str">
        <f>Schedule!L8</f>
        <v>@BUR</v>
      </c>
      <c r="V55" s="52" t="str">
        <f>Schedule!M8</f>
        <v>CHE</v>
      </c>
      <c r="W55" s="52" t="str">
        <f>Schedule!N8</f>
        <v>@LEI</v>
      </c>
      <c r="X55" s="52" t="str">
        <f>Schedule!O8</f>
        <v>ARS</v>
      </c>
      <c r="Y55" s="52" t="str">
        <f>Schedule!P8</f>
        <v>@SHU</v>
      </c>
      <c r="Z55" s="104" t="str">
        <f>Schedule!Q8</f>
        <v>MCI</v>
      </c>
      <c r="AA55" s="104" t="str">
        <f>Schedule!R8</f>
        <v>WHU</v>
      </c>
      <c r="AB55" s="104" t="str">
        <f>Schedule!S8</f>
        <v>@WOL</v>
      </c>
      <c r="AC55" s="104" t="str">
        <f>Schedule!T8</f>
        <v>@AVL</v>
      </c>
      <c r="AD55" s="104" t="str">
        <f>Schedule!U8</f>
        <v>LEI</v>
      </c>
      <c r="AE55" s="104" t="str">
        <f>Schedule!V8</f>
        <v>NEW</v>
      </c>
      <c r="AF55" s="104" t="str">
        <f>Schedule!W8</f>
        <v>@LEE</v>
      </c>
      <c r="AG55" s="104" t="str">
        <f>Schedule!X8</f>
        <v>@MUN</v>
      </c>
      <c r="AH55" s="104" t="str">
        <f>Schedule!Y8</f>
        <v>FUL</v>
      </c>
      <c r="AI55" s="104" t="str">
        <f>Schedule!Z8</f>
        <v>@LIV</v>
      </c>
      <c r="AJ55" s="104" t="str">
        <f>Schedule!AA8</f>
        <v>SOU</v>
      </c>
      <c r="AK55" s="104" t="str">
        <f>Schedule!AB8</f>
        <v>@CHE</v>
      </c>
      <c r="AL55" s="104" t="str">
        <f>Schedule!AC8</f>
        <v>BUR</v>
      </c>
      <c r="AM55" s="104" t="str">
        <f>Schedule!AD8</f>
        <v>@WBA</v>
      </c>
      <c r="AN55" s="104" t="str">
        <f>Schedule!AE8</f>
        <v>CRY</v>
      </c>
      <c r="AO55" s="104" t="str">
        <f>Schedule!AF8</f>
        <v>@BHA</v>
      </c>
      <c r="AP55" s="104" t="str">
        <f>Schedule!AG8</f>
        <v>TOT</v>
      </c>
      <c r="AQ55" s="104" t="str">
        <f>Schedule!AH8</f>
        <v>@ARS</v>
      </c>
      <c r="AR55" s="104" t="str">
        <f>Schedule!AI8</f>
        <v>AVL</v>
      </c>
      <c r="AS55" s="104" t="str">
        <f>Schedule!AJ8</f>
        <v>@WHU</v>
      </c>
      <c r="AT55" s="104" t="str">
        <f>Schedule!AK8</f>
        <v>SHU</v>
      </c>
      <c r="AU55" s="52" t="str">
        <f>Schedule!AL8</f>
        <v>WOL</v>
      </c>
      <c r="AV55" s="52" t="str">
        <f>Schedule!AM8</f>
        <v>@MCI</v>
      </c>
    </row>
    <row r="56" spans="10:48" x14ac:dyDescent="0.25">
      <c r="J56" s="51" t="str">
        <f>Schedule!A9</f>
        <v>FUL</v>
      </c>
      <c r="K56" s="104" t="str">
        <f>Schedule!B9</f>
        <v>ARS</v>
      </c>
      <c r="L56" s="104" t="str">
        <f>Schedule!C9</f>
        <v>@LEE</v>
      </c>
      <c r="M56" s="104" t="str">
        <f>Schedule!D9</f>
        <v>AVL</v>
      </c>
      <c r="N56" s="104" t="str">
        <f>Schedule!E9</f>
        <v>@WOL</v>
      </c>
      <c r="O56" s="104" t="str">
        <f>Schedule!F9</f>
        <v>@SHU</v>
      </c>
      <c r="P56" s="104" t="str">
        <f>Schedule!G9</f>
        <v>CRY</v>
      </c>
      <c r="Q56" s="104" t="str">
        <f>Schedule!H9</f>
        <v>WBA</v>
      </c>
      <c r="R56" s="104" t="str">
        <f>Schedule!I9</f>
        <v>@WHU</v>
      </c>
      <c r="S56" s="104" t="str">
        <f>Schedule!J9</f>
        <v>EVE</v>
      </c>
      <c r="T56" s="104" t="str">
        <f>Schedule!K9</f>
        <v>@LEI</v>
      </c>
      <c r="U56" s="104" t="str">
        <f>Schedule!L9</f>
        <v>@MCI</v>
      </c>
      <c r="V56" s="52" t="str">
        <f>Schedule!M9</f>
        <v>LIV</v>
      </c>
      <c r="W56" s="52" t="str">
        <f>Schedule!N9</f>
        <v>BHA</v>
      </c>
      <c r="X56" s="52" t="str">
        <f>Schedule!O9</f>
        <v>@NEW</v>
      </c>
      <c r="Y56" s="52" t="str">
        <f>Schedule!P9</f>
        <v>SOU</v>
      </c>
      <c r="Z56" s="104" t="str">
        <f>Schedule!Q9</f>
        <v>@TOT</v>
      </c>
      <c r="AA56" s="104" t="str">
        <f>Schedule!R9</f>
        <v>@BUR</v>
      </c>
      <c r="AB56" s="104" t="str">
        <f>Schedule!S9</f>
        <v>MUN</v>
      </c>
      <c r="AC56" s="104" t="str">
        <f>Schedule!T9</f>
        <v>CHE</v>
      </c>
      <c r="AD56" s="104" t="str">
        <f>Schedule!U9</f>
        <v>@BHA</v>
      </c>
      <c r="AE56" s="104" t="str">
        <f>Schedule!V9</f>
        <v>@WBA</v>
      </c>
      <c r="AF56" s="104" t="str">
        <f>Schedule!W9</f>
        <v>LEI</v>
      </c>
      <c r="AG56" s="104" t="str">
        <f>Schedule!X9</f>
        <v>WHU</v>
      </c>
      <c r="AH56" s="104" t="str">
        <f>Schedule!Y9</f>
        <v>@EVE</v>
      </c>
      <c r="AI56" s="104" t="str">
        <f>Schedule!Z9</f>
        <v>SHU</v>
      </c>
      <c r="AJ56" s="104" t="str">
        <f>Schedule!AA9</f>
        <v>@CRY</v>
      </c>
      <c r="AK56" s="104" t="str">
        <f>Schedule!AB9</f>
        <v>@LIV</v>
      </c>
      <c r="AL56" s="104" t="str">
        <f>Schedule!AC9</f>
        <v>MCI</v>
      </c>
      <c r="AM56" s="104" t="str">
        <f>Schedule!AD9</f>
        <v>LEE</v>
      </c>
      <c r="AN56" s="104" t="str">
        <f>Schedule!AE9</f>
        <v>@AVL</v>
      </c>
      <c r="AO56" s="104" t="str">
        <f>Schedule!AF9</f>
        <v>WOL</v>
      </c>
      <c r="AP56" s="104" t="str">
        <f>Schedule!AG9</f>
        <v>@ARS</v>
      </c>
      <c r="AQ56" s="104" t="str">
        <f>Schedule!AH9</f>
        <v>TOT</v>
      </c>
      <c r="AR56" s="104" t="str">
        <f>Schedule!AI9</f>
        <v>@CHE</v>
      </c>
      <c r="AS56" s="104" t="str">
        <f>Schedule!AJ9</f>
        <v>BUR</v>
      </c>
      <c r="AT56" s="104" t="str">
        <f>Schedule!AK9</f>
        <v>@SOU</v>
      </c>
      <c r="AU56" s="52" t="str">
        <f>Schedule!AL9</f>
        <v>@MUN</v>
      </c>
      <c r="AV56" s="52" t="str">
        <f>Schedule!AM9</f>
        <v>NEW</v>
      </c>
    </row>
    <row r="57" spans="10:48" x14ac:dyDescent="0.25">
      <c r="J57" s="51" t="str">
        <f>Schedule!A10</f>
        <v>LEE</v>
      </c>
      <c r="K57" s="104" t="str">
        <f>Schedule!B10</f>
        <v>@LIV</v>
      </c>
      <c r="L57" s="104" t="str">
        <f>Schedule!C10</f>
        <v>FUL</v>
      </c>
      <c r="M57" s="104" t="str">
        <f>Schedule!D10</f>
        <v>@SHU</v>
      </c>
      <c r="N57" s="104" t="str">
        <f>Schedule!E10</f>
        <v>MCI</v>
      </c>
      <c r="O57" s="104" t="str">
        <f>Schedule!F10</f>
        <v>WOL</v>
      </c>
      <c r="P57" s="104" t="str">
        <f>Schedule!G10</f>
        <v>@AVL</v>
      </c>
      <c r="Q57" s="104" t="str">
        <f>Schedule!H10</f>
        <v>LEI</v>
      </c>
      <c r="R57" s="104" t="str">
        <f>Schedule!I10</f>
        <v>@CRY</v>
      </c>
      <c r="S57" s="104" t="str">
        <f>Schedule!J10</f>
        <v>ARS</v>
      </c>
      <c r="T57" s="104" t="str">
        <f>Schedule!K10</f>
        <v>@EVE</v>
      </c>
      <c r="U57" s="104" t="str">
        <f>Schedule!L10</f>
        <v>@CHE</v>
      </c>
      <c r="V57" s="52" t="str">
        <f>Schedule!M10</f>
        <v>WHU</v>
      </c>
      <c r="W57" s="52" t="str">
        <f>Schedule!N10</f>
        <v>NEW</v>
      </c>
      <c r="X57" s="52" t="str">
        <f>Schedule!O10</f>
        <v>@MUN</v>
      </c>
      <c r="Y57" s="52" t="str">
        <f>Schedule!P10</f>
        <v>BUR</v>
      </c>
      <c r="Z57" s="104" t="str">
        <f>Schedule!Q10</f>
        <v>@WBA</v>
      </c>
      <c r="AA57" s="104" t="str">
        <f>Schedule!R10</f>
        <v>@TOT</v>
      </c>
      <c r="AB57" s="104" t="str">
        <f>Schedule!S10</f>
        <v>SOU</v>
      </c>
      <c r="AC57" s="104" t="str">
        <f>Schedule!T10</f>
        <v>BHA</v>
      </c>
      <c r="AD57" s="104" t="str">
        <f>Schedule!U10</f>
        <v>@NEW</v>
      </c>
      <c r="AE57" s="104" t="str">
        <f>Schedule!V10</f>
        <v>@LEI</v>
      </c>
      <c r="AF57" s="104" t="str">
        <f>Schedule!W10</f>
        <v>EVE</v>
      </c>
      <c r="AG57" s="104" t="str">
        <f>Schedule!X10</f>
        <v>CRY</v>
      </c>
      <c r="AH57" s="104" t="str">
        <f>Schedule!Y10</f>
        <v>@ARS</v>
      </c>
      <c r="AI57" s="104" t="str">
        <f>Schedule!Z10</f>
        <v>@WOL</v>
      </c>
      <c r="AJ57" s="104" t="str">
        <f>Schedule!AA10</f>
        <v>AVL</v>
      </c>
      <c r="AK57" s="104" t="str">
        <f>Schedule!AB10</f>
        <v>@WHU</v>
      </c>
      <c r="AL57" s="104" t="str">
        <f>Schedule!AC10</f>
        <v>CHE</v>
      </c>
      <c r="AM57" s="104" t="str">
        <f>Schedule!AD10</f>
        <v>@FUL</v>
      </c>
      <c r="AN57" s="104" t="str">
        <f>Schedule!AE10</f>
        <v>SHU</v>
      </c>
      <c r="AO57" s="104" t="str">
        <f>Schedule!AF10</f>
        <v>@MCI</v>
      </c>
      <c r="AP57" s="104" t="str">
        <f>Schedule!AG10</f>
        <v>LIV</v>
      </c>
      <c r="AQ57" s="104" t="str">
        <f>Schedule!AH10</f>
        <v>MUN</v>
      </c>
      <c r="AR57" s="104" t="str">
        <f>Schedule!AI10</f>
        <v>@BHA</v>
      </c>
      <c r="AS57" s="104" t="str">
        <f>Schedule!AJ10</f>
        <v>TOT</v>
      </c>
      <c r="AT57" s="104" t="str">
        <f>Schedule!AK10</f>
        <v>@BUR</v>
      </c>
      <c r="AU57" s="52" t="str">
        <f>Schedule!AL10</f>
        <v>@SOU</v>
      </c>
      <c r="AV57" s="52" t="str">
        <f>Schedule!AM10</f>
        <v>WBA</v>
      </c>
    </row>
    <row r="58" spans="10:48" x14ac:dyDescent="0.25">
      <c r="J58" s="51" t="str">
        <f>Schedule!A11</f>
        <v>LEI</v>
      </c>
      <c r="K58" s="104" t="str">
        <f>Schedule!B11</f>
        <v>@WBA</v>
      </c>
      <c r="L58" s="104" t="str">
        <f>Schedule!C11</f>
        <v>BUR</v>
      </c>
      <c r="M58" s="104" t="str">
        <f>Schedule!D11</f>
        <v>@MCI</v>
      </c>
      <c r="N58" s="104" t="str">
        <f>Schedule!E11</f>
        <v>WHU</v>
      </c>
      <c r="O58" s="104" t="str">
        <f>Schedule!F11</f>
        <v>AVL</v>
      </c>
      <c r="P58" s="104" t="str">
        <f>Schedule!G11</f>
        <v>@ARS</v>
      </c>
      <c r="Q58" s="104" t="str">
        <f>Schedule!H11</f>
        <v>@LEE</v>
      </c>
      <c r="R58" s="104" t="str">
        <f>Schedule!I11</f>
        <v>WOL</v>
      </c>
      <c r="S58" s="104" t="str">
        <f>Schedule!J11</f>
        <v>@LIV</v>
      </c>
      <c r="T58" s="104" t="str">
        <f>Schedule!K11</f>
        <v>FUL</v>
      </c>
      <c r="U58" s="104" t="str">
        <f>Schedule!L11</f>
        <v>@SHU</v>
      </c>
      <c r="V58" s="52" t="str">
        <f>Schedule!M11</f>
        <v>BHA</v>
      </c>
      <c r="W58" s="52" t="str">
        <f>Schedule!N11</f>
        <v>EVE</v>
      </c>
      <c r="X58" s="52" t="str">
        <f>Schedule!O11</f>
        <v>@TOT</v>
      </c>
      <c r="Y58" s="52" t="str">
        <f>Schedule!P11</f>
        <v>MUN</v>
      </c>
      <c r="Z58" s="104" t="str">
        <f>Schedule!Q11</f>
        <v>@CRY</v>
      </c>
      <c r="AA58" s="104" t="str">
        <f>Schedule!R11</f>
        <v>@NEW</v>
      </c>
      <c r="AB58" s="104" t="str">
        <f>Schedule!S11</f>
        <v>CHE</v>
      </c>
      <c r="AC58" s="104" t="str">
        <f>Schedule!T11</f>
        <v>SOU</v>
      </c>
      <c r="AD58" s="104" t="str">
        <f>Schedule!U11</f>
        <v>@EVE</v>
      </c>
      <c r="AE58" s="104" t="str">
        <f>Schedule!V11</f>
        <v>LEE</v>
      </c>
      <c r="AF58" s="104" t="str">
        <f>Schedule!W11</f>
        <v>@FUL</v>
      </c>
      <c r="AG58" s="104" t="str">
        <f>Schedule!X11</f>
        <v>@WOL</v>
      </c>
      <c r="AH58" s="104" t="str">
        <f>Schedule!Y11</f>
        <v>LIV</v>
      </c>
      <c r="AI58" s="104" t="str">
        <f>Schedule!Z11</f>
        <v>@AVL</v>
      </c>
      <c r="AJ58" s="104" t="str">
        <f>Schedule!AA11</f>
        <v>ARS</v>
      </c>
      <c r="AK58" s="104" t="str">
        <f>Schedule!AB11</f>
        <v>@BHA</v>
      </c>
      <c r="AL58" s="104" t="str">
        <f>Schedule!AC11</f>
        <v>SHU</v>
      </c>
      <c r="AM58" s="104" t="str">
        <f>Schedule!AD11</f>
        <v>@BUR</v>
      </c>
      <c r="AN58" s="104" t="str">
        <f>Schedule!AE11</f>
        <v>MCI</v>
      </c>
      <c r="AO58" s="104" t="str">
        <f>Schedule!AF11</f>
        <v>@WHU</v>
      </c>
      <c r="AP58" s="104" t="str">
        <f>Schedule!AG11</f>
        <v>WBA</v>
      </c>
      <c r="AQ58" s="104" t="str">
        <f>Schedule!AH11</f>
        <v>CRY</v>
      </c>
      <c r="AR58" s="104" t="str">
        <f>Schedule!AI11</f>
        <v>@SOU</v>
      </c>
      <c r="AS58" s="104" t="str">
        <f>Schedule!AJ11</f>
        <v>NEW</v>
      </c>
      <c r="AT58" s="104" t="str">
        <f>Schedule!AK11</f>
        <v>@MUN</v>
      </c>
      <c r="AU58" s="52" t="str">
        <f>Schedule!AL11</f>
        <v>@CHE</v>
      </c>
      <c r="AV58" s="52" t="str">
        <f>Schedule!AM11</f>
        <v>TOT</v>
      </c>
    </row>
    <row r="59" spans="10:48" x14ac:dyDescent="0.25">
      <c r="J59" s="51" t="str">
        <f>Schedule!A12</f>
        <v>LIV</v>
      </c>
      <c r="K59" s="104" t="str">
        <f>Schedule!B12</f>
        <v>LEE</v>
      </c>
      <c r="L59" s="104" t="str">
        <f>Schedule!C12</f>
        <v>@CHE</v>
      </c>
      <c r="M59" s="104" t="str">
        <f>Schedule!D12</f>
        <v>ARS</v>
      </c>
      <c r="N59" s="104" t="str">
        <f>Schedule!E12</f>
        <v>@AVL</v>
      </c>
      <c r="O59" s="104" t="str">
        <f>Schedule!F12</f>
        <v>@EVE</v>
      </c>
      <c r="P59" s="104" t="str">
        <f>Schedule!G12</f>
        <v>SHU</v>
      </c>
      <c r="Q59" s="104" t="str">
        <f>Schedule!H12</f>
        <v>WHU</v>
      </c>
      <c r="R59" s="104" t="str">
        <f>Schedule!I12</f>
        <v>@MCI</v>
      </c>
      <c r="S59" s="104" t="str">
        <f>Schedule!J12</f>
        <v>LEI</v>
      </c>
      <c r="T59" s="104" t="str">
        <f>Schedule!K12</f>
        <v>@BHA</v>
      </c>
      <c r="U59" s="104" t="str">
        <f>Schedule!L12</f>
        <v>WOL</v>
      </c>
      <c r="V59" s="52" t="str">
        <f>Schedule!M12</f>
        <v>@FUL</v>
      </c>
      <c r="W59" s="52" t="str">
        <f>Schedule!N12</f>
        <v>TOT</v>
      </c>
      <c r="X59" s="52" t="str">
        <f>Schedule!O12</f>
        <v>@CRY</v>
      </c>
      <c r="Y59" s="52" t="str">
        <f>Schedule!P12</f>
        <v>WBA</v>
      </c>
      <c r="Z59" s="104" t="str">
        <f>Schedule!Q12</f>
        <v>@NEW</v>
      </c>
      <c r="AA59" s="104" t="str">
        <f>Schedule!R12</f>
        <v>@SOU</v>
      </c>
      <c r="AB59" s="104" t="str">
        <f>Schedule!S12</f>
        <v>BUR</v>
      </c>
      <c r="AC59" s="104" t="str">
        <f>Schedule!T12</f>
        <v>MUN</v>
      </c>
      <c r="AD59" s="104" t="str">
        <f>Schedule!U12</f>
        <v>@TOT</v>
      </c>
      <c r="AE59" s="104" t="str">
        <f>Schedule!V12</f>
        <v>@WHU</v>
      </c>
      <c r="AF59" s="104" t="str">
        <f>Schedule!W12</f>
        <v>BHA</v>
      </c>
      <c r="AG59" s="104" t="str">
        <f>Schedule!X12</f>
        <v>MCI</v>
      </c>
      <c r="AH59" s="104" t="str">
        <f>Schedule!Y12</f>
        <v>@LEI</v>
      </c>
      <c r="AI59" s="104" t="str">
        <f>Schedule!Z12</f>
        <v>EVE</v>
      </c>
      <c r="AJ59" s="104" t="str">
        <f>Schedule!AA12</f>
        <v>@SHU</v>
      </c>
      <c r="AK59" s="104" t="str">
        <f>Schedule!AB12</f>
        <v>FUL</v>
      </c>
      <c r="AL59" s="104" t="str">
        <f>Schedule!AC12</f>
        <v>@WOL</v>
      </c>
      <c r="AM59" s="104" t="str">
        <f>Schedule!AD12</f>
        <v>CHE</v>
      </c>
      <c r="AN59" s="104" t="str">
        <f>Schedule!AE12</f>
        <v>@ARS</v>
      </c>
      <c r="AO59" s="104" t="str">
        <f>Schedule!AF12</f>
        <v>AVL</v>
      </c>
      <c r="AP59" s="104" t="str">
        <f>Schedule!AG12</f>
        <v>@LEE</v>
      </c>
      <c r="AQ59" s="104" t="str">
        <f>Schedule!AH12</f>
        <v>NEW</v>
      </c>
      <c r="AR59" s="104" t="str">
        <f>Schedule!AI12</f>
        <v>@MUN</v>
      </c>
      <c r="AS59" s="104" t="str">
        <f>Schedule!AJ12</f>
        <v>SOU</v>
      </c>
      <c r="AT59" s="104" t="str">
        <f>Schedule!AK12</f>
        <v>@WBA</v>
      </c>
      <c r="AU59" s="52" t="str">
        <f>Schedule!AL12</f>
        <v>@BUR</v>
      </c>
      <c r="AV59" s="52" t="str">
        <f>Schedule!AM12</f>
        <v>CRY</v>
      </c>
    </row>
    <row r="60" spans="10:48" x14ac:dyDescent="0.25">
      <c r="J60" s="51" t="str">
        <f>Schedule!A13</f>
        <v>MCI</v>
      </c>
      <c r="K60" s="104" t="str">
        <f>Schedule!B13</f>
        <v>AVL</v>
      </c>
      <c r="L60" s="104" t="str">
        <f>Schedule!C13</f>
        <v>@WOL</v>
      </c>
      <c r="M60" s="104" t="str">
        <f>Schedule!D13</f>
        <v>LEI</v>
      </c>
      <c r="N60" s="104" t="str">
        <f>Schedule!E13</f>
        <v>@LEE</v>
      </c>
      <c r="O60" s="104" t="str">
        <f>Schedule!F13</f>
        <v>ARS</v>
      </c>
      <c r="P60" s="104" t="str">
        <f>Schedule!G13</f>
        <v>@WHU</v>
      </c>
      <c r="Q60" s="104" t="str">
        <f>Schedule!H13</f>
        <v>@SHU</v>
      </c>
      <c r="R60" s="104" t="str">
        <f>Schedule!I13</f>
        <v>LIV</v>
      </c>
      <c r="S60" s="104" t="str">
        <f>Schedule!J13</f>
        <v>@TOT</v>
      </c>
      <c r="T60" s="104" t="str">
        <f>Schedule!K13</f>
        <v>BUR</v>
      </c>
      <c r="U60" s="104" t="str">
        <f>Schedule!L13</f>
        <v>FUL</v>
      </c>
      <c r="V60" s="52" t="str">
        <f>Schedule!M13</f>
        <v>@MUN</v>
      </c>
      <c r="W60" s="52" t="str">
        <f>Schedule!N13</f>
        <v>WBA</v>
      </c>
      <c r="X60" s="52" t="str">
        <f>Schedule!O13</f>
        <v>@SOU</v>
      </c>
      <c r="Y60" s="52" t="str">
        <f>Schedule!P13</f>
        <v>NEW</v>
      </c>
      <c r="Z60" s="104" t="str">
        <f>Schedule!Q13</f>
        <v>@EVE</v>
      </c>
      <c r="AA60" s="104" t="str">
        <f>Schedule!R13</f>
        <v>@CHE</v>
      </c>
      <c r="AB60" s="104" t="str">
        <f>Schedule!S13</f>
        <v>BHA</v>
      </c>
      <c r="AC60" s="104" t="str">
        <f>Schedule!T13</f>
        <v>CRY</v>
      </c>
      <c r="AD60" s="104" t="str">
        <f>Schedule!U13</f>
        <v>@WBA</v>
      </c>
      <c r="AE60" s="104" t="str">
        <f>Schedule!V13</f>
        <v>SHU</v>
      </c>
      <c r="AF60" s="104" t="str">
        <f>Schedule!W13</f>
        <v>@BUR</v>
      </c>
      <c r="AG60" s="104" t="str">
        <f>Schedule!X13</f>
        <v>@LIV</v>
      </c>
      <c r="AH60" s="104" t="str">
        <f>Schedule!Y13</f>
        <v>TOT</v>
      </c>
      <c r="AI60" s="104" t="str">
        <f>Schedule!Z13</f>
        <v>@ARS</v>
      </c>
      <c r="AJ60" s="104" t="str">
        <f>Schedule!AA13</f>
        <v>WHU</v>
      </c>
      <c r="AK60" s="104" t="str">
        <f>Schedule!AB13</f>
        <v>MUN</v>
      </c>
      <c r="AL60" s="104" t="str">
        <f>Schedule!AC13</f>
        <v>@FUL</v>
      </c>
      <c r="AM60" s="104" t="str">
        <f>Schedule!AD13</f>
        <v>WOL</v>
      </c>
      <c r="AN60" s="104" t="str">
        <f>Schedule!AE13</f>
        <v>@LEI</v>
      </c>
      <c r="AO60" s="104" t="str">
        <f>Schedule!AF13</f>
        <v>LEE</v>
      </c>
      <c r="AP60" s="104" t="str">
        <f>Schedule!AG13</f>
        <v>@AVL</v>
      </c>
      <c r="AQ60" s="104" t="str">
        <f>Schedule!AH13</f>
        <v>SOU</v>
      </c>
      <c r="AR60" s="104" t="str">
        <f>Schedule!AI13</f>
        <v>@CRY</v>
      </c>
      <c r="AS60" s="104" t="str">
        <f>Schedule!AJ13</f>
        <v>CHE</v>
      </c>
      <c r="AT60" s="104" t="str">
        <f>Schedule!AK13</f>
        <v>@NEW</v>
      </c>
      <c r="AU60" s="52" t="str">
        <f>Schedule!AL13</f>
        <v>@BHA</v>
      </c>
      <c r="AV60" s="52" t="str">
        <f>Schedule!AM13</f>
        <v>EVE</v>
      </c>
    </row>
    <row r="61" spans="10:48" x14ac:dyDescent="0.25">
      <c r="J61" s="51" t="str">
        <f>Schedule!A14</f>
        <v>MUN</v>
      </c>
      <c r="K61" s="104" t="str">
        <f>Schedule!B14</f>
        <v>@BUR</v>
      </c>
      <c r="L61" s="104" t="str">
        <f>Schedule!C14</f>
        <v>CRY</v>
      </c>
      <c r="M61" s="104" t="str">
        <f>Schedule!D14</f>
        <v>@BHA</v>
      </c>
      <c r="N61" s="104" t="str">
        <f>Schedule!E14</f>
        <v>TOT</v>
      </c>
      <c r="O61" s="104" t="str">
        <f>Schedule!F14</f>
        <v>@NEW</v>
      </c>
      <c r="P61" s="104" t="str">
        <f>Schedule!G14</f>
        <v>CHE</v>
      </c>
      <c r="Q61" s="104" t="str">
        <f>Schedule!H14</f>
        <v>ARS</v>
      </c>
      <c r="R61" s="104" t="str">
        <f>Schedule!I14</f>
        <v>@EVE</v>
      </c>
      <c r="S61" s="104" t="str">
        <f>Schedule!J14</f>
        <v>WBA</v>
      </c>
      <c r="T61" s="104" t="str">
        <f>Schedule!K14</f>
        <v>@SOU</v>
      </c>
      <c r="U61" s="104" t="str">
        <f>Schedule!L14</f>
        <v>@WHU</v>
      </c>
      <c r="V61" s="52" t="str">
        <f>Schedule!M14</f>
        <v>MCI</v>
      </c>
      <c r="W61" s="52" t="str">
        <f>Schedule!N14</f>
        <v>@SHU</v>
      </c>
      <c r="X61" s="52" t="str">
        <f>Schedule!O14</f>
        <v>LEE</v>
      </c>
      <c r="Y61" s="52" t="str">
        <f>Schedule!P14</f>
        <v>@LEI</v>
      </c>
      <c r="Z61" s="104" t="str">
        <f>Schedule!Q14</f>
        <v>WOL</v>
      </c>
      <c r="AA61" s="104" t="str">
        <f>Schedule!R14</f>
        <v>AVL</v>
      </c>
      <c r="AB61" s="104" t="str">
        <f>Schedule!S14</f>
        <v>@FUL</v>
      </c>
      <c r="AC61" s="104" t="str">
        <f>Schedule!T14</f>
        <v>@LIV</v>
      </c>
      <c r="AD61" s="104" t="str">
        <f>Schedule!U14</f>
        <v>SHU</v>
      </c>
      <c r="AE61" s="104" t="str">
        <f>Schedule!V14</f>
        <v>@ARS</v>
      </c>
      <c r="AF61" s="104" t="str">
        <f>Schedule!W14</f>
        <v>SOU</v>
      </c>
      <c r="AG61" s="104" t="str">
        <f>Schedule!X14</f>
        <v>EVE</v>
      </c>
      <c r="AH61" s="104" t="str">
        <f>Schedule!Y14</f>
        <v>@WBA</v>
      </c>
      <c r="AI61" s="104" t="str">
        <f>Schedule!Z14</f>
        <v>NEW</v>
      </c>
      <c r="AJ61" s="104" t="str">
        <f>Schedule!AA14</f>
        <v>@CHE</v>
      </c>
      <c r="AK61" s="104" t="str">
        <f>Schedule!AB14</f>
        <v>@MCI</v>
      </c>
      <c r="AL61" s="104" t="str">
        <f>Schedule!AC14</f>
        <v>WHU</v>
      </c>
      <c r="AM61" s="104" t="str">
        <f>Schedule!AD14</f>
        <v>@CRY</v>
      </c>
      <c r="AN61" s="104" t="str">
        <f>Schedule!AE14</f>
        <v>BHA</v>
      </c>
      <c r="AO61" s="104" t="str">
        <f>Schedule!AF14</f>
        <v>@TOT</v>
      </c>
      <c r="AP61" s="104" t="str">
        <f>Schedule!AG14</f>
        <v>BUR</v>
      </c>
      <c r="AQ61" s="104" t="str">
        <f>Schedule!AH14</f>
        <v>@LEE</v>
      </c>
      <c r="AR61" s="104" t="str">
        <f>Schedule!AI14</f>
        <v>LIV</v>
      </c>
      <c r="AS61" s="104" t="str">
        <f>Schedule!AJ14</f>
        <v>@AVL</v>
      </c>
      <c r="AT61" s="104" t="str">
        <f>Schedule!AK14</f>
        <v>LEI</v>
      </c>
      <c r="AU61" s="52" t="str">
        <f>Schedule!AL14</f>
        <v>FUL</v>
      </c>
      <c r="AV61" s="52" t="str">
        <f>Schedule!AM14</f>
        <v>@WOL</v>
      </c>
    </row>
    <row r="62" spans="10:48" x14ac:dyDescent="0.25">
      <c r="J62" s="51" t="str">
        <f>Schedule!A15</f>
        <v>NEW</v>
      </c>
      <c r="K62" s="104" t="str">
        <f>Schedule!B15</f>
        <v>@WHU</v>
      </c>
      <c r="L62" s="104" t="str">
        <f>Schedule!C15</f>
        <v>BHA</v>
      </c>
      <c r="M62" s="104" t="str">
        <f>Schedule!D15</f>
        <v>@TOT</v>
      </c>
      <c r="N62" s="104" t="str">
        <f>Schedule!E15</f>
        <v>BUR</v>
      </c>
      <c r="O62" s="104" t="str">
        <f>Schedule!F15</f>
        <v>MUN</v>
      </c>
      <c r="P62" s="104" t="str">
        <f>Schedule!G15</f>
        <v>@WOL</v>
      </c>
      <c r="Q62" s="104" t="str">
        <f>Schedule!H15</f>
        <v>EVE</v>
      </c>
      <c r="R62" s="104" t="str">
        <f>Schedule!I15</f>
        <v>@SOU</v>
      </c>
      <c r="S62" s="104" t="str">
        <f>Schedule!J15</f>
        <v>CHE</v>
      </c>
      <c r="T62" s="104" t="str">
        <f>Schedule!K15</f>
        <v>@CRY</v>
      </c>
      <c r="U62" s="104" t="str">
        <f>Schedule!L15</f>
        <v>@AVL</v>
      </c>
      <c r="V62" s="52" t="str">
        <f>Schedule!M15</f>
        <v>WBA</v>
      </c>
      <c r="W62" s="52" t="str">
        <f>Schedule!N15</f>
        <v>@LEE</v>
      </c>
      <c r="X62" s="52" t="str">
        <f>Schedule!O15</f>
        <v>FUL</v>
      </c>
      <c r="Y62" s="52" t="str">
        <f>Schedule!P15</f>
        <v>@MCI</v>
      </c>
      <c r="Z62" s="104" t="str">
        <f>Schedule!Q15</f>
        <v>LIV</v>
      </c>
      <c r="AA62" s="104" t="str">
        <f>Schedule!R15</f>
        <v>LEI</v>
      </c>
      <c r="AB62" s="104" t="str">
        <f>Schedule!S15</f>
        <v>@SHU</v>
      </c>
      <c r="AC62" s="104" t="str">
        <f>Schedule!T15</f>
        <v>@ARS</v>
      </c>
      <c r="AD62" s="104" t="str">
        <f>Schedule!U15</f>
        <v>LEE</v>
      </c>
      <c r="AE62" s="104" t="str">
        <f>Schedule!V15</f>
        <v>@EVE</v>
      </c>
      <c r="AF62" s="104" t="str">
        <f>Schedule!W15</f>
        <v>CRY</v>
      </c>
      <c r="AG62" s="104" t="str">
        <f>Schedule!X15</f>
        <v>SOU</v>
      </c>
      <c r="AH62" s="104" t="str">
        <f>Schedule!Y15</f>
        <v>@CHE</v>
      </c>
      <c r="AI62" s="104" t="str">
        <f>Schedule!Z15</f>
        <v>@MUN</v>
      </c>
      <c r="AJ62" s="104" t="str">
        <f>Schedule!AA15</f>
        <v>WOL</v>
      </c>
      <c r="AK62" s="104" t="str">
        <f>Schedule!AB15</f>
        <v>@WBA</v>
      </c>
      <c r="AL62" s="104" t="str">
        <f>Schedule!AC15</f>
        <v>AVL</v>
      </c>
      <c r="AM62" s="104" t="str">
        <f>Schedule!AD15</f>
        <v>@BHA</v>
      </c>
      <c r="AN62" s="104" t="str">
        <f>Schedule!AE15</f>
        <v>TOT</v>
      </c>
      <c r="AO62" s="104" t="str">
        <f>Schedule!AF15</f>
        <v>@BUR</v>
      </c>
      <c r="AP62" s="104" t="str">
        <f>Schedule!AG15</f>
        <v>WHU</v>
      </c>
      <c r="AQ62" s="104" t="str">
        <f>Schedule!AH15</f>
        <v>@LIV</v>
      </c>
      <c r="AR62" s="104" t="str">
        <f>Schedule!AI15</f>
        <v>ARS</v>
      </c>
      <c r="AS62" s="104" t="str">
        <f>Schedule!AJ15</f>
        <v>@LEI</v>
      </c>
      <c r="AT62" s="104" t="str">
        <f>Schedule!AK15</f>
        <v>MCI</v>
      </c>
      <c r="AU62" s="52" t="str">
        <f>Schedule!AL15</f>
        <v>SHU</v>
      </c>
      <c r="AV62" s="52" t="str">
        <f>Schedule!AM15</f>
        <v>@FUL</v>
      </c>
    </row>
    <row r="63" spans="10:48" x14ac:dyDescent="0.25">
      <c r="J63" s="51" t="str">
        <f>Schedule!A16</f>
        <v>SHU</v>
      </c>
      <c r="K63" s="52" t="str">
        <f>Schedule!B16</f>
        <v>WOL</v>
      </c>
      <c r="L63" s="52" t="str">
        <f>Schedule!C16</f>
        <v>@AVL</v>
      </c>
      <c r="M63" s="52" t="str">
        <f>Schedule!D16</f>
        <v>LEE</v>
      </c>
      <c r="N63" s="52" t="str">
        <f>Schedule!E16</f>
        <v>@ARS</v>
      </c>
      <c r="O63" s="52" t="str">
        <f>Schedule!F16</f>
        <v>FUL</v>
      </c>
      <c r="P63" s="52" t="str">
        <f>Schedule!G16</f>
        <v>@LIV</v>
      </c>
      <c r="Q63" s="52" t="str">
        <f>Schedule!H16</f>
        <v>MCI</v>
      </c>
      <c r="R63" s="52" t="str">
        <f>Schedule!I16</f>
        <v>@CHE</v>
      </c>
      <c r="S63" s="52" t="str">
        <f>Schedule!J16</f>
        <v>WHU</v>
      </c>
      <c r="T63" s="52" t="str">
        <f>Schedule!K16</f>
        <v>@WBA</v>
      </c>
      <c r="U63" s="52" t="str">
        <f>Schedule!L16</f>
        <v>LEI</v>
      </c>
      <c r="V63" s="52" t="str">
        <f>Schedule!M16</f>
        <v>@SOU</v>
      </c>
      <c r="W63" s="52" t="str">
        <f>Schedule!N16</f>
        <v>MUN</v>
      </c>
      <c r="X63" s="52" t="str">
        <f>Schedule!O16</f>
        <v>@BHA</v>
      </c>
      <c r="Y63" s="52" t="str">
        <f>Schedule!P16</f>
        <v>EVE</v>
      </c>
      <c r="Z63" s="104" t="str">
        <f>Schedule!Q16</f>
        <v>@BUR</v>
      </c>
      <c r="AA63" s="104" t="str">
        <f>Schedule!R16</f>
        <v>@CRY</v>
      </c>
      <c r="AB63" s="104" t="str">
        <f>Schedule!S16</f>
        <v>NEW</v>
      </c>
      <c r="AC63" s="104" t="str">
        <f>Schedule!T16</f>
        <v>TOT</v>
      </c>
      <c r="AD63" s="104" t="str">
        <f>Schedule!U16</f>
        <v>@MUN</v>
      </c>
      <c r="AE63" s="104" t="str">
        <f>Schedule!V16</f>
        <v>@MCI</v>
      </c>
      <c r="AF63" s="104" t="str">
        <f>Schedule!W16</f>
        <v>WBA</v>
      </c>
      <c r="AG63" s="104" t="str">
        <f>Schedule!X16</f>
        <v>CHE</v>
      </c>
      <c r="AH63" s="104" t="str">
        <f>Schedule!Y16</f>
        <v>@WHU</v>
      </c>
      <c r="AI63" s="104" t="str">
        <f>Schedule!Z16</f>
        <v>@FUL</v>
      </c>
      <c r="AJ63" s="104" t="str">
        <f>Schedule!AA16</f>
        <v>LIV</v>
      </c>
      <c r="AK63" s="104" t="str">
        <f>Schedule!AB16</f>
        <v>SOU</v>
      </c>
      <c r="AL63" s="104" t="str">
        <f>Schedule!AC16</f>
        <v>@LEI</v>
      </c>
      <c r="AM63" s="104" t="str">
        <f>Schedule!AD16</f>
        <v>AVL</v>
      </c>
      <c r="AN63" s="104" t="str">
        <f>Schedule!AE16</f>
        <v>@LEE</v>
      </c>
      <c r="AO63" s="104" t="str">
        <f>Schedule!AF16</f>
        <v>ARS</v>
      </c>
      <c r="AP63" s="104" t="str">
        <f>Schedule!AG16</f>
        <v>@WOL</v>
      </c>
      <c r="AQ63" s="104" t="str">
        <f>Schedule!AH16</f>
        <v>BHA</v>
      </c>
      <c r="AR63" s="104" t="str">
        <f>Schedule!AI16</f>
        <v>@TOT</v>
      </c>
      <c r="AS63" s="104" t="str">
        <f>Schedule!AJ16</f>
        <v>CRY</v>
      </c>
      <c r="AT63" s="104" t="str">
        <f>Schedule!AK16</f>
        <v>@EVE</v>
      </c>
      <c r="AU63" s="52" t="str">
        <f>Schedule!AL16</f>
        <v>@NEW</v>
      </c>
      <c r="AV63" s="52" t="str">
        <f>Schedule!AM16</f>
        <v>BUR</v>
      </c>
    </row>
    <row r="64" spans="10:48" x14ac:dyDescent="0.25">
      <c r="J64" s="51" t="str">
        <f>Schedule!A17</f>
        <v>SOU</v>
      </c>
      <c r="K64" s="52" t="str">
        <f>Schedule!B17</f>
        <v>@CRY</v>
      </c>
      <c r="L64" s="52" t="str">
        <f>Schedule!C17</f>
        <v>TOT</v>
      </c>
      <c r="M64" s="52" t="str">
        <f>Schedule!D17</f>
        <v>@BUR</v>
      </c>
      <c r="N64" s="52" t="str">
        <f>Schedule!E17</f>
        <v>WBA</v>
      </c>
      <c r="O64" s="52" t="str">
        <f>Schedule!F17</f>
        <v>@CHE</v>
      </c>
      <c r="P64" s="52" t="str">
        <f>Schedule!G17</f>
        <v>EVE</v>
      </c>
      <c r="Q64" s="52" t="str">
        <f>Schedule!H17</f>
        <v>@AVL</v>
      </c>
      <c r="R64" s="52" t="str">
        <f>Schedule!I17</f>
        <v>NEW</v>
      </c>
      <c r="S64" s="52" t="str">
        <f>Schedule!J17</f>
        <v>@WOL</v>
      </c>
      <c r="T64" s="52" t="str">
        <f>Schedule!K17</f>
        <v>MUN</v>
      </c>
      <c r="U64" s="52" t="str">
        <f>Schedule!L17</f>
        <v>@BHA</v>
      </c>
      <c r="V64" s="52" t="str">
        <f>Schedule!M17</f>
        <v>SHU</v>
      </c>
      <c r="W64" s="52" t="str">
        <f>Schedule!N17</f>
        <v>@ARS</v>
      </c>
      <c r="X64" s="52" t="str">
        <f>Schedule!O17</f>
        <v>MCI</v>
      </c>
      <c r="Y64" s="52" t="str">
        <f>Schedule!P17</f>
        <v>@FUL</v>
      </c>
      <c r="Z64" s="104" t="str">
        <f>Schedule!Q17</f>
        <v>WHU</v>
      </c>
      <c r="AA64" s="104" t="str">
        <f>Schedule!R17</f>
        <v>LIV</v>
      </c>
      <c r="AB64" s="104" t="str">
        <f>Schedule!S17</f>
        <v>@LEE</v>
      </c>
      <c r="AC64" s="104" t="str">
        <f>Schedule!T17</f>
        <v>@LEI</v>
      </c>
      <c r="AD64" s="104" t="str">
        <f>Schedule!U17</f>
        <v>ARS</v>
      </c>
      <c r="AE64" s="104" t="str">
        <f>Schedule!V17</f>
        <v>AVL</v>
      </c>
      <c r="AF64" s="104" t="str">
        <f>Schedule!W17</f>
        <v>@MUN</v>
      </c>
      <c r="AG64" s="104" t="str">
        <f>Schedule!X17</f>
        <v>@NEW</v>
      </c>
      <c r="AH64" s="104" t="str">
        <f>Schedule!Y17</f>
        <v>WOL</v>
      </c>
      <c r="AI64" s="104" t="str">
        <f>Schedule!Z17</f>
        <v>CHE</v>
      </c>
      <c r="AJ64" s="104" t="str">
        <f>Schedule!AA17</f>
        <v>@EVE</v>
      </c>
      <c r="AK64" s="104" t="str">
        <f>Schedule!AB17</f>
        <v>@SHU</v>
      </c>
      <c r="AL64" s="104" t="str">
        <f>Schedule!AC17</f>
        <v>BHA</v>
      </c>
      <c r="AM64" s="104" t="str">
        <f>Schedule!AD17</f>
        <v>@TOT</v>
      </c>
      <c r="AN64" s="104" t="str">
        <f>Schedule!AE17</f>
        <v>BUR</v>
      </c>
      <c r="AO64" s="104" t="str">
        <f>Schedule!AF17</f>
        <v>@WBA</v>
      </c>
      <c r="AP64" s="104" t="str">
        <f>Schedule!AG17</f>
        <v>CRY</v>
      </c>
      <c r="AQ64" s="104" t="str">
        <f>Schedule!AH17</f>
        <v>@MCI</v>
      </c>
      <c r="AR64" s="104" t="str">
        <f>Schedule!AI17</f>
        <v>LEI</v>
      </c>
      <c r="AS64" s="104" t="str">
        <f>Schedule!AJ17</f>
        <v>@LIV</v>
      </c>
      <c r="AT64" s="104" t="str">
        <f>Schedule!AK17</f>
        <v>FUL</v>
      </c>
      <c r="AU64" s="52" t="str">
        <f>Schedule!AL17</f>
        <v>LEE</v>
      </c>
      <c r="AV64" s="52" t="str">
        <f>Schedule!AM17</f>
        <v>@WHU</v>
      </c>
    </row>
    <row r="65" spans="10:48" x14ac:dyDescent="0.25">
      <c r="J65" s="51" t="str">
        <f>Schedule!A18</f>
        <v>TOT</v>
      </c>
      <c r="K65" s="52" t="str">
        <f>Schedule!B18</f>
        <v>EVE</v>
      </c>
      <c r="L65" s="52" t="str">
        <f>Schedule!C18</f>
        <v>@SOU</v>
      </c>
      <c r="M65" s="52" t="str">
        <f>Schedule!D18</f>
        <v>NEW</v>
      </c>
      <c r="N65" s="52" t="str">
        <f>Schedule!E18</f>
        <v>@MUN</v>
      </c>
      <c r="O65" s="52" t="str">
        <f>Schedule!F18</f>
        <v>WHU</v>
      </c>
      <c r="P65" s="52" t="str">
        <f>Schedule!G18</f>
        <v>@BUR</v>
      </c>
      <c r="Q65" s="52" t="str">
        <f>Schedule!H18</f>
        <v>BHA</v>
      </c>
      <c r="R65" s="52" t="str">
        <f>Schedule!I18</f>
        <v>@WBA</v>
      </c>
      <c r="S65" s="52" t="str">
        <f>Schedule!J18</f>
        <v>MCI</v>
      </c>
      <c r="T65" s="52" t="str">
        <f>Schedule!K18</f>
        <v>@CHE</v>
      </c>
      <c r="U65" s="52" t="str">
        <f>Schedule!L18</f>
        <v>ARS</v>
      </c>
      <c r="V65" s="52" t="str">
        <f>Schedule!M18</f>
        <v>@CRY</v>
      </c>
      <c r="W65" s="52" t="str">
        <f>Schedule!N18</f>
        <v>@LIV</v>
      </c>
      <c r="X65" s="52" t="str">
        <f>Schedule!O18</f>
        <v>LEI</v>
      </c>
      <c r="Y65" s="52" t="str">
        <f>Schedule!P18</f>
        <v>@WOL</v>
      </c>
      <c r="Z65" s="104" t="str">
        <f>Schedule!Q18</f>
        <v>FUL</v>
      </c>
      <c r="AA65" s="104" t="str">
        <f>Schedule!R18</f>
        <v>LEE</v>
      </c>
      <c r="AB65" s="104" t="str">
        <f>Schedule!S18</f>
        <v>@AVL</v>
      </c>
      <c r="AC65" s="104" t="str">
        <f>Schedule!T18</f>
        <v>@SHU</v>
      </c>
      <c r="AD65" s="104" t="str">
        <f>Schedule!U18</f>
        <v>LIV</v>
      </c>
      <c r="AE65" s="104" t="str">
        <f>Schedule!V18</f>
        <v>@BHA</v>
      </c>
      <c r="AF65" s="104" t="str">
        <f>Schedule!W18</f>
        <v>CHE</v>
      </c>
      <c r="AG65" s="104" t="str">
        <f>Schedule!X18</f>
        <v>WBA</v>
      </c>
      <c r="AH65" s="104" t="str">
        <f>Schedule!Y18</f>
        <v>@MCI</v>
      </c>
      <c r="AI65" s="104" t="str">
        <f>Schedule!Z18</f>
        <v>@WHU</v>
      </c>
      <c r="AJ65" s="104" t="str">
        <f>Schedule!AA18</f>
        <v>BUR</v>
      </c>
      <c r="AK65" s="104" t="str">
        <f>Schedule!AB18</f>
        <v>CRY</v>
      </c>
      <c r="AL65" s="104" t="str">
        <f>Schedule!AC18</f>
        <v>@ARS</v>
      </c>
      <c r="AM65" s="104" t="str">
        <f>Schedule!AD18</f>
        <v>SOU</v>
      </c>
      <c r="AN65" s="104" t="str">
        <f>Schedule!AE18</f>
        <v>@NEW</v>
      </c>
      <c r="AO65" s="104" t="str">
        <f>Schedule!AF18</f>
        <v>MUN</v>
      </c>
      <c r="AP65" s="104" t="str">
        <f>Schedule!AG18</f>
        <v>@EVE</v>
      </c>
      <c r="AQ65" s="104" t="str">
        <f>Schedule!AH18</f>
        <v>@FUL</v>
      </c>
      <c r="AR65" s="104" t="str">
        <f>Schedule!AI18</f>
        <v>SHU</v>
      </c>
      <c r="AS65" s="104" t="str">
        <f>Schedule!AJ18</f>
        <v>@LEE</v>
      </c>
      <c r="AT65" s="104" t="str">
        <f>Schedule!AK18</f>
        <v>WOL</v>
      </c>
      <c r="AU65" s="52" t="str">
        <f>Schedule!AL18</f>
        <v>AVL</v>
      </c>
      <c r="AV65" s="52" t="str">
        <f>Schedule!AM18</f>
        <v>@LEI</v>
      </c>
    </row>
    <row r="66" spans="10:48" x14ac:dyDescent="0.25">
      <c r="J66" s="51" t="str">
        <f>Schedule!A19</f>
        <v>WBA</v>
      </c>
      <c r="K66" s="52" t="str">
        <f>Schedule!B19</f>
        <v>LEI</v>
      </c>
      <c r="L66" s="52" t="str">
        <f>Schedule!C19</f>
        <v>@EVE</v>
      </c>
      <c r="M66" s="52" t="str">
        <f>Schedule!D19</f>
        <v>CHE</v>
      </c>
      <c r="N66" s="52" t="str">
        <f>Schedule!E19</f>
        <v>@SOU</v>
      </c>
      <c r="O66" s="52" t="str">
        <f>Schedule!F19</f>
        <v>BUR</v>
      </c>
      <c r="P66" s="52" t="str">
        <f>Schedule!G19</f>
        <v>@BHA</v>
      </c>
      <c r="Q66" s="52" t="str">
        <f>Schedule!H19</f>
        <v>@FUL</v>
      </c>
      <c r="R66" s="52" t="str">
        <f>Schedule!I19</f>
        <v>TOT</v>
      </c>
      <c r="S66" s="52" t="str">
        <f>Schedule!J19</f>
        <v>@MUN</v>
      </c>
      <c r="T66" s="52" t="str">
        <f>Schedule!K19</f>
        <v>SHU</v>
      </c>
      <c r="U66" s="52" t="str">
        <f>Schedule!L19</f>
        <v>CRY</v>
      </c>
      <c r="V66" s="52" t="str">
        <f>Schedule!M19</f>
        <v>@NEW</v>
      </c>
      <c r="W66" s="52" t="str">
        <f>Schedule!N19</f>
        <v>@MCI</v>
      </c>
      <c r="X66" s="52" t="str">
        <f>Schedule!O19</f>
        <v>AVL</v>
      </c>
      <c r="Y66" s="52" t="str">
        <f>Schedule!P19</f>
        <v>@LIV</v>
      </c>
      <c r="Z66" s="104" t="str">
        <f>Schedule!Q19</f>
        <v>LEE</v>
      </c>
      <c r="AA66" s="104" t="str">
        <f>Schedule!R19</f>
        <v>ARS</v>
      </c>
      <c r="AB66" s="104" t="str">
        <f>Schedule!S19</f>
        <v>@WHU</v>
      </c>
      <c r="AC66" s="104" t="str">
        <f>Schedule!T19</f>
        <v>@WOL</v>
      </c>
      <c r="AD66" s="104" t="str">
        <f>Schedule!U19</f>
        <v>MCI</v>
      </c>
      <c r="AE66" s="104" t="str">
        <f>Schedule!V19</f>
        <v>FUL</v>
      </c>
      <c r="AF66" s="104" t="str">
        <f>Schedule!W19</f>
        <v>@SHU</v>
      </c>
      <c r="AG66" s="104" t="str">
        <f>Schedule!X19</f>
        <v>@TOT</v>
      </c>
      <c r="AH66" s="104" t="str">
        <f>Schedule!Y19</f>
        <v>MUN</v>
      </c>
      <c r="AI66" s="104" t="str">
        <f>Schedule!Z19</f>
        <v>@BUR</v>
      </c>
      <c r="AJ66" s="104" t="str">
        <f>Schedule!AA19</f>
        <v>BHA</v>
      </c>
      <c r="AK66" s="104" t="str">
        <f>Schedule!AB19</f>
        <v>NEW</v>
      </c>
      <c r="AL66" s="104" t="str">
        <f>Schedule!AC19</f>
        <v>@CRY</v>
      </c>
      <c r="AM66" s="104" t="str">
        <f>Schedule!AD19</f>
        <v>EVE</v>
      </c>
      <c r="AN66" s="104" t="str">
        <f>Schedule!AE19</f>
        <v>@CHE</v>
      </c>
      <c r="AO66" s="104" t="str">
        <f>Schedule!AF19</f>
        <v>SOU</v>
      </c>
      <c r="AP66" s="104" t="str">
        <f>Schedule!AG19</f>
        <v>@LEI</v>
      </c>
      <c r="AQ66" s="104" t="str">
        <f>Schedule!AH19</f>
        <v>@AVL</v>
      </c>
      <c r="AR66" s="104" t="str">
        <f>Schedule!AI19</f>
        <v>WOL</v>
      </c>
      <c r="AS66" s="104" t="str">
        <f>Schedule!AJ19</f>
        <v>@ARS</v>
      </c>
      <c r="AT66" s="104" t="str">
        <f>Schedule!AK19</f>
        <v>LIV</v>
      </c>
      <c r="AU66" s="52" t="str">
        <f>Schedule!AL19</f>
        <v>WHU</v>
      </c>
      <c r="AV66" s="52" t="str">
        <f>Schedule!AM19</f>
        <v>@LEE</v>
      </c>
    </row>
    <row r="67" spans="10:48" x14ac:dyDescent="0.25">
      <c r="J67" s="51" t="str">
        <f>Schedule!A20</f>
        <v>WHU</v>
      </c>
      <c r="K67" s="52" t="str">
        <f>Schedule!B20</f>
        <v>NEW</v>
      </c>
      <c r="L67" s="52" t="str">
        <f>Schedule!C20</f>
        <v>@ARS</v>
      </c>
      <c r="M67" s="52" t="str">
        <f>Schedule!D20</f>
        <v>WOL</v>
      </c>
      <c r="N67" s="52" t="str">
        <f>Schedule!E20</f>
        <v>@LEI</v>
      </c>
      <c r="O67" s="52" t="str">
        <f>Schedule!F20</f>
        <v>@TOT</v>
      </c>
      <c r="P67" s="52" t="str">
        <f>Schedule!G20</f>
        <v>MCI</v>
      </c>
      <c r="Q67" s="52" t="str">
        <f>Schedule!H20</f>
        <v>@LIV</v>
      </c>
      <c r="R67" s="52" t="str">
        <f>Schedule!I20</f>
        <v>FUL</v>
      </c>
      <c r="S67" s="52" t="str">
        <f>Schedule!J20</f>
        <v>@SHU</v>
      </c>
      <c r="T67" s="52" t="str">
        <f>Schedule!K20</f>
        <v>AVL</v>
      </c>
      <c r="U67" s="52" t="str">
        <f>Schedule!L20</f>
        <v>MUN</v>
      </c>
      <c r="V67" s="52" t="str">
        <f>Schedule!M20</f>
        <v>@LEE</v>
      </c>
      <c r="W67" s="52" t="str">
        <f>Schedule!N20</f>
        <v>CRY</v>
      </c>
      <c r="X67" s="52" t="str">
        <f>Schedule!O20</f>
        <v>@CHE</v>
      </c>
      <c r="Y67" s="52" t="str">
        <f>Schedule!P20</f>
        <v>BHA</v>
      </c>
      <c r="Z67" s="104" t="str">
        <f>Schedule!Q20</f>
        <v>@SOU</v>
      </c>
      <c r="AA67" s="104" t="str">
        <f>Schedule!R20</f>
        <v>@EVE</v>
      </c>
      <c r="AB67" s="104" t="str">
        <f>Schedule!S20</f>
        <v>WBA</v>
      </c>
      <c r="AC67" s="104" t="str">
        <f>Schedule!T20</f>
        <v>BUR</v>
      </c>
      <c r="AD67" s="104" t="str">
        <f>Schedule!U20</f>
        <v>@CRY</v>
      </c>
      <c r="AE67" s="104" t="str">
        <f>Schedule!V20</f>
        <v>LIV</v>
      </c>
      <c r="AF67" s="104" t="str">
        <f>Schedule!W20</f>
        <v>@AVL</v>
      </c>
      <c r="AG67" s="104" t="str">
        <f>Schedule!X20</f>
        <v>@FUL</v>
      </c>
      <c r="AH67" s="104" t="str">
        <f>Schedule!Y20</f>
        <v>SHU</v>
      </c>
      <c r="AI67" s="104" t="str">
        <f>Schedule!Z20</f>
        <v>TOT</v>
      </c>
      <c r="AJ67" s="104" t="str">
        <f>Schedule!AA20</f>
        <v>@MCI</v>
      </c>
      <c r="AK67" s="104" t="str">
        <f>Schedule!AB20</f>
        <v>LEE</v>
      </c>
      <c r="AL67" s="104" t="str">
        <f>Schedule!AC20</f>
        <v>@MUN</v>
      </c>
      <c r="AM67" s="104" t="str">
        <f>Schedule!AD20</f>
        <v>ARS</v>
      </c>
      <c r="AN67" s="104" t="str">
        <f>Schedule!AE20</f>
        <v>@WOL</v>
      </c>
      <c r="AO67" s="104" t="str">
        <f>Schedule!AF20</f>
        <v>LEI</v>
      </c>
      <c r="AP67" s="104" t="str">
        <f>Schedule!AG20</f>
        <v>@NEW</v>
      </c>
      <c r="AQ67" s="104" t="str">
        <f>Schedule!AH20</f>
        <v>CHE</v>
      </c>
      <c r="AR67" s="104" t="str">
        <f>Schedule!AI20</f>
        <v>@BUR</v>
      </c>
      <c r="AS67" s="104" t="str">
        <f>Schedule!AJ20</f>
        <v>EVE</v>
      </c>
      <c r="AT67" s="104" t="str">
        <f>Schedule!AK20</f>
        <v>@BHA</v>
      </c>
      <c r="AU67" s="52" t="str">
        <f>Schedule!AL20</f>
        <v>@WBA</v>
      </c>
      <c r="AV67" s="52" t="str">
        <f>Schedule!AM20</f>
        <v>SOU</v>
      </c>
    </row>
    <row r="68" spans="10:48" x14ac:dyDescent="0.25">
      <c r="J68" s="51" t="str">
        <f>Schedule!A21</f>
        <v>WOL</v>
      </c>
      <c r="K68" s="52" t="str">
        <f>Schedule!B21</f>
        <v>@SHU</v>
      </c>
      <c r="L68" s="52" t="str">
        <f>Schedule!C21</f>
        <v>MCI</v>
      </c>
      <c r="M68" s="52" t="str">
        <f>Schedule!D21</f>
        <v>@WHU</v>
      </c>
      <c r="N68" s="52" t="str">
        <f>Schedule!E21</f>
        <v>FUL</v>
      </c>
      <c r="O68" s="52" t="str">
        <f>Schedule!F21</f>
        <v>@LEE</v>
      </c>
      <c r="P68" s="52" t="str">
        <f>Schedule!G21</f>
        <v>NEW</v>
      </c>
      <c r="Q68" s="52" t="str">
        <f>Schedule!H21</f>
        <v>CRY</v>
      </c>
      <c r="R68" s="52" t="str">
        <f>Schedule!I21</f>
        <v>@LEI</v>
      </c>
      <c r="S68" s="52" t="str">
        <f>Schedule!J21</f>
        <v>SOU</v>
      </c>
      <c r="T68" s="52" t="str">
        <f>Schedule!K21</f>
        <v>@ARS</v>
      </c>
      <c r="U68" s="52" t="str">
        <f>Schedule!L21</f>
        <v>@LIV</v>
      </c>
      <c r="V68" s="52" t="str">
        <f>Schedule!M21</f>
        <v>AVL</v>
      </c>
      <c r="W68" s="52" t="str">
        <f>Schedule!N21</f>
        <v>CHE</v>
      </c>
      <c r="X68" s="52" t="str">
        <f>Schedule!O21</f>
        <v>@BUR</v>
      </c>
      <c r="Y68" s="52" t="str">
        <f>Schedule!P21</f>
        <v>TOT</v>
      </c>
      <c r="Z68" s="104" t="str">
        <f>Schedule!Q21</f>
        <v>@MUN</v>
      </c>
      <c r="AA68" s="104" t="str">
        <f>Schedule!R21</f>
        <v>@BHA</v>
      </c>
      <c r="AB68" s="104" t="str">
        <f>Schedule!S21</f>
        <v>EVE</v>
      </c>
      <c r="AC68" s="104" t="str">
        <f>Schedule!T21</f>
        <v>WBA</v>
      </c>
      <c r="AD68" s="104" t="str">
        <f>Schedule!U21</f>
        <v>@CHE</v>
      </c>
      <c r="AE68" s="104" t="str">
        <f>Schedule!V21</f>
        <v>@CRY</v>
      </c>
      <c r="AF68" s="104" t="str">
        <f>Schedule!W21</f>
        <v>ARS</v>
      </c>
      <c r="AG68" s="104" t="str">
        <f>Schedule!X21</f>
        <v>LEI</v>
      </c>
      <c r="AH68" s="104" t="str">
        <f>Schedule!Y21</f>
        <v>@SOU</v>
      </c>
      <c r="AI68" s="104" t="str">
        <f>Schedule!Z21</f>
        <v>LEE</v>
      </c>
      <c r="AJ68" s="104" t="str">
        <f>Schedule!AA21</f>
        <v>@NEW</v>
      </c>
      <c r="AK68" s="104" t="str">
        <f>Schedule!AB21</f>
        <v>@AVL</v>
      </c>
      <c r="AL68" s="104" t="str">
        <f>Schedule!AC21</f>
        <v>LIV</v>
      </c>
      <c r="AM68" s="104" t="str">
        <f>Schedule!AD21</f>
        <v>@MCI</v>
      </c>
      <c r="AN68" s="104" t="str">
        <f>Schedule!AE21</f>
        <v>WHU</v>
      </c>
      <c r="AO68" s="104" t="str">
        <f>Schedule!AF21</f>
        <v>@FUL</v>
      </c>
      <c r="AP68" s="104" t="str">
        <f>Schedule!AG21</f>
        <v>SHU</v>
      </c>
      <c r="AQ68" s="104" t="str">
        <f>Schedule!AH21</f>
        <v>BUR</v>
      </c>
      <c r="AR68" s="104" t="str">
        <f>Schedule!AI21</f>
        <v>@WBA</v>
      </c>
      <c r="AS68" s="104" t="str">
        <f>Schedule!AJ21</f>
        <v>BHA</v>
      </c>
      <c r="AT68" s="104" t="str">
        <f>Schedule!AK21</f>
        <v>@TOT</v>
      </c>
      <c r="AU68" s="52" t="str">
        <f>Schedule!AL21</f>
        <v>@EVE</v>
      </c>
      <c r="AV68" s="52" t="str">
        <f>Schedule!AM21</f>
        <v>MUN</v>
      </c>
    </row>
  </sheetData>
  <pageMargins left="0.7" right="0.7" top="0.75" bottom="0.75" header="0.3" footer="0.3"/>
  <pageSetup paperSize="9" orientation="portrait" r:id="rId1"/>
  <ignoredErrors>
    <ignoredError sqref="F2 F3:F4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5224-C903-4381-900F-F2BBD4C55946}">
  <dimension ref="A1:BA68"/>
  <sheetViews>
    <sheetView workbookViewId="0">
      <selection activeCell="AW26" sqref="AW26:AW45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customWidth="1"/>
    <col min="9" max="9" width="6.6640625" style="37" bestFit="1" customWidth="1"/>
    <col min="10" max="10" width="8.109375" style="37" bestFit="1" customWidth="1"/>
    <col min="11" max="28" width="4.44140625" style="37" hidden="1" customWidth="1"/>
    <col min="29" max="29" width="4.44140625" style="37" customWidth="1"/>
    <col min="30" max="41" width="4.44140625" style="37" hidden="1" customWidth="1"/>
    <col min="42" max="42" width="4.44140625" style="37" customWidth="1"/>
    <col min="43" max="43" width="4.44140625" style="37" hidden="1" customWidth="1"/>
    <col min="44" max="47" width="4.44140625" style="37" customWidth="1"/>
    <col min="48" max="48" width="4.44140625" style="37" hidden="1" customWidth="1"/>
    <col min="49" max="49" width="3.88671875" style="37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'4 Week'!Y2</f>
        <v>0.89174712650804078</v>
      </c>
      <c r="C2" s="42">
        <f>'4 Week'!Z2</f>
        <v>1.1004560346222294</v>
      </c>
      <c r="D2" s="37" t="s">
        <v>34</v>
      </c>
      <c r="E2" s="43" t="str">
        <f>Schedule!A2</f>
        <v>ARS</v>
      </c>
      <c r="F2" s="44">
        <f>Fixtures!F2</f>
        <v>1.2361745416660419</v>
      </c>
      <c r="G2" s="43" t="str">
        <f>Schedule!A2</f>
        <v>ARS</v>
      </c>
      <c r="H2" s="44">
        <f>Fixtures!H2</f>
        <v>1.197845630414377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'4 Week'!Y3</f>
        <v>1.4715976243319984</v>
      </c>
      <c r="C3" s="42">
        <f>'4 Week'!Z3</f>
        <v>1.5503049668338456</v>
      </c>
      <c r="D3" s="47">
        <v>0.06</v>
      </c>
      <c r="E3" s="43" t="str">
        <f>Schedule!A3</f>
        <v>AVL</v>
      </c>
      <c r="F3" s="44">
        <f>Fixtures!F3</f>
        <v>1.3710167518625669</v>
      </c>
      <c r="G3" s="43" t="str">
        <f>Schedule!A3</f>
        <v>AVL</v>
      </c>
      <c r="H3" s="44">
        <f>Fixtures!H3</f>
        <v>1.5021495844051715</v>
      </c>
      <c r="J3" s="41" t="str">
        <f>Schedule!A2</f>
        <v>ARS</v>
      </c>
      <c r="K3" s="79">
        <f t="shared" ref="K3:AK13" si="0">VLOOKUP(K49,$E$2:$F$41,2,FALSE)</f>
        <v>1.147300356773449</v>
      </c>
      <c r="L3" s="79">
        <f t="shared" si="0"/>
        <v>1.3234136548291831</v>
      </c>
      <c r="M3" s="79">
        <f t="shared" si="0"/>
        <v>1.9837702408970304</v>
      </c>
      <c r="N3" s="79">
        <f t="shared" si="0"/>
        <v>0.7711941267295267</v>
      </c>
      <c r="O3" s="79">
        <f t="shared" si="0"/>
        <v>2.0115843364463566</v>
      </c>
      <c r="P3" s="79">
        <f t="shared" si="0"/>
        <v>1.419955328366487</v>
      </c>
      <c r="Q3" s="79">
        <f t="shared" si="0"/>
        <v>1.7653141705017315</v>
      </c>
      <c r="R3" s="79">
        <f t="shared" si="0"/>
        <v>1.3710167518625669</v>
      </c>
      <c r="S3" s="79">
        <f t="shared" si="0"/>
        <v>1.6462999370399798</v>
      </c>
      <c r="T3" s="79">
        <f t="shared" si="0"/>
        <v>1.0456437886941792</v>
      </c>
      <c r="U3" s="79">
        <f t="shared" si="0"/>
        <v>1.5523389272811765</v>
      </c>
      <c r="V3" s="79">
        <f t="shared" si="0"/>
        <v>0.99198506198563918</v>
      </c>
      <c r="W3" s="79">
        <f t="shared" si="0"/>
        <v>1.1487110284969042</v>
      </c>
      <c r="X3" s="79">
        <f t="shared" si="0"/>
        <v>1.3203529958476368</v>
      </c>
      <c r="Y3" s="79">
        <f t="shared" si="0"/>
        <v>1.5984889595107103</v>
      </c>
      <c r="Z3" s="79">
        <f t="shared" si="0"/>
        <v>1.3476534500592121</v>
      </c>
      <c r="AA3" s="79">
        <f t="shared" si="0"/>
        <v>0.96972862732165066</v>
      </c>
      <c r="AB3" s="79">
        <f t="shared" si="0"/>
        <v>0.88839997601523024</v>
      </c>
      <c r="AC3" s="48">
        <f>VLOOKUP(AC49,$E$2:$F$41,2,FALSE)</f>
        <v>1.0416634187291067</v>
      </c>
      <c r="AD3" s="48">
        <f t="shared" si="0"/>
        <v>1.2953549895816157</v>
      </c>
      <c r="AE3" s="48">
        <f t="shared" si="0"/>
        <v>1.5654672832751202</v>
      </c>
      <c r="AF3" s="48">
        <f t="shared" si="0"/>
        <v>1.1791302298040744</v>
      </c>
      <c r="AG3" s="48">
        <f t="shared" si="0"/>
        <v>1.5460401669939587</v>
      </c>
      <c r="AH3" s="48">
        <f t="shared" si="0"/>
        <v>1.4599263592618685</v>
      </c>
      <c r="AI3" s="48">
        <f t="shared" si="0"/>
        <v>1.7838578077920517</v>
      </c>
      <c r="AJ3" s="76">
        <f t="shared" si="0"/>
        <v>1.601226221349443</v>
      </c>
      <c r="AK3" s="48">
        <f t="shared" si="0"/>
        <v>1.118621452877423</v>
      </c>
      <c r="AL3" s="79">
        <f>VLOOKUP(AL49,$E$2:$F$41,2,FALSE)</f>
        <v>1.3766024449474581</v>
      </c>
      <c r="AM3" s="76">
        <f t="shared" ref="AM3:AV18" si="1">VLOOKUP(AM49,$E$2:$F$41,2,FALSE)</f>
        <v>1.49236007884993</v>
      </c>
      <c r="AN3" s="48">
        <f t="shared" si="1"/>
        <v>1.7591924777766115</v>
      </c>
      <c r="AO3" s="48">
        <f t="shared" si="1"/>
        <v>0.86964444078010461</v>
      </c>
      <c r="AP3" s="48">
        <f t="shared" si="1"/>
        <v>1.0174172975160771</v>
      </c>
      <c r="AQ3" s="48">
        <f t="shared" si="1"/>
        <v>1.1708790717894135</v>
      </c>
      <c r="AR3" s="48">
        <f t="shared" si="1"/>
        <v>1.1746417275030354</v>
      </c>
      <c r="AS3" s="79">
        <f t="shared" si="1"/>
        <v>0.85994802800221837</v>
      </c>
      <c r="AT3" s="79">
        <f>VLOOKUP(AT49,$E$2:$F$41,2,FALSE)</f>
        <v>1.80255137987378</v>
      </c>
      <c r="AU3" s="48">
        <f>VLOOKUP(AU49,$E$2:$F$41,2,FALSE)</f>
        <v>1.0018127389107916</v>
      </c>
      <c r="AV3" s="48">
        <f>VLOOKUP(AV49,$E$2:$F$41,2,FALSE)</f>
        <v>1.1950889085430749</v>
      </c>
      <c r="AW3" s="48">
        <f t="shared" ref="AW3:AW19" ca="1" si="2">AVERAGE(OFFSET($K3,0,($D$6-1)-4,1,4))</f>
        <v>1.2097384685724564</v>
      </c>
      <c r="AX3" s="49"/>
      <c r="AY3" s="65"/>
      <c r="AZ3" s="49"/>
    </row>
    <row r="4" spans="1:53" x14ac:dyDescent="0.25">
      <c r="A4" s="41" t="str">
        <f>Schedule!A4</f>
        <v>BHA</v>
      </c>
      <c r="B4" s="42">
        <f>'4 Week'!Y4</f>
        <v>1.0181053396734077</v>
      </c>
      <c r="C4" s="42">
        <f>'4 Week'!Z4</f>
        <v>1.291830812166316</v>
      </c>
      <c r="E4" s="43" t="str">
        <f>Schedule!A4</f>
        <v>BHA</v>
      </c>
      <c r="F4" s="44">
        <f>Fixtures!F4</f>
        <v>1.1950889085430749</v>
      </c>
      <c r="G4" s="43" t="str">
        <f>Schedule!A4</f>
        <v>BHA</v>
      </c>
      <c r="H4" s="44">
        <f>Fixtures!H4</f>
        <v>1.0677287975221086</v>
      </c>
      <c r="J4" s="41" t="str">
        <f>Schedule!A3</f>
        <v>AVL</v>
      </c>
      <c r="K4" s="79">
        <f t="shared" si="0"/>
        <v>2.0115843364463566</v>
      </c>
      <c r="L4" s="79">
        <f t="shared" si="0"/>
        <v>0.7711941267295267</v>
      </c>
      <c r="M4" s="79">
        <f t="shared" si="0"/>
        <v>1.147300356773449</v>
      </c>
      <c r="N4" s="79">
        <f t="shared" si="0"/>
        <v>1.7591924777766115</v>
      </c>
      <c r="O4" s="79">
        <f t="shared" si="0"/>
        <v>1.601226221349443</v>
      </c>
      <c r="P4" s="79">
        <f t="shared" si="0"/>
        <v>1.4599263592618685</v>
      </c>
      <c r="Q4" s="79">
        <f t="shared" si="0"/>
        <v>1.1487110284969042</v>
      </c>
      <c r="R4" s="79">
        <f t="shared" si="0"/>
        <v>1.3939840576234093</v>
      </c>
      <c r="S4" s="79">
        <f t="shared" si="0"/>
        <v>1.1950889085430749</v>
      </c>
      <c r="T4" s="79">
        <f t="shared" si="0"/>
        <v>1.49236007884993</v>
      </c>
      <c r="U4" s="79">
        <f t="shared" si="0"/>
        <v>1.0416634187291067</v>
      </c>
      <c r="V4" s="79">
        <f t="shared" si="0"/>
        <v>1.1791302298040744</v>
      </c>
      <c r="W4" s="79">
        <f t="shared" si="0"/>
        <v>0.99198506198563918</v>
      </c>
      <c r="X4" s="79">
        <f t="shared" si="0"/>
        <v>0.96972862732165066</v>
      </c>
      <c r="Y4" s="79">
        <f t="shared" si="0"/>
        <v>0.88839997601523024</v>
      </c>
      <c r="Z4" s="79">
        <f t="shared" si="0"/>
        <v>1.80255137987378</v>
      </c>
      <c r="AA4" s="79">
        <f t="shared" si="0"/>
        <v>1.7653141705017315</v>
      </c>
      <c r="AB4" s="79">
        <f t="shared" si="0"/>
        <v>1.3766024449474581</v>
      </c>
      <c r="AC4" s="133">
        <f>VLOOKUP(AC50,$E$2:$F$41,2,FALSE)</f>
        <v>1.1708790717894135</v>
      </c>
      <c r="AD4" s="48">
        <f t="shared" si="0"/>
        <v>1.118621452877423</v>
      </c>
      <c r="AE4" s="48">
        <f t="shared" si="0"/>
        <v>1.2953549895816157</v>
      </c>
      <c r="AF4" s="48">
        <f t="shared" si="0"/>
        <v>1.3234136548291831</v>
      </c>
      <c r="AG4" s="48">
        <f t="shared" si="0"/>
        <v>1.2361745416660419</v>
      </c>
      <c r="AH4" s="48">
        <f t="shared" si="0"/>
        <v>1.3476534500592121</v>
      </c>
      <c r="AI4" s="48">
        <f t="shared" si="0"/>
        <v>1.419955328366487</v>
      </c>
      <c r="AJ4" s="76">
        <f t="shared" si="0"/>
        <v>1.6462999370399798</v>
      </c>
      <c r="AK4" s="48">
        <f t="shared" ref="AK4" si="3">VLOOKUP(AK50,$E$2:$F$41,2,FALSE)</f>
        <v>1.0456437886941792</v>
      </c>
      <c r="AL4" s="79">
        <f>VLOOKUP(AL50,$E$2:$F$41,2,FALSE)</f>
        <v>1.1746417275030354</v>
      </c>
      <c r="AM4" s="76">
        <f t="shared" si="1"/>
        <v>0.86964444078010461</v>
      </c>
      <c r="AN4" s="48">
        <f t="shared" si="1"/>
        <v>1.0174172975160771</v>
      </c>
      <c r="AO4" s="48">
        <f t="shared" si="1"/>
        <v>1.9837702408970304</v>
      </c>
      <c r="AP4" s="48">
        <f t="shared" si="1"/>
        <v>1.7838578077920517</v>
      </c>
      <c r="AQ4" s="48">
        <f t="shared" si="1"/>
        <v>0.85994802800221837</v>
      </c>
      <c r="AR4" s="48">
        <f t="shared" si="1"/>
        <v>1.3203529958476368</v>
      </c>
      <c r="AS4" s="133">
        <f t="shared" si="1"/>
        <v>1.5654672832751202</v>
      </c>
      <c r="AT4" s="48">
        <f t="shared" si="1"/>
        <v>1.0018127389107916</v>
      </c>
      <c r="AU4" s="48">
        <f t="shared" si="1"/>
        <v>1.5523389272811765</v>
      </c>
      <c r="AV4" s="48">
        <f t="shared" si="1"/>
        <v>1.5984889595107103</v>
      </c>
      <c r="AW4" s="48">
        <f ca="1">AVERAGE(OFFSET($K4,0,($D$6-1)-4,1,4),AC4)</f>
        <v>1.3221702034208276</v>
      </c>
      <c r="AX4" s="49"/>
    </row>
    <row r="5" spans="1:53" x14ac:dyDescent="0.25">
      <c r="A5" s="41" t="str">
        <f>Schedule!A5</f>
        <v>BUR</v>
      </c>
      <c r="B5" s="42">
        <f>'4 Week'!Y5</f>
        <v>1.2085580773951965</v>
      </c>
      <c r="C5" s="42">
        <f>'4 Week'!Z5</f>
        <v>1.6759551447985763</v>
      </c>
      <c r="D5" s="37" t="s">
        <v>52</v>
      </c>
      <c r="E5" s="43" t="str">
        <f>Schedule!A5</f>
        <v>BUR</v>
      </c>
      <c r="F5" s="44">
        <f>Fixtures!F5</f>
        <v>0.99198506198563918</v>
      </c>
      <c r="G5" s="43" t="str">
        <f>Schedule!A5</f>
        <v>BUR</v>
      </c>
      <c r="H5" s="44">
        <f>Fixtures!H5</f>
        <v>1.5792643136447067</v>
      </c>
      <c r="J5" s="41" t="str">
        <f>Schedule!A4</f>
        <v>BHA</v>
      </c>
      <c r="K5" s="79">
        <f t="shared" si="0"/>
        <v>1.5984889595107103</v>
      </c>
      <c r="L5" s="79">
        <f t="shared" si="0"/>
        <v>1.1746417275030354</v>
      </c>
      <c r="M5" s="79">
        <f t="shared" si="0"/>
        <v>1.5654672832751202</v>
      </c>
      <c r="N5" s="79">
        <f t="shared" si="0"/>
        <v>1.3203529958476368</v>
      </c>
      <c r="O5" s="79">
        <f t="shared" si="0"/>
        <v>1.0018127389107916</v>
      </c>
      <c r="P5" s="79">
        <f t="shared" si="0"/>
        <v>0.85994802800221837</v>
      </c>
      <c r="Q5" s="79">
        <f t="shared" si="0"/>
        <v>1.5523389272811765</v>
      </c>
      <c r="R5" s="79">
        <f t="shared" si="0"/>
        <v>0.99198506198563918</v>
      </c>
      <c r="S5" s="79">
        <f t="shared" si="0"/>
        <v>1.5460401669939587</v>
      </c>
      <c r="T5" s="79">
        <f t="shared" si="0"/>
        <v>1.7591924777766115</v>
      </c>
      <c r="U5" s="79">
        <f t="shared" si="0"/>
        <v>1.1487110284969042</v>
      </c>
      <c r="V5" s="79">
        <f t="shared" si="0"/>
        <v>1.601226221349443</v>
      </c>
      <c r="W5" s="79">
        <f t="shared" si="0"/>
        <v>1.147300356773449</v>
      </c>
      <c r="X5" s="79">
        <f t="shared" si="0"/>
        <v>0.7711941267295267</v>
      </c>
      <c r="Y5" s="79">
        <f t="shared" si="0"/>
        <v>1.49236007884993</v>
      </c>
      <c r="Z5" s="79">
        <f t="shared" si="0"/>
        <v>1.2361745416660419</v>
      </c>
      <c r="AA5" s="79">
        <f t="shared" si="0"/>
        <v>1.0456437886941792</v>
      </c>
      <c r="AB5" s="79">
        <f t="shared" si="0"/>
        <v>2.0115843364463566</v>
      </c>
      <c r="AC5" s="48">
        <f>VLOOKUP(AC51,$E$2:$F$41,2,FALSE)</f>
        <v>1.6462999370399798</v>
      </c>
      <c r="AD5" s="48">
        <f t="shared" si="0"/>
        <v>1.0174172975160771</v>
      </c>
      <c r="AE5" s="48">
        <f t="shared" si="0"/>
        <v>1.3766024449474581</v>
      </c>
      <c r="AF5" s="48">
        <f t="shared" si="0"/>
        <v>1.9837702408970304</v>
      </c>
      <c r="AG5" s="48">
        <f t="shared" si="0"/>
        <v>1.118621452877423</v>
      </c>
      <c r="AH5" s="48">
        <f t="shared" si="0"/>
        <v>1.3710167518625669</v>
      </c>
      <c r="AI5" s="48">
        <f t="shared" si="0"/>
        <v>0.88839997601523024</v>
      </c>
      <c r="AJ5" s="76">
        <f t="shared" si="0"/>
        <v>0.96972862732165066</v>
      </c>
      <c r="AK5" s="48">
        <f t="shared" si="0"/>
        <v>1.419955328366487</v>
      </c>
      <c r="AL5" s="79">
        <f t="shared" ref="AI5:AL6" si="4">VLOOKUP(AL51,$E$2:$F$41,2,FALSE)</f>
        <v>1.2953549895816157</v>
      </c>
      <c r="AM5" s="76">
        <f t="shared" si="1"/>
        <v>1.0416634187291067</v>
      </c>
      <c r="AN5" s="48">
        <f t="shared" si="1"/>
        <v>1.7653141705017315</v>
      </c>
      <c r="AO5" s="48">
        <f t="shared" si="1"/>
        <v>1.1708790717894135</v>
      </c>
      <c r="AP5" s="48">
        <f t="shared" si="1"/>
        <v>1.80255137987378</v>
      </c>
      <c r="AQ5" s="48">
        <f t="shared" si="1"/>
        <v>0.86964444078010461</v>
      </c>
      <c r="AR5" s="48">
        <f t="shared" si="1"/>
        <v>1.4599263592618685</v>
      </c>
      <c r="AS5" s="48">
        <f t="shared" si="1"/>
        <v>1.1791302298040744</v>
      </c>
      <c r="AT5" s="48">
        <f t="shared" si="1"/>
        <v>1.3234136548291831</v>
      </c>
      <c r="AU5" s="48">
        <f t="shared" si="1"/>
        <v>1.7838578077920517</v>
      </c>
      <c r="AV5" s="48">
        <f t="shared" si="1"/>
        <v>1.3939840576234093</v>
      </c>
      <c r="AW5" s="48">
        <f t="shared" ca="1" si="2"/>
        <v>1.4365820129217943</v>
      </c>
      <c r="AX5" s="49"/>
    </row>
    <row r="6" spans="1:53" x14ac:dyDescent="0.25">
      <c r="A6" s="41" t="str">
        <f>Schedule!A6</f>
        <v>CHE</v>
      </c>
      <c r="B6" s="42">
        <f>'4 Week'!Y6</f>
        <v>0.76883758415890679</v>
      </c>
      <c r="C6" s="42">
        <f>'4 Week'!Z6</f>
        <v>1.633173839184598</v>
      </c>
      <c r="D6" s="37">
        <f>Fixtures!D6</f>
        <v>38</v>
      </c>
      <c r="E6" s="43" t="str">
        <f>Schedule!A6</f>
        <v>CHE</v>
      </c>
      <c r="F6" s="44">
        <f>Fixtures!F6</f>
        <v>1.5984889595107103</v>
      </c>
      <c r="G6" s="43" t="str">
        <f>Schedule!A6</f>
        <v>CHE</v>
      </c>
      <c r="H6" s="44">
        <f>Fixtures!H6</f>
        <v>0.91495828630333853</v>
      </c>
      <c r="J6" s="41" t="str">
        <f>Schedule!A5</f>
        <v>BUR</v>
      </c>
      <c r="K6" s="79">
        <f t="shared" si="0"/>
        <v>1.5654672832751202</v>
      </c>
      <c r="L6" s="79">
        <f t="shared" si="0"/>
        <v>1.601226221349443</v>
      </c>
      <c r="M6" s="79">
        <f t="shared" si="0"/>
        <v>1.1487110284969042</v>
      </c>
      <c r="N6" s="79">
        <f t="shared" si="0"/>
        <v>1.1746417275030354</v>
      </c>
      <c r="O6" s="79">
        <f t="shared" si="0"/>
        <v>0.96972862732165066</v>
      </c>
      <c r="P6" s="79">
        <f t="shared" si="0"/>
        <v>1.3766024449474581</v>
      </c>
      <c r="Q6" s="79">
        <f t="shared" si="0"/>
        <v>1.5984889595107103</v>
      </c>
      <c r="R6" s="79">
        <f t="shared" si="0"/>
        <v>1.3476534500592121</v>
      </c>
      <c r="S6" s="79">
        <f t="shared" si="0"/>
        <v>0.88839997601523024</v>
      </c>
      <c r="T6" s="79">
        <f t="shared" si="0"/>
        <v>2.0115843364463566</v>
      </c>
      <c r="U6" s="79">
        <f t="shared" si="0"/>
        <v>1.1708790717894135</v>
      </c>
      <c r="V6" s="79">
        <f t="shared" si="0"/>
        <v>1.3939840576234093</v>
      </c>
      <c r="W6" s="79">
        <f t="shared" si="0"/>
        <v>1.5460401669939587</v>
      </c>
      <c r="X6" s="79">
        <f t="shared" si="0"/>
        <v>1.0456437886941792</v>
      </c>
      <c r="Y6" s="79">
        <f t="shared" si="0"/>
        <v>1.6462999370399798</v>
      </c>
      <c r="Z6" s="79">
        <f t="shared" si="0"/>
        <v>0.7711941267295267</v>
      </c>
      <c r="AA6" s="79">
        <f>VLOOKUP(AA52,$E$2:$F$41,2,FALSE)</f>
        <v>1.0174172975160771</v>
      </c>
      <c r="AB6" s="79">
        <f t="shared" si="0"/>
        <v>1.9837702408970304</v>
      </c>
      <c r="AC6" s="79">
        <f t="shared" si="0"/>
        <v>1.49236007884993</v>
      </c>
      <c r="AD6" s="79">
        <f t="shared" si="0"/>
        <v>1.3710167518625669</v>
      </c>
      <c r="AE6" s="79">
        <f t="shared" si="0"/>
        <v>1.80255137987378</v>
      </c>
      <c r="AF6" s="79">
        <f t="shared" si="0"/>
        <v>1.7838578077920517</v>
      </c>
      <c r="AG6" s="79">
        <f t="shared" si="0"/>
        <v>1.1950889085430749</v>
      </c>
      <c r="AH6" s="79">
        <f t="shared" si="0"/>
        <v>1.0018127389107916</v>
      </c>
      <c r="AI6" s="48">
        <f t="shared" si="4"/>
        <v>0.85994802800221837</v>
      </c>
      <c r="AJ6" s="76">
        <f t="shared" si="4"/>
        <v>1.5523389272811765</v>
      </c>
      <c r="AK6" s="48">
        <f t="shared" si="4"/>
        <v>1.2361745416660419</v>
      </c>
      <c r="AL6" s="79">
        <f>VLOOKUP(AL52,$E$2:$F$41,2,FALSE)</f>
        <v>1.3203529958476368</v>
      </c>
      <c r="AM6" s="76">
        <f t="shared" si="1"/>
        <v>1.419955328366487</v>
      </c>
      <c r="AN6" s="48">
        <f t="shared" si="1"/>
        <v>1.2953549895816157</v>
      </c>
      <c r="AO6" s="48">
        <f t="shared" si="1"/>
        <v>1.0416634187291067</v>
      </c>
      <c r="AP6" s="48">
        <f t="shared" si="1"/>
        <v>1.7653141705017315</v>
      </c>
      <c r="AQ6" s="48">
        <f t="shared" si="1"/>
        <v>1.1791302298040744</v>
      </c>
      <c r="AR6" s="48">
        <f t="shared" si="1"/>
        <v>1.3234136548291831</v>
      </c>
      <c r="AS6" s="48">
        <f t="shared" si="1"/>
        <v>1.147300356773449</v>
      </c>
      <c r="AT6" s="48">
        <f t="shared" si="1"/>
        <v>1.4599263592618685</v>
      </c>
      <c r="AU6" s="48">
        <f t="shared" si="1"/>
        <v>1.7591924777766115</v>
      </c>
      <c r="AV6" s="48">
        <f t="shared" si="1"/>
        <v>0.86964444078010461</v>
      </c>
      <c r="AW6" s="48">
        <f t="shared" ca="1" si="2"/>
        <v>1.422458212160278</v>
      </c>
      <c r="AX6" s="49"/>
    </row>
    <row r="7" spans="1:53" x14ac:dyDescent="0.25">
      <c r="A7" s="41" t="str">
        <f>Schedule!A7</f>
        <v>CRY</v>
      </c>
      <c r="B7" s="42">
        <f>'4 Week'!Y7</f>
        <v>1.229622856505189</v>
      </c>
      <c r="C7" s="42">
        <f>'4 Week'!Z7</f>
        <v>1.4626552337809415</v>
      </c>
      <c r="E7" s="43" t="str">
        <f>Schedule!A7</f>
        <v>CRY</v>
      </c>
      <c r="F7" s="44">
        <f>Fixtures!F7</f>
        <v>0.88839997601523024</v>
      </c>
      <c r="G7" s="43" t="str">
        <f>Schedule!A7</f>
        <v>CRY</v>
      </c>
      <c r="H7" s="44">
        <f>Fixtures!H7</f>
        <v>1.6142544751168055</v>
      </c>
      <c r="J7" s="41" t="str">
        <f>Schedule!A6</f>
        <v>CHE</v>
      </c>
      <c r="K7" s="79">
        <f t="shared" si="0"/>
        <v>1.3476534500592121</v>
      </c>
      <c r="L7" s="79">
        <f t="shared" si="0"/>
        <v>1.7591924777766115</v>
      </c>
      <c r="M7" s="79">
        <f t="shared" si="0"/>
        <v>0.96972862732165066</v>
      </c>
      <c r="N7" s="79">
        <f t="shared" si="0"/>
        <v>0.88839997601523024</v>
      </c>
      <c r="O7" s="79">
        <f t="shared" si="0"/>
        <v>1.1487110284969042</v>
      </c>
      <c r="P7" s="79">
        <f t="shared" si="0"/>
        <v>1.7653141705017315</v>
      </c>
      <c r="Q7" s="79">
        <f t="shared" si="0"/>
        <v>1.118621452877423</v>
      </c>
      <c r="R7" s="79">
        <f t="shared" si="0"/>
        <v>0.7711941267295267</v>
      </c>
      <c r="S7" s="79">
        <f t="shared" si="0"/>
        <v>1.1746417275030354</v>
      </c>
      <c r="T7" s="79">
        <f t="shared" si="0"/>
        <v>1.3766024449474581</v>
      </c>
      <c r="U7" s="79">
        <f t="shared" si="0"/>
        <v>1.4599263592618685</v>
      </c>
      <c r="V7" s="79">
        <f t="shared" si="0"/>
        <v>1.3203529958476368</v>
      </c>
      <c r="W7" s="79">
        <f t="shared" si="0"/>
        <v>1.1791302298040744</v>
      </c>
      <c r="X7" s="79">
        <f t="shared" si="0"/>
        <v>1.3234136548291831</v>
      </c>
      <c r="Y7" s="79">
        <f t="shared" si="0"/>
        <v>1.3939840576234093</v>
      </c>
      <c r="Z7" s="79">
        <f t="shared" si="0"/>
        <v>1.3710167518625669</v>
      </c>
      <c r="AA7" s="79">
        <f t="shared" si="0"/>
        <v>1.7838578077920517</v>
      </c>
      <c r="AB7" s="79">
        <f t="shared" si="0"/>
        <v>1.601226221349443</v>
      </c>
      <c r="AC7" s="48">
        <f t="shared" si="0"/>
        <v>1.147300356773449</v>
      </c>
      <c r="AD7" s="48">
        <f t="shared" si="0"/>
        <v>1.0456437886941792</v>
      </c>
      <c r="AE7" s="48">
        <f t="shared" si="0"/>
        <v>0.99198506198563918</v>
      </c>
      <c r="AF7" s="48">
        <f t="shared" si="0"/>
        <v>1.5523389272811765</v>
      </c>
      <c r="AG7" s="48">
        <f t="shared" si="0"/>
        <v>0.86964444078010461</v>
      </c>
      <c r="AH7" s="48">
        <f t="shared" si="0"/>
        <v>1.0416634187291067</v>
      </c>
      <c r="AI7" s="48">
        <f t="shared" si="0"/>
        <v>1.2953549895816157</v>
      </c>
      <c r="AJ7" s="76">
        <f>VLOOKUP(AJ53,$E$2:$F$41,2,FALSE)</f>
        <v>1.5654672832751202</v>
      </c>
      <c r="AK7" s="48">
        <f t="shared" si="0"/>
        <v>1.1708790717894135</v>
      </c>
      <c r="AL7" s="79">
        <f t="shared" ref="AL7:AL8" si="5">VLOOKUP(AL53,$E$2:$F$41,2,FALSE)</f>
        <v>1.6462999370399798</v>
      </c>
      <c r="AM7" s="76">
        <f t="shared" si="1"/>
        <v>1.9837702408970304</v>
      </c>
      <c r="AN7" s="48">
        <f t="shared" si="1"/>
        <v>0.85994802800221837</v>
      </c>
      <c r="AO7" s="48">
        <f t="shared" si="1"/>
        <v>1.0018127389107916</v>
      </c>
      <c r="AP7" s="48">
        <f t="shared" si="1"/>
        <v>1.1950889085430749</v>
      </c>
      <c r="AQ7" s="48">
        <f t="shared" si="1"/>
        <v>1.49236007884993</v>
      </c>
      <c r="AR7" s="48">
        <f t="shared" si="1"/>
        <v>1.0174172975160771</v>
      </c>
      <c r="AS7" s="79">
        <f t="shared" si="1"/>
        <v>2.0115843364463566</v>
      </c>
      <c r="AT7" s="79">
        <f t="shared" si="1"/>
        <v>1.2361745416660419</v>
      </c>
      <c r="AU7" s="48">
        <f t="shared" si="1"/>
        <v>1.419955328366487</v>
      </c>
      <c r="AV7" s="48">
        <f t="shared" si="1"/>
        <v>1.5460401669939587</v>
      </c>
      <c r="AW7" s="48">
        <f t="shared" ca="1" si="2"/>
        <v>1.4212828759987406</v>
      </c>
      <c r="AX7" s="49"/>
    </row>
    <row r="8" spans="1:53" x14ac:dyDescent="0.25">
      <c r="A8" s="41" t="str">
        <f>Schedule!A8</f>
        <v>EVE</v>
      </c>
      <c r="B8" s="42">
        <f>'4 Week'!Y8</f>
        <v>1.0545883002070648</v>
      </c>
      <c r="C8" s="42">
        <f>'4 Week'!Z8</f>
        <v>1.0839728199320497</v>
      </c>
      <c r="E8" s="43" t="str">
        <f>Schedule!A8</f>
        <v>EVE</v>
      </c>
      <c r="F8" s="44">
        <f>Fixtures!F8</f>
        <v>1.1708790717894135</v>
      </c>
      <c r="G8" s="43" t="str">
        <f>Schedule!A8</f>
        <v>EVE</v>
      </c>
      <c r="H8" s="44">
        <f>Fixtures!H8</f>
        <v>1.4476143778482966</v>
      </c>
      <c r="J8" s="41" t="str">
        <f>Schedule!A7</f>
        <v>CRY</v>
      </c>
      <c r="K8" s="79">
        <f t="shared" si="0"/>
        <v>1.1487110284969042</v>
      </c>
      <c r="L8" s="79">
        <f t="shared" si="0"/>
        <v>1.7653141705017315</v>
      </c>
      <c r="M8" s="79">
        <f t="shared" si="0"/>
        <v>1.1708790717894135</v>
      </c>
      <c r="N8" s="79">
        <f t="shared" si="0"/>
        <v>1.80255137987378</v>
      </c>
      <c r="O8" s="79">
        <f t="shared" si="0"/>
        <v>1.1950889085430749</v>
      </c>
      <c r="P8" s="79">
        <f t="shared" si="0"/>
        <v>1.147300356773449</v>
      </c>
      <c r="Q8" s="79">
        <f t="shared" si="0"/>
        <v>1.1791302298040744</v>
      </c>
      <c r="R8" s="79">
        <f t="shared" si="0"/>
        <v>1.4599263592618685</v>
      </c>
      <c r="S8" s="79">
        <f t="shared" si="0"/>
        <v>1.118621452877423</v>
      </c>
      <c r="T8" s="79">
        <f t="shared" si="0"/>
        <v>1.0416634187291067</v>
      </c>
      <c r="U8" s="79">
        <f t="shared" si="0"/>
        <v>0.96972862732165066</v>
      </c>
      <c r="V8" s="79">
        <f t="shared" si="0"/>
        <v>1.3766024449474581</v>
      </c>
      <c r="W8" s="79">
        <f t="shared" si="0"/>
        <v>1.49236007884993</v>
      </c>
      <c r="X8" s="79">
        <f t="shared" si="0"/>
        <v>1.7591924777766115</v>
      </c>
      <c r="Y8" s="79">
        <f t="shared" si="0"/>
        <v>1.5460401669939587</v>
      </c>
      <c r="Z8" s="79">
        <f t="shared" si="0"/>
        <v>1.419955328366487</v>
      </c>
      <c r="AA8" s="79">
        <f t="shared" si="0"/>
        <v>0.7711941267295267</v>
      </c>
      <c r="AB8" s="79">
        <f t="shared" si="0"/>
        <v>1.3939840576234093</v>
      </c>
      <c r="AC8" s="48">
        <f t="shared" si="0"/>
        <v>2.0115843364463566</v>
      </c>
      <c r="AD8" s="48">
        <f t="shared" si="0"/>
        <v>1.3234136548291831</v>
      </c>
      <c r="AE8" s="48">
        <f t="shared" si="0"/>
        <v>1.0456437886941792</v>
      </c>
      <c r="AF8" s="48">
        <f t="shared" si="0"/>
        <v>1.1746417275030354</v>
      </c>
      <c r="AG8" s="48">
        <f t="shared" si="0"/>
        <v>1.6462999370399798</v>
      </c>
      <c r="AH8" s="48">
        <f t="shared" si="0"/>
        <v>0.99198506198563918</v>
      </c>
      <c r="AI8" s="48">
        <f t="shared" si="0"/>
        <v>1.3476534500592121</v>
      </c>
      <c r="AJ8" s="76">
        <f>VLOOKUP(AJ54,$E$2:$F$41,2,FALSE)</f>
        <v>1.0174172975160771</v>
      </c>
      <c r="AK8" s="48">
        <f>VLOOKUP(AK54,$E$2:$F$41,2,FALSE)</f>
        <v>1.5523389272811765</v>
      </c>
      <c r="AL8" s="79">
        <f t="shared" si="5"/>
        <v>0.85994802800221837</v>
      </c>
      <c r="AM8" s="76">
        <f t="shared" si="1"/>
        <v>1.5654672832751202</v>
      </c>
      <c r="AN8" s="48">
        <f t="shared" si="1"/>
        <v>1.3203529958476368</v>
      </c>
      <c r="AO8" s="48">
        <f t="shared" si="1"/>
        <v>1.5984889595107103</v>
      </c>
      <c r="AP8" s="133">
        <f t="shared" si="1"/>
        <v>1.2953549895816157</v>
      </c>
      <c r="AQ8" s="48">
        <f t="shared" si="1"/>
        <v>1.601226221349443</v>
      </c>
      <c r="AR8" s="48">
        <f t="shared" si="1"/>
        <v>1.7838578077920517</v>
      </c>
      <c r="AS8" s="133">
        <f t="shared" si="1"/>
        <v>0.86964444078010461</v>
      </c>
      <c r="AT8" s="48">
        <f t="shared" si="1"/>
        <v>1.3710167518625669</v>
      </c>
      <c r="AU8" s="48">
        <f t="shared" si="1"/>
        <v>1.2361745416660419</v>
      </c>
      <c r="AV8" s="48">
        <f t="shared" si="1"/>
        <v>1.9837702408970304</v>
      </c>
      <c r="AW8" s="48">
        <f ca="1">AVERAGE(OFFSET($K8,0,($D$6-1)-4,1,4),AP8)</f>
        <v>1.311209706336476</v>
      </c>
      <c r="AX8" s="49"/>
      <c r="BA8" s="49"/>
    </row>
    <row r="9" spans="1:53" x14ac:dyDescent="0.25">
      <c r="A9" s="41" t="str">
        <f>Schedule!A9</f>
        <v>FUL</v>
      </c>
      <c r="B9" s="42">
        <f>'4 Week'!Y9</f>
        <v>1.7368426305935452</v>
      </c>
      <c r="C9" s="42">
        <f>'4 Week'!Z9</f>
        <v>0.75011648600550074</v>
      </c>
      <c r="E9" s="43" t="str">
        <f>Schedule!A9</f>
        <v>FUL</v>
      </c>
      <c r="F9" s="44">
        <f>Fixtures!F9</f>
        <v>1.0174172975160771</v>
      </c>
      <c r="G9" s="43" t="str">
        <f>Schedule!A9</f>
        <v>FUL</v>
      </c>
      <c r="H9" s="44">
        <f>Fixtures!H9</f>
        <v>1.5288689825672959</v>
      </c>
      <c r="J9" s="41" t="str">
        <f>Schedule!A8</f>
        <v>EVE</v>
      </c>
      <c r="K9" s="79">
        <f t="shared" si="0"/>
        <v>1.5523389272811765</v>
      </c>
      <c r="L9" s="79">
        <f t="shared" si="0"/>
        <v>0.85994802800221837</v>
      </c>
      <c r="M9" s="79">
        <f t="shared" si="0"/>
        <v>1.0018127389107916</v>
      </c>
      <c r="N9" s="79">
        <f t="shared" si="0"/>
        <v>1.1950889085430749</v>
      </c>
      <c r="O9" s="79">
        <f t="shared" si="0"/>
        <v>1.7591924777766115</v>
      </c>
      <c r="P9" s="79">
        <f t="shared" si="0"/>
        <v>1.2953549895816157</v>
      </c>
      <c r="Q9" s="79">
        <f t="shared" si="0"/>
        <v>1.1746417275030354</v>
      </c>
      <c r="R9" s="79">
        <f t="shared" si="0"/>
        <v>1.5654672832751202</v>
      </c>
      <c r="S9" s="79">
        <f t="shared" si="0"/>
        <v>1.147300356773449</v>
      </c>
      <c r="T9" s="79">
        <f t="shared" si="0"/>
        <v>1.4599263592618685</v>
      </c>
      <c r="U9" s="79">
        <f t="shared" si="0"/>
        <v>1.118621452877423</v>
      </c>
      <c r="V9" s="79">
        <f t="shared" si="0"/>
        <v>1.5984889595107103</v>
      </c>
      <c r="W9" s="79">
        <f t="shared" si="0"/>
        <v>1.601226221349443</v>
      </c>
      <c r="X9" s="79">
        <f t="shared" si="0"/>
        <v>1.2361745416660419</v>
      </c>
      <c r="Y9" s="79">
        <f t="shared" si="0"/>
        <v>0.86964444078010461</v>
      </c>
      <c r="Z9" s="79">
        <f t="shared" si="0"/>
        <v>1.7838578077920517</v>
      </c>
      <c r="AA9" s="79">
        <f t="shared" si="0"/>
        <v>1.3234136548291831</v>
      </c>
      <c r="AB9" s="79">
        <f t="shared" si="0"/>
        <v>1.1791302298040744</v>
      </c>
      <c r="AC9" s="133">
        <f t="shared" si="0"/>
        <v>1.5460401669939587</v>
      </c>
      <c r="AD9" s="48">
        <f t="shared" si="0"/>
        <v>1.419955328366487</v>
      </c>
      <c r="AE9" s="48">
        <f t="shared" si="0"/>
        <v>1.0416634187291067</v>
      </c>
      <c r="AF9" s="48">
        <f t="shared" si="0"/>
        <v>1.6462999370399798</v>
      </c>
      <c r="AG9" s="48">
        <f t="shared" si="0"/>
        <v>1.7653141705017315</v>
      </c>
      <c r="AH9" s="79">
        <f t="shared" si="0"/>
        <v>1.0174172975160771</v>
      </c>
      <c r="AI9" s="48">
        <f t="shared" si="0"/>
        <v>1.9837702408970304</v>
      </c>
      <c r="AJ9" s="76">
        <f>VLOOKUP(AJ55,$E$2:$F$41,2,FALSE)</f>
        <v>1.1487110284969042</v>
      </c>
      <c r="AK9" s="48">
        <f>VLOOKUP(AK55,$E$2:$F$41,2,FALSE)</f>
        <v>1.80255137987378</v>
      </c>
      <c r="AL9" s="79">
        <f>VLOOKUP(AL55,$E$2:$F$41,2,FALSE)</f>
        <v>0.99198506198563918</v>
      </c>
      <c r="AM9" s="76">
        <f t="shared" si="1"/>
        <v>0.96972862732165066</v>
      </c>
      <c r="AN9" s="48">
        <f t="shared" si="1"/>
        <v>0.88839997601523024</v>
      </c>
      <c r="AO9" s="48">
        <f t="shared" si="1"/>
        <v>1.3476534500592121</v>
      </c>
      <c r="AP9" s="48">
        <f t="shared" si="1"/>
        <v>1.3766024449474581</v>
      </c>
      <c r="AQ9" s="48">
        <f t="shared" si="1"/>
        <v>1.3939840576234093</v>
      </c>
      <c r="AR9" s="48">
        <f t="shared" si="1"/>
        <v>1.3710167518625669</v>
      </c>
      <c r="AS9" s="133">
        <f t="shared" si="1"/>
        <v>1.49236007884993</v>
      </c>
      <c r="AT9" s="48">
        <f t="shared" si="1"/>
        <v>0.7711941267295267</v>
      </c>
      <c r="AU9" s="48">
        <f t="shared" si="1"/>
        <v>1.0456437886941792</v>
      </c>
      <c r="AV9" s="48">
        <f t="shared" si="1"/>
        <v>2.0115843364463566</v>
      </c>
      <c r="AW9" s="48">
        <f ca="1">AVERAGE(OFFSET($K9,0,($D$6-1)-4,1,4),AC9)</f>
        <v>1.2452509826260323</v>
      </c>
      <c r="AX9" s="49"/>
    </row>
    <row r="10" spans="1:53" x14ac:dyDescent="0.25">
      <c r="A10" s="41" t="str">
        <f>Schedule!A10</f>
        <v>LEE</v>
      </c>
      <c r="B10" s="42">
        <f>'4 Week'!Y10</f>
        <v>1.3726319729451588</v>
      </c>
      <c r="C10" s="42">
        <f>'4 Week'!Z10</f>
        <v>1.2812160249150621</v>
      </c>
      <c r="E10" s="43" t="str">
        <f>Schedule!A10</f>
        <v>LEE</v>
      </c>
      <c r="F10" s="44">
        <f>Fixtures!F10</f>
        <v>1.4599263592618685</v>
      </c>
      <c r="G10" s="43" t="str">
        <f>Schedule!A10</f>
        <v>LEE</v>
      </c>
      <c r="H10" s="44">
        <f>Fixtures!H10</f>
        <v>1.7442344725617502</v>
      </c>
      <c r="J10" s="41" t="str">
        <f>Schedule!A9</f>
        <v>FUL</v>
      </c>
      <c r="K10" s="79">
        <f t="shared" si="0"/>
        <v>1.2361745416660419</v>
      </c>
      <c r="L10" s="79">
        <f t="shared" si="0"/>
        <v>1.6462999370399798</v>
      </c>
      <c r="M10" s="79">
        <f t="shared" si="0"/>
        <v>1.3710167518625669</v>
      </c>
      <c r="N10" s="79">
        <f t="shared" si="0"/>
        <v>1.1791302298040744</v>
      </c>
      <c r="O10" s="79">
        <f t="shared" si="0"/>
        <v>0.86964444078010461</v>
      </c>
      <c r="P10" s="79">
        <f t="shared" si="0"/>
        <v>0.88839997601523024</v>
      </c>
      <c r="Q10" s="79">
        <f t="shared" si="0"/>
        <v>0.85994802800221837</v>
      </c>
      <c r="R10" s="79">
        <f t="shared" si="0"/>
        <v>1.49236007884993</v>
      </c>
      <c r="S10" s="79">
        <f t="shared" si="0"/>
        <v>1.1708790717894135</v>
      </c>
      <c r="T10" s="79">
        <f t="shared" si="0"/>
        <v>1.601226221349443</v>
      </c>
      <c r="U10" s="79">
        <f t="shared" si="0"/>
        <v>2.0115843364463566</v>
      </c>
      <c r="V10" s="79">
        <f t="shared" si="0"/>
        <v>1.7591924777766115</v>
      </c>
      <c r="W10" s="79">
        <f t="shared" si="0"/>
        <v>1.1950889085430749</v>
      </c>
      <c r="X10" s="79">
        <f t="shared" si="0"/>
        <v>1.1746417275030354</v>
      </c>
      <c r="Y10" s="79">
        <f t="shared" si="0"/>
        <v>1.1487110284969042</v>
      </c>
      <c r="Z10" s="79">
        <f t="shared" si="0"/>
        <v>1.5523389272811765</v>
      </c>
      <c r="AA10" s="79">
        <f t="shared" si="0"/>
        <v>1.118621452877423</v>
      </c>
      <c r="AB10" s="79">
        <f t="shared" si="0"/>
        <v>1.5654672832751202</v>
      </c>
      <c r="AC10" s="48">
        <f t="shared" si="0"/>
        <v>1.5984889595107103</v>
      </c>
      <c r="AD10" s="48">
        <f t="shared" si="0"/>
        <v>1.3476534500592121</v>
      </c>
      <c r="AE10" s="48">
        <f t="shared" si="0"/>
        <v>0.96972862732165066</v>
      </c>
      <c r="AF10" s="48">
        <f t="shared" si="0"/>
        <v>1.419955328366487</v>
      </c>
      <c r="AG10" s="48">
        <f t="shared" si="0"/>
        <v>1.3234136548291831</v>
      </c>
      <c r="AH10" s="79">
        <f t="shared" si="0"/>
        <v>1.3203529958476368</v>
      </c>
      <c r="AI10" s="48">
        <f t="shared" si="0"/>
        <v>0.7711941267295267</v>
      </c>
      <c r="AJ10" s="76">
        <f t="shared" si="0"/>
        <v>1.0018127389107916</v>
      </c>
      <c r="AK10" s="48">
        <f>VLOOKUP(AK56,$E$2:$F$41,2,FALSE)</f>
        <v>1.9837702408970304</v>
      </c>
      <c r="AL10" s="79">
        <f>VLOOKUP(AL56,$E$2:$F$41,2,FALSE)</f>
        <v>1.7838578077920517</v>
      </c>
      <c r="AM10" s="76">
        <f t="shared" si="1"/>
        <v>1.4599263592618685</v>
      </c>
      <c r="AN10" s="48">
        <f t="shared" si="1"/>
        <v>1.5460401669939587</v>
      </c>
      <c r="AO10" s="48">
        <f t="shared" si="1"/>
        <v>1.0456437886941792</v>
      </c>
      <c r="AP10" s="48">
        <f t="shared" si="1"/>
        <v>1.3939840576234093</v>
      </c>
      <c r="AQ10" s="79">
        <f t="shared" si="1"/>
        <v>1.3766024449474581</v>
      </c>
      <c r="AR10" s="48">
        <f t="shared" si="1"/>
        <v>1.80255137987378</v>
      </c>
      <c r="AS10" s="48">
        <f t="shared" si="1"/>
        <v>0.99198506198563918</v>
      </c>
      <c r="AT10" s="48">
        <f t="shared" si="1"/>
        <v>1.2953549895816157</v>
      </c>
      <c r="AU10" s="48">
        <f t="shared" si="1"/>
        <v>1.7653141705017315</v>
      </c>
      <c r="AV10" s="48">
        <f t="shared" si="1"/>
        <v>1.0416634187291067</v>
      </c>
      <c r="AW10" s="48">
        <f t="shared" ca="1" si="2"/>
        <v>1.4638014004856914</v>
      </c>
      <c r="AX10" s="49"/>
    </row>
    <row r="11" spans="1:53" x14ac:dyDescent="0.25">
      <c r="A11" s="41" t="str">
        <f>Schedule!A11</f>
        <v>LEI</v>
      </c>
      <c r="B11" s="42">
        <f>'4 Week'!Y11</f>
        <v>1.1492264975015809</v>
      </c>
      <c r="C11" s="42">
        <f>'4 Week'!Z11</f>
        <v>1.8107146901795828</v>
      </c>
      <c r="E11" s="43" t="str">
        <f>Schedule!A11</f>
        <v>LEI</v>
      </c>
      <c r="F11" s="44">
        <f>Fixtures!F11</f>
        <v>1.419955328366487</v>
      </c>
      <c r="G11" s="43" t="str">
        <f>Schedule!A11</f>
        <v>LEI</v>
      </c>
      <c r="H11" s="44">
        <f>Fixtures!H11</f>
        <v>1.3070534520134718</v>
      </c>
      <c r="J11" s="41" t="str">
        <f>Schedule!A10</f>
        <v>LEE</v>
      </c>
      <c r="K11" s="79">
        <f t="shared" si="0"/>
        <v>1.9837702408970304</v>
      </c>
      <c r="L11" s="79">
        <f t="shared" si="0"/>
        <v>1.0174172975160771</v>
      </c>
      <c r="M11" s="79">
        <f t="shared" si="0"/>
        <v>0.86964444078010461</v>
      </c>
      <c r="N11" s="79">
        <f t="shared" si="0"/>
        <v>1.7838578077920517</v>
      </c>
      <c r="O11" s="79">
        <f t="shared" si="0"/>
        <v>1.0456437886941792</v>
      </c>
      <c r="P11" s="79">
        <f t="shared" si="0"/>
        <v>1.5460401669939587</v>
      </c>
      <c r="Q11" s="79">
        <f t="shared" si="0"/>
        <v>1.419955328366487</v>
      </c>
      <c r="R11" s="79">
        <f t="shared" si="0"/>
        <v>1.0018127389107916</v>
      </c>
      <c r="S11" s="79">
        <f t="shared" si="0"/>
        <v>1.2361745416660419</v>
      </c>
      <c r="T11" s="79">
        <f t="shared" si="0"/>
        <v>1.3203529958476368</v>
      </c>
      <c r="U11" s="79">
        <f t="shared" si="0"/>
        <v>1.80255137987378</v>
      </c>
      <c r="V11" s="79">
        <f t="shared" si="0"/>
        <v>1.3234136548291831</v>
      </c>
      <c r="W11" s="79">
        <f t="shared" si="0"/>
        <v>1.0416634187291067</v>
      </c>
      <c r="X11" s="79">
        <f t="shared" si="0"/>
        <v>1.7653141705017315</v>
      </c>
      <c r="Y11" s="79">
        <f t="shared" si="0"/>
        <v>0.99198506198563918</v>
      </c>
      <c r="Z11" s="79">
        <f t="shared" si="0"/>
        <v>0.96972862732165066</v>
      </c>
      <c r="AA11" s="79">
        <f t="shared" si="0"/>
        <v>1.5523389272811765</v>
      </c>
      <c r="AB11" s="79">
        <f t="shared" si="0"/>
        <v>1.1487110284969042</v>
      </c>
      <c r="AC11" s="48">
        <f t="shared" si="0"/>
        <v>1.1950889085430749</v>
      </c>
      <c r="AD11" s="48">
        <f t="shared" si="0"/>
        <v>1.1746417275030354</v>
      </c>
      <c r="AE11" s="48">
        <f t="shared" si="0"/>
        <v>1.601226221349443</v>
      </c>
      <c r="AF11" s="48">
        <f t="shared" si="0"/>
        <v>1.1708790717894135</v>
      </c>
      <c r="AG11" s="48">
        <f t="shared" si="0"/>
        <v>0.88839997601523024</v>
      </c>
      <c r="AH11" s="48">
        <f t="shared" si="0"/>
        <v>1.3939840576234093</v>
      </c>
      <c r="AI11" s="117">
        <f t="shared" si="0"/>
        <v>1.1791302298040744</v>
      </c>
      <c r="AJ11" s="76">
        <f t="shared" si="0"/>
        <v>1.3710167518625669</v>
      </c>
      <c r="AK11" s="48">
        <f>VLOOKUP(AK57,$E$2:$F$41,2,FALSE)</f>
        <v>1.49236007884993</v>
      </c>
      <c r="AL11" s="79">
        <f t="shared" ref="AB11:AL17" si="6">VLOOKUP(AL57,$E$2:$F$41,2,FALSE)</f>
        <v>1.5984889595107103</v>
      </c>
      <c r="AM11" s="76">
        <f t="shared" si="1"/>
        <v>1.147300356773449</v>
      </c>
      <c r="AN11" s="48">
        <f t="shared" si="1"/>
        <v>0.7711941267295267</v>
      </c>
      <c r="AO11" s="48">
        <f t="shared" si="1"/>
        <v>2.0115843364463566</v>
      </c>
      <c r="AP11" s="48">
        <f t="shared" si="1"/>
        <v>1.7591924777766115</v>
      </c>
      <c r="AQ11" s="79">
        <f t="shared" si="1"/>
        <v>1.5654672832751202</v>
      </c>
      <c r="AR11" s="48">
        <f t="shared" si="1"/>
        <v>1.3476534500592121</v>
      </c>
      <c r="AS11" s="48">
        <f t="shared" si="1"/>
        <v>1.3766024449474581</v>
      </c>
      <c r="AT11" s="48">
        <f t="shared" si="1"/>
        <v>1.118621452877423</v>
      </c>
      <c r="AU11" s="48">
        <f t="shared" si="1"/>
        <v>1.2953549895816157</v>
      </c>
      <c r="AV11" s="48">
        <f t="shared" si="1"/>
        <v>0.85994802800221837</v>
      </c>
      <c r="AW11" s="48">
        <f t="shared" ca="1" si="2"/>
        <v>1.284558084366427</v>
      </c>
      <c r="AX11" s="49"/>
    </row>
    <row r="12" spans="1:53" x14ac:dyDescent="0.25">
      <c r="A12" s="41" t="str">
        <f>Schedule!A12</f>
        <v>LIV</v>
      </c>
      <c r="B12" s="42">
        <f>'4 Week'!Y12</f>
        <v>1.3987531307733321</v>
      </c>
      <c r="C12" s="42">
        <f>'4 Week'!Z12</f>
        <v>2.3378959715256431</v>
      </c>
      <c r="E12" s="43" t="str">
        <f>Schedule!A12</f>
        <v>LIV</v>
      </c>
      <c r="F12" s="44">
        <f>Fixtures!F12</f>
        <v>1.7591924777766115</v>
      </c>
      <c r="G12" s="43" t="str">
        <f>Schedule!A12</f>
        <v>LIV</v>
      </c>
      <c r="H12" s="44">
        <f>Fixtures!H12</f>
        <v>1.3309463024394519</v>
      </c>
      <c r="J12" s="41" t="str">
        <f>Schedule!A11</f>
        <v>LEI</v>
      </c>
      <c r="K12" s="79">
        <f t="shared" si="0"/>
        <v>0.96972862732165066</v>
      </c>
      <c r="L12" s="79">
        <f t="shared" si="0"/>
        <v>0.99198506198563918</v>
      </c>
      <c r="M12" s="79">
        <f t="shared" si="0"/>
        <v>2.0115843364463566</v>
      </c>
      <c r="N12" s="79">
        <f t="shared" si="0"/>
        <v>1.3234136548291831</v>
      </c>
      <c r="O12" s="79">
        <f t="shared" si="0"/>
        <v>1.3710167518625669</v>
      </c>
      <c r="P12" s="79">
        <f t="shared" si="0"/>
        <v>1.3939840576234093</v>
      </c>
      <c r="Q12" s="79">
        <f t="shared" si="0"/>
        <v>1.6462999370399798</v>
      </c>
      <c r="R12" s="79">
        <f t="shared" si="0"/>
        <v>1.0456437886941792</v>
      </c>
      <c r="S12" s="79">
        <f t="shared" si="0"/>
        <v>1.9837702408970304</v>
      </c>
      <c r="T12" s="79">
        <f t="shared" si="0"/>
        <v>1.0174172975160771</v>
      </c>
      <c r="U12" s="79">
        <f t="shared" si="0"/>
        <v>0.86964444078010461</v>
      </c>
      <c r="V12" s="79">
        <f t="shared" si="0"/>
        <v>1.1950889085430749</v>
      </c>
      <c r="W12" s="79">
        <f t="shared" si="0"/>
        <v>1.1708790717894135</v>
      </c>
      <c r="X12" s="79">
        <f t="shared" si="0"/>
        <v>1.5523389272811765</v>
      </c>
      <c r="Y12" s="79">
        <f t="shared" si="0"/>
        <v>1.5654672832751202</v>
      </c>
      <c r="Z12" s="79">
        <f t="shared" si="0"/>
        <v>1.0018127389107916</v>
      </c>
      <c r="AA12" s="79">
        <f t="shared" si="0"/>
        <v>1.1746417275030354</v>
      </c>
      <c r="AB12" s="79">
        <f t="shared" si="6"/>
        <v>1.5984889595107103</v>
      </c>
      <c r="AC12" s="48">
        <f t="shared" si="0"/>
        <v>1.1487110284969042</v>
      </c>
      <c r="AD12" s="48">
        <f t="shared" si="0"/>
        <v>1.3203529958476368</v>
      </c>
      <c r="AE12" s="48">
        <f t="shared" si="0"/>
        <v>1.4599263592618685</v>
      </c>
      <c r="AF12" s="48">
        <f t="shared" si="0"/>
        <v>1.147300356773449</v>
      </c>
      <c r="AG12" s="48">
        <f t="shared" si="0"/>
        <v>1.1791302298040744</v>
      </c>
      <c r="AH12" s="48">
        <f t="shared" si="0"/>
        <v>1.7591924777766115</v>
      </c>
      <c r="AI12" s="48">
        <f t="shared" si="6"/>
        <v>1.5460401669939587</v>
      </c>
      <c r="AJ12" s="76">
        <f t="shared" si="6"/>
        <v>1.2361745416660419</v>
      </c>
      <c r="AK12" s="48">
        <f t="shared" si="6"/>
        <v>1.3476534500592121</v>
      </c>
      <c r="AL12" s="79">
        <f t="shared" si="6"/>
        <v>0.7711941267295267</v>
      </c>
      <c r="AM12" s="76">
        <f t="shared" si="1"/>
        <v>1.118621452877423</v>
      </c>
      <c r="AN12" s="48">
        <f t="shared" si="1"/>
        <v>1.7838578077920517</v>
      </c>
      <c r="AO12" s="48">
        <f t="shared" si="1"/>
        <v>1.49236007884993</v>
      </c>
      <c r="AP12" s="48">
        <f t="shared" si="1"/>
        <v>0.85994802800221837</v>
      </c>
      <c r="AQ12" s="79">
        <f t="shared" si="1"/>
        <v>0.88839997601523024</v>
      </c>
      <c r="AR12" s="48">
        <f t="shared" si="1"/>
        <v>1.2953549895816157</v>
      </c>
      <c r="AS12" s="79">
        <f t="shared" si="1"/>
        <v>1.0416634187291067</v>
      </c>
      <c r="AT12" s="79">
        <f t="shared" si="1"/>
        <v>1.7653141705017315</v>
      </c>
      <c r="AU12" s="48">
        <f t="shared" si="1"/>
        <v>1.80255137987378</v>
      </c>
      <c r="AV12" s="48">
        <f t="shared" si="1"/>
        <v>1.3766024449474581</v>
      </c>
      <c r="AW12" s="48">
        <f t="shared" ca="1" si="2"/>
        <v>1.4762209896715586</v>
      </c>
      <c r="AX12" s="49"/>
    </row>
    <row r="13" spans="1:53" x14ac:dyDescent="0.25">
      <c r="A13" s="41" t="str">
        <f>Schedule!A13</f>
        <v>MCI</v>
      </c>
      <c r="B13" s="42">
        <f>'4 Week'!Y13</f>
        <v>1.279398932850595</v>
      </c>
      <c r="C13" s="42">
        <f>'4 Week'!Z13</f>
        <v>1.5038097934530552</v>
      </c>
      <c r="E13" s="43" t="str">
        <f>Schedule!A13</f>
        <v>MCI</v>
      </c>
      <c r="F13" s="44">
        <f>Fixtures!F13</f>
        <v>1.7838578077920517</v>
      </c>
      <c r="G13" s="43" t="str">
        <f>Schedule!A13</f>
        <v>MCI</v>
      </c>
      <c r="H13" s="44">
        <f>Fixtures!H13</f>
        <v>0.85294753486953423</v>
      </c>
      <c r="J13" s="41" t="str">
        <f>Schedule!A12</f>
        <v>LIV</v>
      </c>
      <c r="K13" s="79">
        <f t="shared" si="0"/>
        <v>1.4599263592618685</v>
      </c>
      <c r="L13" s="79">
        <f t="shared" si="0"/>
        <v>1.80255137987378</v>
      </c>
      <c r="M13" s="79">
        <f t="shared" si="0"/>
        <v>1.2361745416660419</v>
      </c>
      <c r="N13" s="79">
        <f t="shared" ref="N13:AK22" si="7">VLOOKUP(N59,$E$2:$F$41,2,FALSE)</f>
        <v>1.5460401669939587</v>
      </c>
      <c r="O13" s="79">
        <f t="shared" si="7"/>
        <v>1.3203529958476368</v>
      </c>
      <c r="P13" s="79">
        <f t="shared" si="7"/>
        <v>0.7711941267295267</v>
      </c>
      <c r="Q13" s="79">
        <f t="shared" si="7"/>
        <v>1.3234136548291831</v>
      </c>
      <c r="R13" s="79">
        <f t="shared" si="7"/>
        <v>2.0115843364463566</v>
      </c>
      <c r="S13" s="79">
        <f t="shared" si="7"/>
        <v>1.419955328366487</v>
      </c>
      <c r="T13" s="79">
        <f t="shared" si="7"/>
        <v>1.3476534500592121</v>
      </c>
      <c r="U13" s="79">
        <f t="shared" si="7"/>
        <v>1.0456437886941792</v>
      </c>
      <c r="V13" s="79">
        <f t="shared" si="7"/>
        <v>1.147300356773449</v>
      </c>
      <c r="W13" s="79">
        <f t="shared" si="7"/>
        <v>1.3766024449474581</v>
      </c>
      <c r="X13" s="79">
        <f t="shared" si="7"/>
        <v>1.0018127389107916</v>
      </c>
      <c r="Y13" s="79">
        <f t="shared" si="7"/>
        <v>0.85994802800221837</v>
      </c>
      <c r="Z13" s="79">
        <f t="shared" si="7"/>
        <v>1.1746417275030354</v>
      </c>
      <c r="AA13" s="79">
        <f t="shared" si="7"/>
        <v>1.2953549895816157</v>
      </c>
      <c r="AB13" s="79">
        <f t="shared" si="7"/>
        <v>0.99198506198563918</v>
      </c>
      <c r="AC13" s="48">
        <f t="shared" si="7"/>
        <v>1.5654672832751202</v>
      </c>
      <c r="AD13" s="48">
        <f t="shared" si="7"/>
        <v>1.5523389272811765</v>
      </c>
      <c r="AE13" s="48">
        <f t="shared" si="7"/>
        <v>1.49236007884993</v>
      </c>
      <c r="AF13" s="48">
        <f t="shared" si="7"/>
        <v>1.1950889085430749</v>
      </c>
      <c r="AG13" s="48">
        <f t="shared" si="7"/>
        <v>1.7838578077920517</v>
      </c>
      <c r="AH13" s="48">
        <f t="shared" si="7"/>
        <v>1.601226221349443</v>
      </c>
      <c r="AI13" s="48">
        <f t="shared" si="6"/>
        <v>1.1708790717894135</v>
      </c>
      <c r="AJ13" s="76">
        <f t="shared" si="6"/>
        <v>0.86964444078010461</v>
      </c>
      <c r="AK13" s="48">
        <f t="shared" si="6"/>
        <v>1.0174172975160771</v>
      </c>
      <c r="AL13" s="79">
        <f t="shared" si="6"/>
        <v>1.1791302298040744</v>
      </c>
      <c r="AM13" s="76">
        <f t="shared" si="1"/>
        <v>1.5984889595107103</v>
      </c>
      <c r="AN13" s="48">
        <f t="shared" si="1"/>
        <v>1.3939840576234093</v>
      </c>
      <c r="AO13" s="48">
        <f t="shared" si="1"/>
        <v>1.3710167518625669</v>
      </c>
      <c r="AP13" s="48">
        <f t="shared" si="1"/>
        <v>1.6462999370399798</v>
      </c>
      <c r="AQ13" s="79">
        <f t="shared" si="1"/>
        <v>1.0416634187291067</v>
      </c>
      <c r="AR13" s="79">
        <f t="shared" si="1"/>
        <v>1.7653141705017315</v>
      </c>
      <c r="AS13" s="79">
        <f t="shared" si="1"/>
        <v>1.1487110284969042</v>
      </c>
      <c r="AT13" s="48">
        <f t="shared" si="1"/>
        <v>0.96972862732165066</v>
      </c>
      <c r="AU13" s="48">
        <f t="shared" si="1"/>
        <v>1.118621452877423</v>
      </c>
      <c r="AV13" s="48">
        <f t="shared" si="1"/>
        <v>0.88839997601523024</v>
      </c>
      <c r="AW13" s="48">
        <f t="shared" ca="1" si="2"/>
        <v>1.2505938197994273</v>
      </c>
      <c r="AX13" s="49"/>
    </row>
    <row r="14" spans="1:53" x14ac:dyDescent="0.25">
      <c r="A14" s="41" t="str">
        <f>Schedule!A14</f>
        <v>MUN</v>
      </c>
      <c r="B14" s="42">
        <f>'4 Week'!Y14</f>
        <v>1.296436079527842</v>
      </c>
      <c r="C14" s="42">
        <f>'4 Week'!Z14</f>
        <v>1.1720395162595048</v>
      </c>
      <c r="E14" s="43" t="str">
        <f>Schedule!A14</f>
        <v>MUN</v>
      </c>
      <c r="F14" s="44">
        <f>Fixtures!F14</f>
        <v>1.5654672832751202</v>
      </c>
      <c r="G14" s="43" t="str">
        <f>Schedule!A14</f>
        <v>MUN</v>
      </c>
      <c r="H14" s="44">
        <f>Fixtures!H14</f>
        <v>1.2132603607066637</v>
      </c>
      <c r="J14" s="41" t="str">
        <f>Schedule!A13</f>
        <v>MCI</v>
      </c>
      <c r="K14" s="79">
        <f t="shared" ref="K14:N22" si="8">VLOOKUP(K60,$E$2:$F$41,2,FALSE)</f>
        <v>1.3710167518625669</v>
      </c>
      <c r="L14" s="79">
        <f t="shared" si="8"/>
        <v>1.1791302298040744</v>
      </c>
      <c r="M14" s="79">
        <f t="shared" si="8"/>
        <v>1.419955328366487</v>
      </c>
      <c r="N14" s="79">
        <f t="shared" si="8"/>
        <v>1.6462999370399798</v>
      </c>
      <c r="O14" s="79">
        <f t="shared" si="7"/>
        <v>1.2361745416660419</v>
      </c>
      <c r="P14" s="79">
        <f t="shared" si="7"/>
        <v>1.49236007884993</v>
      </c>
      <c r="Q14" s="79">
        <f t="shared" si="7"/>
        <v>0.86964444078010461</v>
      </c>
      <c r="R14" s="79">
        <f t="shared" si="7"/>
        <v>1.7591924777766115</v>
      </c>
      <c r="S14" s="79">
        <f t="shared" si="7"/>
        <v>1.5523389272811765</v>
      </c>
      <c r="T14" s="79">
        <f t="shared" si="7"/>
        <v>0.99198506198563918</v>
      </c>
      <c r="U14" s="79">
        <f t="shared" si="7"/>
        <v>1.0174172975160771</v>
      </c>
      <c r="V14" s="79">
        <f t="shared" si="7"/>
        <v>1.7653141705017315</v>
      </c>
      <c r="W14" s="79">
        <f t="shared" si="7"/>
        <v>0.85994802800221837</v>
      </c>
      <c r="X14" s="79">
        <f t="shared" si="7"/>
        <v>1.2953549895816157</v>
      </c>
      <c r="Y14" s="79">
        <f t="shared" si="7"/>
        <v>1.0416634187291067</v>
      </c>
      <c r="Z14" s="79">
        <f t="shared" si="7"/>
        <v>1.3203529958476368</v>
      </c>
      <c r="AA14" s="79">
        <f t="shared" si="7"/>
        <v>1.80255137987378</v>
      </c>
      <c r="AB14" s="79">
        <f t="shared" si="7"/>
        <v>1.1950889085430749</v>
      </c>
      <c r="AC14" s="48">
        <f t="shared" si="7"/>
        <v>0.88839997601523024</v>
      </c>
      <c r="AD14" s="48">
        <f t="shared" si="7"/>
        <v>0.96972862732165066</v>
      </c>
      <c r="AE14" s="48">
        <f t="shared" si="7"/>
        <v>0.7711941267295267</v>
      </c>
      <c r="AF14" s="48">
        <f t="shared" si="7"/>
        <v>1.118621452877423</v>
      </c>
      <c r="AG14" s="48">
        <f t="shared" si="7"/>
        <v>1.9837702408970304</v>
      </c>
      <c r="AH14" s="79">
        <f t="shared" si="7"/>
        <v>1.3766024449474581</v>
      </c>
      <c r="AI14" s="48">
        <f t="shared" si="7"/>
        <v>1.3939840576234093</v>
      </c>
      <c r="AJ14" s="76">
        <f t="shared" si="7"/>
        <v>1.3234136548291831</v>
      </c>
      <c r="AK14" s="79">
        <f t="shared" si="7"/>
        <v>1.5654672832751202</v>
      </c>
      <c r="AL14" s="79">
        <f t="shared" si="6"/>
        <v>1.147300356773449</v>
      </c>
      <c r="AM14" s="76">
        <f t="shared" si="1"/>
        <v>1.0456437886941792</v>
      </c>
      <c r="AN14" s="48">
        <f t="shared" si="1"/>
        <v>1.601226221349443</v>
      </c>
      <c r="AO14" s="48">
        <f t="shared" si="1"/>
        <v>1.4599263592618685</v>
      </c>
      <c r="AP14" s="48">
        <f t="shared" si="1"/>
        <v>1.5460401669939587</v>
      </c>
      <c r="AQ14" s="79">
        <f t="shared" si="1"/>
        <v>1.1487110284969042</v>
      </c>
      <c r="AR14" s="48">
        <f t="shared" si="1"/>
        <v>1.0018127389107916</v>
      </c>
      <c r="AS14" s="48">
        <f t="shared" si="1"/>
        <v>1.5984889595107103</v>
      </c>
      <c r="AT14" s="48">
        <f t="shared" si="1"/>
        <v>1.1746417275030354</v>
      </c>
      <c r="AU14" s="48">
        <f t="shared" si="1"/>
        <v>1.3476534500592121</v>
      </c>
      <c r="AV14" s="48">
        <f t="shared" si="1"/>
        <v>1.1708790717894135</v>
      </c>
      <c r="AW14" s="48">
        <f t="shared" ca="1" si="2"/>
        <v>1.2806492189959373</v>
      </c>
      <c r="AX14" s="49"/>
    </row>
    <row r="15" spans="1:53" x14ac:dyDescent="0.25">
      <c r="A15" s="41" t="str">
        <f>Schedule!A15</f>
        <v>NEW</v>
      </c>
      <c r="B15" s="42">
        <f>'4 Week'!Y15</f>
        <v>2.0454134170686045</v>
      </c>
      <c r="C15" s="42">
        <f>'4 Week'!Z15</f>
        <v>1.4900908024591488</v>
      </c>
      <c r="E15" s="43" t="str">
        <f>Schedule!A15</f>
        <v>NEW</v>
      </c>
      <c r="F15" s="44">
        <f>Fixtures!F15</f>
        <v>1.0416634187291067</v>
      </c>
      <c r="G15" s="43" t="str">
        <f>Schedule!A15</f>
        <v>NEW</v>
      </c>
      <c r="H15" s="44">
        <f>Fixtures!H15</f>
        <v>1.5538958903158566</v>
      </c>
      <c r="J15" s="41" t="str">
        <f>Schedule!A14</f>
        <v>MUN</v>
      </c>
      <c r="K15" s="79">
        <f t="shared" si="8"/>
        <v>1.118621452877423</v>
      </c>
      <c r="L15" s="79">
        <f t="shared" si="8"/>
        <v>0.88839997601523024</v>
      </c>
      <c r="M15" s="79">
        <f t="shared" si="8"/>
        <v>1.3476534500592121</v>
      </c>
      <c r="N15" s="79">
        <f>VLOOKUP(N61,$E$2:$F$41,2,FALSE)</f>
        <v>1.3766024449474581</v>
      </c>
      <c r="O15" s="79">
        <f t="shared" si="7"/>
        <v>1.1746417275030354</v>
      </c>
      <c r="P15" s="79">
        <f t="shared" si="7"/>
        <v>1.5984889595107103</v>
      </c>
      <c r="Q15" s="79">
        <f t="shared" si="7"/>
        <v>1.2361745416660419</v>
      </c>
      <c r="R15" s="79">
        <f t="shared" si="7"/>
        <v>1.3203529958476368</v>
      </c>
      <c r="S15" s="79">
        <f t="shared" si="7"/>
        <v>0.85994802800221837</v>
      </c>
      <c r="T15" s="79">
        <f t="shared" si="7"/>
        <v>1.2953549895816157</v>
      </c>
      <c r="U15" s="79">
        <f t="shared" si="7"/>
        <v>1.49236007884993</v>
      </c>
      <c r="V15" s="79">
        <f t="shared" si="7"/>
        <v>1.7838578077920517</v>
      </c>
      <c r="W15" s="79">
        <f t="shared" si="7"/>
        <v>0.86964444078010461</v>
      </c>
      <c r="X15" s="79">
        <f t="shared" si="7"/>
        <v>1.4599263592618685</v>
      </c>
      <c r="Y15" s="79">
        <f t="shared" si="7"/>
        <v>1.601226221349443</v>
      </c>
      <c r="Z15" s="79">
        <f t="shared" si="7"/>
        <v>1.0456437886941792</v>
      </c>
      <c r="AA15" s="79">
        <f>VLOOKUP(AA61,$E$2:$F$41,2,FALSE)</f>
        <v>1.3710167518625669</v>
      </c>
      <c r="AB15" s="79">
        <f t="shared" si="7"/>
        <v>1.147300356773449</v>
      </c>
      <c r="AC15" s="48">
        <f t="shared" si="7"/>
        <v>1.9837702408970304</v>
      </c>
      <c r="AD15" s="48">
        <f t="shared" si="7"/>
        <v>0.7711941267295267</v>
      </c>
      <c r="AE15" s="48">
        <f t="shared" si="7"/>
        <v>1.3939840576234093</v>
      </c>
      <c r="AF15" s="48">
        <f t="shared" si="7"/>
        <v>1.1487110284969042</v>
      </c>
      <c r="AG15" s="48">
        <f t="shared" si="7"/>
        <v>1.1708790717894135</v>
      </c>
      <c r="AH15" s="48">
        <f t="shared" si="7"/>
        <v>0.96972862732165066</v>
      </c>
      <c r="AI15" s="48">
        <f t="shared" si="7"/>
        <v>1.0416634187291067</v>
      </c>
      <c r="AJ15" s="76">
        <f t="shared" si="7"/>
        <v>1.80255137987378</v>
      </c>
      <c r="AK15" s="48">
        <f t="shared" si="7"/>
        <v>2.0115843364463566</v>
      </c>
      <c r="AL15" s="79">
        <f t="shared" si="6"/>
        <v>1.3234136548291831</v>
      </c>
      <c r="AM15" s="76">
        <f t="shared" si="1"/>
        <v>1.0018127389107916</v>
      </c>
      <c r="AN15" s="48">
        <f t="shared" si="1"/>
        <v>1.1950889085430749</v>
      </c>
      <c r="AO15" s="48">
        <f t="shared" si="1"/>
        <v>1.5523389272811765</v>
      </c>
      <c r="AP15" s="48">
        <f t="shared" si="1"/>
        <v>0.99198506198563918</v>
      </c>
      <c r="AQ15" s="79">
        <f t="shared" si="1"/>
        <v>1.6462999370399798</v>
      </c>
      <c r="AR15" s="79">
        <f t="shared" si="1"/>
        <v>1.7591924777766115</v>
      </c>
      <c r="AS15" s="79">
        <f t="shared" si="1"/>
        <v>1.5460401669939587</v>
      </c>
      <c r="AT15" s="79">
        <f t="shared" si="1"/>
        <v>1.419955328366487</v>
      </c>
      <c r="AU15" s="48">
        <f t="shared" si="1"/>
        <v>1.0174172975160771</v>
      </c>
      <c r="AV15" s="48">
        <f t="shared" si="1"/>
        <v>1.1791302298040744</v>
      </c>
      <c r="AW15" s="48">
        <f t="shared" ca="1" si="2"/>
        <v>1.4356513176632837</v>
      </c>
      <c r="AX15" s="49"/>
    </row>
    <row r="16" spans="1:53" x14ac:dyDescent="0.25">
      <c r="A16" s="41" t="str">
        <f>Schedule!A16</f>
        <v>SHU</v>
      </c>
      <c r="B16" s="42">
        <f>'4 Week'!Y16</f>
        <v>2.0273209259649603</v>
      </c>
      <c r="C16" s="42">
        <f>'4 Week'!Z16</f>
        <v>0.68031649409480655</v>
      </c>
      <c r="E16" s="43" t="str">
        <f>Schedule!A16</f>
        <v>SHU</v>
      </c>
      <c r="F16" s="44">
        <f>Fixtures!F16</f>
        <v>0.7711941267295267</v>
      </c>
      <c r="G16" s="43" t="str">
        <f>Schedule!A16</f>
        <v>SHU</v>
      </c>
      <c r="H16" s="44">
        <f>Fixtures!H16</f>
        <v>1.8133891909778665</v>
      </c>
      <c r="J16" s="41" t="str">
        <f>Schedule!A15</f>
        <v>NEW</v>
      </c>
      <c r="K16" s="79">
        <f t="shared" si="8"/>
        <v>1.49236007884993</v>
      </c>
      <c r="L16" s="79">
        <f t="shared" si="8"/>
        <v>1.1950889085430749</v>
      </c>
      <c r="M16" s="79">
        <f t="shared" si="8"/>
        <v>1.5523389272811765</v>
      </c>
      <c r="N16" s="79">
        <f>VLOOKUP(N62,$E$2:$F$41,2,FALSE)</f>
        <v>0.99198506198563918</v>
      </c>
      <c r="O16" s="79">
        <f t="shared" si="7"/>
        <v>1.5654672832751202</v>
      </c>
      <c r="P16" s="79">
        <f t="shared" si="7"/>
        <v>1.1791302298040744</v>
      </c>
      <c r="Q16" s="79">
        <f t="shared" si="7"/>
        <v>1.1708790717894135</v>
      </c>
      <c r="R16" s="79">
        <f t="shared" si="7"/>
        <v>1.2953549895816157</v>
      </c>
      <c r="S16" s="79">
        <f t="shared" si="7"/>
        <v>1.5984889595107103</v>
      </c>
      <c r="T16" s="79">
        <f t="shared" si="7"/>
        <v>1.0018127389107916</v>
      </c>
      <c r="U16" s="79">
        <f t="shared" si="7"/>
        <v>1.5460401669939587</v>
      </c>
      <c r="V16" s="79">
        <f t="shared" si="7"/>
        <v>0.85994802800221837</v>
      </c>
      <c r="W16" s="79">
        <f t="shared" si="7"/>
        <v>1.6462999370399798</v>
      </c>
      <c r="X16" s="79">
        <f t="shared" si="7"/>
        <v>1.0174172975160771</v>
      </c>
      <c r="Y16" s="79">
        <f t="shared" si="7"/>
        <v>2.0115843364463566</v>
      </c>
      <c r="Z16" s="79">
        <f t="shared" si="7"/>
        <v>1.7591924777766115</v>
      </c>
      <c r="AA16" s="79">
        <f>VLOOKUP(AA62,$E$2:$F$41,2,FALSE)</f>
        <v>1.419955328366487</v>
      </c>
      <c r="AB16" s="79">
        <f t="shared" si="7"/>
        <v>0.86964444078010461</v>
      </c>
      <c r="AC16" s="48">
        <f t="shared" si="7"/>
        <v>1.3939840576234093</v>
      </c>
      <c r="AD16" s="48">
        <f t="shared" si="7"/>
        <v>1.4599263592618685</v>
      </c>
      <c r="AE16" s="48">
        <f t="shared" si="7"/>
        <v>1.3203529958476368</v>
      </c>
      <c r="AF16" s="48">
        <f t="shared" si="7"/>
        <v>0.88839997601523024</v>
      </c>
      <c r="AG16" s="48">
        <f t="shared" si="7"/>
        <v>1.1487110284969042</v>
      </c>
      <c r="AH16" s="48">
        <f t="shared" si="7"/>
        <v>1.80255137987378</v>
      </c>
      <c r="AI16" s="48">
        <f t="shared" si="7"/>
        <v>1.7653141705017315</v>
      </c>
      <c r="AJ16" s="76">
        <f t="shared" si="7"/>
        <v>1.0456437886941792</v>
      </c>
      <c r="AK16" s="48">
        <f t="shared" si="7"/>
        <v>0.96972862732165066</v>
      </c>
      <c r="AL16" s="79">
        <f t="shared" si="6"/>
        <v>1.3710167518625669</v>
      </c>
      <c r="AM16" s="76">
        <f t="shared" si="1"/>
        <v>1.3476534500592121</v>
      </c>
      <c r="AN16" s="48">
        <f t="shared" si="1"/>
        <v>1.3766024449474581</v>
      </c>
      <c r="AO16" s="48">
        <f t="shared" si="1"/>
        <v>1.118621452877423</v>
      </c>
      <c r="AP16" s="48">
        <f t="shared" si="1"/>
        <v>1.3234136548291831</v>
      </c>
      <c r="AQ16" s="79">
        <f t="shared" si="1"/>
        <v>1.9837702408970304</v>
      </c>
      <c r="AR16" s="48">
        <f t="shared" si="1"/>
        <v>1.2361745416660419</v>
      </c>
      <c r="AS16" s="48">
        <f t="shared" si="1"/>
        <v>1.601226221349443</v>
      </c>
      <c r="AT16" s="48">
        <f t="shared" si="1"/>
        <v>1.7838578077920517</v>
      </c>
      <c r="AU16" s="48">
        <f t="shared" si="1"/>
        <v>0.7711941267295267</v>
      </c>
      <c r="AV16" s="48">
        <f t="shared" si="1"/>
        <v>1.147300356773449</v>
      </c>
      <c r="AW16" s="48">
        <f t="shared" ca="1" si="2"/>
        <v>1.348113174384266</v>
      </c>
      <c r="AX16" s="49"/>
    </row>
    <row r="17" spans="1:50" x14ac:dyDescent="0.25">
      <c r="A17" s="41" t="str">
        <f>Schedule!A17</f>
        <v>SOU</v>
      </c>
      <c r="B17" s="42">
        <f>'4 Week'!Y17</f>
        <v>1.6021476950068814</v>
      </c>
      <c r="C17" s="42">
        <f>'4 Week'!Z17</f>
        <v>1.4323560103543116</v>
      </c>
      <c r="E17" s="43" t="str">
        <f>Schedule!A17</f>
        <v>SOU</v>
      </c>
      <c r="F17" s="44">
        <f>Fixtures!F17</f>
        <v>1.1487110284969042</v>
      </c>
      <c r="G17" s="43" t="str">
        <f>Schedule!A17</f>
        <v>SOU</v>
      </c>
      <c r="H17" s="44">
        <f>Fixtures!H17</f>
        <v>1.5754086273235568</v>
      </c>
      <c r="J17" s="41" t="str">
        <f>Schedule!A16</f>
        <v>SHU</v>
      </c>
      <c r="K17" s="79">
        <f t="shared" si="8"/>
        <v>1.0456437886941792</v>
      </c>
      <c r="L17" s="79">
        <f t="shared" si="8"/>
        <v>1.5460401669939587</v>
      </c>
      <c r="M17" s="79">
        <f t="shared" si="8"/>
        <v>1.4599263592618685</v>
      </c>
      <c r="N17" s="79">
        <f t="shared" si="8"/>
        <v>1.3939840576234093</v>
      </c>
      <c r="O17" s="79">
        <f t="shared" si="7"/>
        <v>1.0174172975160771</v>
      </c>
      <c r="P17" s="79">
        <f t="shared" si="7"/>
        <v>1.9837702408970304</v>
      </c>
      <c r="Q17" s="79">
        <f t="shared" si="7"/>
        <v>1.7838578077920517</v>
      </c>
      <c r="R17" s="79">
        <f t="shared" si="7"/>
        <v>1.80255137987378</v>
      </c>
      <c r="S17" s="79">
        <f t="shared" si="7"/>
        <v>1.3234136548291831</v>
      </c>
      <c r="T17" s="79">
        <f t="shared" si="7"/>
        <v>0.96972862732165066</v>
      </c>
      <c r="U17" s="79">
        <f t="shared" si="7"/>
        <v>1.419955328366487</v>
      </c>
      <c r="V17" s="79">
        <f t="shared" si="7"/>
        <v>1.2953549895816157</v>
      </c>
      <c r="W17" s="79">
        <f t="shared" si="7"/>
        <v>1.5654672832751202</v>
      </c>
      <c r="X17" s="79">
        <f t="shared" si="7"/>
        <v>1.3476534500592121</v>
      </c>
      <c r="Y17" s="79">
        <f t="shared" si="7"/>
        <v>1.1708790717894135</v>
      </c>
      <c r="Z17" s="79">
        <f t="shared" si="7"/>
        <v>1.118621452877423</v>
      </c>
      <c r="AA17" s="79">
        <f>VLOOKUP(AA63,$E$2:$F$41,2,FALSE)</f>
        <v>1.0018127389107916</v>
      </c>
      <c r="AB17" s="79">
        <f t="shared" si="7"/>
        <v>1.0416634187291067</v>
      </c>
      <c r="AC17" s="48">
        <f t="shared" si="7"/>
        <v>1.3766024449474581</v>
      </c>
      <c r="AD17" s="48">
        <f t="shared" si="7"/>
        <v>1.7653141705017315</v>
      </c>
      <c r="AE17" s="48">
        <f t="shared" si="7"/>
        <v>2.0115843364463566</v>
      </c>
      <c r="AF17" s="48">
        <f t="shared" si="7"/>
        <v>0.85994802800221837</v>
      </c>
      <c r="AG17" s="48">
        <f t="shared" si="7"/>
        <v>1.5984889595107103</v>
      </c>
      <c r="AH17" s="48">
        <f t="shared" si="7"/>
        <v>1.49236007884993</v>
      </c>
      <c r="AI17" s="48">
        <f t="shared" si="7"/>
        <v>1.147300356773449</v>
      </c>
      <c r="AJ17" s="76">
        <f t="shared" si="7"/>
        <v>1.7591924777766115</v>
      </c>
      <c r="AK17" s="48">
        <f t="shared" si="7"/>
        <v>1.1487110284969042</v>
      </c>
      <c r="AL17" s="79">
        <f t="shared" si="6"/>
        <v>1.601226221349443</v>
      </c>
      <c r="AM17" s="76">
        <f t="shared" si="1"/>
        <v>1.3710167518625669</v>
      </c>
      <c r="AN17" s="48">
        <f t="shared" si="1"/>
        <v>1.6462999370399798</v>
      </c>
      <c r="AO17" s="48">
        <f t="shared" si="1"/>
        <v>1.2361745416660419</v>
      </c>
      <c r="AP17" s="48">
        <f t="shared" si="1"/>
        <v>1.1791302298040744</v>
      </c>
      <c r="AQ17" s="79">
        <f t="shared" si="1"/>
        <v>1.1950889085430749</v>
      </c>
      <c r="AR17" s="48">
        <f t="shared" si="1"/>
        <v>1.5523389272811765</v>
      </c>
      <c r="AS17" s="48">
        <f t="shared" si="1"/>
        <v>0.88839997601523024</v>
      </c>
      <c r="AT17" s="48">
        <f t="shared" si="1"/>
        <v>1.3203529958476368</v>
      </c>
      <c r="AU17" s="48">
        <f t="shared" si="1"/>
        <v>1.1746417275030354</v>
      </c>
      <c r="AV17" s="48">
        <f t="shared" si="1"/>
        <v>0.99198506198563918</v>
      </c>
      <c r="AW17" s="48">
        <f t="shared" ca="1" si="2"/>
        <v>1.2339334066617695</v>
      </c>
      <c r="AX17" s="49"/>
    </row>
    <row r="18" spans="1:50" x14ac:dyDescent="0.25">
      <c r="A18" s="41" t="str">
        <f>Schedule!A18</f>
        <v>TOT</v>
      </c>
      <c r="B18" s="42">
        <f>'4 Week'!Y18</f>
        <v>1.1976601240736837</v>
      </c>
      <c r="C18" s="42">
        <f>'4 Week'!Z18</f>
        <v>2.2881337971202069</v>
      </c>
      <c r="E18" s="43" t="str">
        <f>Schedule!A18</f>
        <v>TOT</v>
      </c>
      <c r="F18" s="44">
        <f>Fixtures!F18</f>
        <v>1.3766024449474581</v>
      </c>
      <c r="G18" s="43" t="str">
        <f>Schedule!A18</f>
        <v>TOT</v>
      </c>
      <c r="H18" s="44">
        <f>Fixtures!H18</f>
        <v>1.330556621505542</v>
      </c>
      <c r="J18" s="41" t="str">
        <f>Schedule!A17</f>
        <v>SOU</v>
      </c>
      <c r="K18" s="79">
        <f t="shared" si="8"/>
        <v>1.0018127389107916</v>
      </c>
      <c r="L18" s="79">
        <f t="shared" si="8"/>
        <v>1.3766024449474581</v>
      </c>
      <c r="M18" s="79">
        <f t="shared" si="8"/>
        <v>1.118621452877423</v>
      </c>
      <c r="N18" s="79">
        <f>VLOOKUP(N64,$E$2:$F$41,2,FALSE)</f>
        <v>0.85994802800221837</v>
      </c>
      <c r="O18" s="79">
        <f t="shared" si="7"/>
        <v>1.80255137987378</v>
      </c>
      <c r="P18" s="79">
        <f t="shared" si="7"/>
        <v>1.1708790717894135</v>
      </c>
      <c r="Q18" s="79">
        <f t="shared" si="7"/>
        <v>1.5460401669939587</v>
      </c>
      <c r="R18" s="79">
        <f t="shared" si="7"/>
        <v>1.0416634187291067</v>
      </c>
      <c r="S18" s="79">
        <f t="shared" si="7"/>
        <v>1.1791302298040744</v>
      </c>
      <c r="T18" s="79">
        <f t="shared" si="7"/>
        <v>1.5654672832751202</v>
      </c>
      <c r="U18" s="79">
        <f t="shared" si="7"/>
        <v>1.3476534500592121</v>
      </c>
      <c r="V18" s="79">
        <f t="shared" si="7"/>
        <v>0.7711941267295267</v>
      </c>
      <c r="W18" s="79">
        <f t="shared" si="7"/>
        <v>1.3939840576234093</v>
      </c>
      <c r="X18" s="79">
        <f t="shared" si="7"/>
        <v>1.7838578077920517</v>
      </c>
      <c r="Y18" s="79">
        <f t="shared" si="7"/>
        <v>1.147300356773449</v>
      </c>
      <c r="Z18" s="79">
        <f t="shared" si="7"/>
        <v>1.3234136548291831</v>
      </c>
      <c r="AA18" s="79">
        <f t="shared" si="7"/>
        <v>1.7591924777766115</v>
      </c>
      <c r="AB18" s="79">
        <f t="shared" si="7"/>
        <v>1.6462999370399798</v>
      </c>
      <c r="AC18" s="48">
        <f t="shared" si="7"/>
        <v>1.601226221349443</v>
      </c>
      <c r="AD18" s="48">
        <f t="shared" si="7"/>
        <v>1.2361745416660419</v>
      </c>
      <c r="AE18" s="48">
        <f t="shared" si="7"/>
        <v>1.3710167518625669</v>
      </c>
      <c r="AF18" s="48">
        <f t="shared" si="7"/>
        <v>1.7653141705017315</v>
      </c>
      <c r="AG18" s="48">
        <f t="shared" si="7"/>
        <v>1.1746417275030354</v>
      </c>
      <c r="AH18" s="48">
        <f t="shared" si="7"/>
        <v>1.0456437886941792</v>
      </c>
      <c r="AI18" s="117">
        <f t="shared" si="7"/>
        <v>1.5984889595107103</v>
      </c>
      <c r="AJ18" s="76">
        <f>VLOOKUP(AJ64,$E$2:$F$41,2,FALSE)</f>
        <v>1.3203529958476368</v>
      </c>
      <c r="AK18" s="79">
        <f t="shared" si="7"/>
        <v>0.86964444078010461</v>
      </c>
      <c r="AL18" s="79">
        <f>VLOOKUP(AL64,$E$2:$F$41,2,FALSE)</f>
        <v>1.1950889085430749</v>
      </c>
      <c r="AM18" s="76">
        <f t="shared" si="1"/>
        <v>1.5523389272811765</v>
      </c>
      <c r="AN18" s="48">
        <f t="shared" si="1"/>
        <v>0.99198506198563918</v>
      </c>
      <c r="AO18" s="48">
        <f t="shared" si="1"/>
        <v>0.96972862732165066</v>
      </c>
      <c r="AP18" s="133">
        <f t="shared" si="1"/>
        <v>0.88839997601523024</v>
      </c>
      <c r="AQ18" s="79">
        <f t="shared" si="1"/>
        <v>2.0115843364463566</v>
      </c>
      <c r="AR18" s="48">
        <f t="shared" si="1"/>
        <v>1.419955328366487</v>
      </c>
      <c r="AS18" s="133">
        <f t="shared" si="1"/>
        <v>1.9837702408970304</v>
      </c>
      <c r="AT18" s="48">
        <f t="shared" si="1"/>
        <v>1.0174172975160771</v>
      </c>
      <c r="AU18" s="48">
        <f t="shared" si="1"/>
        <v>1.4599263592618685</v>
      </c>
      <c r="AV18" s="48">
        <f t="shared" si="1"/>
        <v>1.49236007884993</v>
      </c>
      <c r="AW18" s="48">
        <f ca="1">AVERAGE(OFFSET($K18,0,($D$6-1)-4,1,4),AP18)</f>
        <v>1.3538938404113385</v>
      </c>
      <c r="AX18" s="49"/>
    </row>
    <row r="19" spans="1:50" x14ac:dyDescent="0.25">
      <c r="A19" s="41" t="str">
        <f>Schedule!A19</f>
        <v>WBA</v>
      </c>
      <c r="B19" s="42">
        <f>'4 Week'!Y19</f>
        <v>1.9366415946485476</v>
      </c>
      <c r="C19" s="42">
        <f>'4 Week'!Z19</f>
        <v>1.2404299466105808</v>
      </c>
      <c r="E19" s="43" t="str">
        <f>Schedule!A19</f>
        <v>WBA</v>
      </c>
      <c r="F19" s="44">
        <f>Fixtures!F19</f>
        <v>0.85994802800221837</v>
      </c>
      <c r="G19" s="43" t="str">
        <f>Schedule!A19</f>
        <v>WBA</v>
      </c>
      <c r="H19" s="44">
        <f>Fixtures!H19</f>
        <v>1.9695767882328608</v>
      </c>
      <c r="J19" s="41" t="str">
        <f>Schedule!A18</f>
        <v>TOT</v>
      </c>
      <c r="K19" s="79">
        <f t="shared" si="8"/>
        <v>1.1708790717894135</v>
      </c>
      <c r="L19" s="79">
        <f t="shared" si="8"/>
        <v>1.2953549895816157</v>
      </c>
      <c r="M19" s="79">
        <f t="shared" si="8"/>
        <v>1.0416634187291067</v>
      </c>
      <c r="N19" s="79">
        <f>VLOOKUP(N65,$E$2:$F$41,2,FALSE)</f>
        <v>1.7653141705017315</v>
      </c>
      <c r="O19" s="79">
        <f t="shared" si="7"/>
        <v>1.3234136548291831</v>
      </c>
      <c r="P19" s="79">
        <f t="shared" si="7"/>
        <v>1.118621452877423</v>
      </c>
      <c r="Q19" s="79">
        <f t="shared" si="7"/>
        <v>1.1950889085430749</v>
      </c>
      <c r="R19" s="79">
        <f t="shared" si="7"/>
        <v>0.96972862732165066</v>
      </c>
      <c r="S19" s="79">
        <f t="shared" si="7"/>
        <v>1.7838578077920517</v>
      </c>
      <c r="T19" s="79">
        <f t="shared" si="7"/>
        <v>1.80255137987378</v>
      </c>
      <c r="U19" s="79">
        <f t="shared" si="7"/>
        <v>1.2361745416660419</v>
      </c>
      <c r="V19" s="79">
        <f t="shared" si="7"/>
        <v>1.0018127389107916</v>
      </c>
      <c r="W19" s="79">
        <f t="shared" si="7"/>
        <v>1.9837702408970304</v>
      </c>
      <c r="X19" s="79">
        <f t="shared" si="7"/>
        <v>1.419955328366487</v>
      </c>
      <c r="Y19" s="79">
        <f t="shared" si="7"/>
        <v>1.1791302298040744</v>
      </c>
      <c r="Z19" s="79">
        <f t="shared" si="7"/>
        <v>1.0174172975160771</v>
      </c>
      <c r="AA19" s="79">
        <f t="shared" si="7"/>
        <v>1.4599263592618685</v>
      </c>
      <c r="AB19" s="79">
        <f t="shared" si="7"/>
        <v>1.5460401669939587</v>
      </c>
      <c r="AC19" s="48">
        <f t="shared" si="7"/>
        <v>0.86964444078010461</v>
      </c>
      <c r="AD19" s="48">
        <f t="shared" si="7"/>
        <v>1.7591924777766115</v>
      </c>
      <c r="AE19" s="48">
        <f t="shared" si="7"/>
        <v>1.3476534500592121</v>
      </c>
      <c r="AF19" s="48">
        <f t="shared" si="7"/>
        <v>1.5984889595107103</v>
      </c>
      <c r="AG19" s="48">
        <f t="shared" si="7"/>
        <v>0.85994802800221837</v>
      </c>
      <c r="AH19" s="48">
        <f t="shared" si="7"/>
        <v>2.0115843364463566</v>
      </c>
      <c r="AI19" s="48">
        <f t="shared" si="7"/>
        <v>1.49236007884993</v>
      </c>
      <c r="AJ19" s="76">
        <f>VLOOKUP(AJ65,$E$2:$F$41,2,FALSE)</f>
        <v>0.99198506198563918</v>
      </c>
      <c r="AK19" s="48">
        <f>VLOOKUP(AK65,$E$2:$F$41,2,FALSE)</f>
        <v>0.88839997601523024</v>
      </c>
      <c r="AL19" s="79">
        <f>VLOOKUP(AL65,$E$2:$F$41,2,FALSE)</f>
        <v>1.3939840576234093</v>
      </c>
      <c r="AM19" s="76">
        <f t="shared" ref="AM19:AV22" si="9">VLOOKUP(AM65,$E$2:$F$41,2,FALSE)</f>
        <v>1.1487110284969042</v>
      </c>
      <c r="AN19" s="79">
        <f t="shared" si="9"/>
        <v>1.1746417275030354</v>
      </c>
      <c r="AO19" s="79">
        <f t="shared" si="9"/>
        <v>1.5654672832751202</v>
      </c>
      <c r="AP19" s="79">
        <f t="shared" si="9"/>
        <v>1.3203529958476368</v>
      </c>
      <c r="AQ19" s="79">
        <f t="shared" si="9"/>
        <v>1.147300356773449</v>
      </c>
      <c r="AR19" s="48">
        <f t="shared" si="9"/>
        <v>0.7711941267295267</v>
      </c>
      <c r="AS19" s="48">
        <f t="shared" si="9"/>
        <v>1.6462999370399798</v>
      </c>
      <c r="AT19" s="48">
        <f t="shared" si="9"/>
        <v>1.0456437886941792</v>
      </c>
      <c r="AU19" s="48">
        <f t="shared" si="9"/>
        <v>1.3710167518625669</v>
      </c>
      <c r="AV19" s="48">
        <f t="shared" si="9"/>
        <v>1.601226221349443</v>
      </c>
      <c r="AW19" s="48">
        <f t="shared" ca="1" si="2"/>
        <v>1.2085386510815632</v>
      </c>
      <c r="AX19" s="49"/>
    </row>
    <row r="20" spans="1:50" x14ac:dyDescent="0.25">
      <c r="A20" s="41" t="str">
        <f>Schedule!A20</f>
        <v>WHU</v>
      </c>
      <c r="B20" s="42">
        <f>'4 Week'!Y20</f>
        <v>1.5219853752588313</v>
      </c>
      <c r="C20" s="42">
        <f>'4 Week'!Z20</f>
        <v>1.1080921371946286</v>
      </c>
      <c r="E20" s="43" t="str">
        <f>Schedule!A20</f>
        <v>WHU</v>
      </c>
      <c r="F20" s="44">
        <f>Fixtures!F20</f>
        <v>1.3234136548291831</v>
      </c>
      <c r="G20" s="43" t="str">
        <f>Schedule!A20</f>
        <v>WHU</v>
      </c>
      <c r="H20" s="44">
        <f>Fixtures!H20</f>
        <v>1.3380635100541995</v>
      </c>
      <c r="J20" s="41" t="str">
        <f>Schedule!A19</f>
        <v>WBA</v>
      </c>
      <c r="K20" s="79">
        <f t="shared" si="8"/>
        <v>1.419955328366487</v>
      </c>
      <c r="L20" s="79">
        <f t="shared" si="8"/>
        <v>1.3203529958476368</v>
      </c>
      <c r="M20" s="79">
        <f t="shared" si="8"/>
        <v>1.5984889595107103</v>
      </c>
      <c r="N20" s="79">
        <f>VLOOKUP(N66,$E$2:$F$41,2,FALSE)</f>
        <v>1.2953549895816157</v>
      </c>
      <c r="O20" s="79">
        <f t="shared" si="7"/>
        <v>0.99198506198563918</v>
      </c>
      <c r="P20" s="79">
        <f t="shared" si="7"/>
        <v>1.3476534500592121</v>
      </c>
      <c r="Q20" s="79">
        <f t="shared" si="7"/>
        <v>1.147300356773449</v>
      </c>
      <c r="R20" s="79">
        <f t="shared" si="7"/>
        <v>1.3766024449474581</v>
      </c>
      <c r="S20" s="79">
        <f t="shared" si="7"/>
        <v>1.7653141705017315</v>
      </c>
      <c r="T20" s="79">
        <f t="shared" si="7"/>
        <v>0.7711941267295267</v>
      </c>
      <c r="U20" s="79">
        <f t="shared" si="7"/>
        <v>0.88839997601523024</v>
      </c>
      <c r="V20" s="79">
        <f t="shared" si="7"/>
        <v>1.1746417275030354</v>
      </c>
      <c r="W20" s="79">
        <f t="shared" si="7"/>
        <v>2.0115843364463566</v>
      </c>
      <c r="X20" s="79">
        <f t="shared" si="7"/>
        <v>1.3710167518625669</v>
      </c>
      <c r="Y20" s="79">
        <f t="shared" si="7"/>
        <v>1.9837702408970304</v>
      </c>
      <c r="Z20" s="79">
        <f t="shared" si="7"/>
        <v>1.4599263592618685</v>
      </c>
      <c r="AA20" s="79">
        <f t="shared" si="7"/>
        <v>1.2361745416660419</v>
      </c>
      <c r="AB20" s="79">
        <f t="shared" si="7"/>
        <v>1.49236007884993</v>
      </c>
      <c r="AC20" s="48">
        <f t="shared" si="7"/>
        <v>1.1791302298040744</v>
      </c>
      <c r="AD20" s="48">
        <f t="shared" si="7"/>
        <v>1.7838578077920517</v>
      </c>
      <c r="AE20" s="48">
        <f t="shared" si="7"/>
        <v>1.0174172975160771</v>
      </c>
      <c r="AF20" s="48">
        <f t="shared" si="7"/>
        <v>0.86964444078010461</v>
      </c>
      <c r="AG20" s="48">
        <f t="shared" si="7"/>
        <v>1.5523389272811765</v>
      </c>
      <c r="AH20" s="48">
        <f t="shared" si="7"/>
        <v>1.5654672832751202</v>
      </c>
      <c r="AI20" s="48">
        <f>VLOOKUP(AI66,$E$2:$F$41,2,FALSE)</f>
        <v>1.118621452877423</v>
      </c>
      <c r="AJ20" s="76">
        <f>VLOOKUP(AJ66,$E$2:$F$41,2,FALSE)</f>
        <v>1.1950889085430749</v>
      </c>
      <c r="AK20" s="48">
        <f>VLOOKUP(AK66,$E$2:$F$41,2,FALSE)</f>
        <v>1.0416634187291067</v>
      </c>
      <c r="AL20" s="79">
        <f>VLOOKUP(AL66,$E$2:$F$41,2,FALSE)</f>
        <v>1.0018127389107916</v>
      </c>
      <c r="AM20" s="76">
        <f t="shared" si="9"/>
        <v>1.1708790717894135</v>
      </c>
      <c r="AN20" s="48">
        <f t="shared" si="9"/>
        <v>1.80255137987378</v>
      </c>
      <c r="AO20" s="48">
        <f t="shared" si="9"/>
        <v>1.1487110284969042</v>
      </c>
      <c r="AP20" s="48">
        <f t="shared" si="9"/>
        <v>1.601226221349443</v>
      </c>
      <c r="AQ20" s="48">
        <f t="shared" si="9"/>
        <v>1.5460401669939587</v>
      </c>
      <c r="AR20" s="48">
        <f t="shared" si="9"/>
        <v>1.0456437886941792</v>
      </c>
      <c r="AS20" s="48">
        <f t="shared" si="9"/>
        <v>1.3939840576234093</v>
      </c>
      <c r="AT20" s="48">
        <f t="shared" si="9"/>
        <v>1.7591924777766115</v>
      </c>
      <c r="AU20" s="48">
        <f t="shared" si="9"/>
        <v>1.3234136548291831</v>
      </c>
      <c r="AV20" s="48">
        <f t="shared" si="9"/>
        <v>1.6462999370399798</v>
      </c>
      <c r="AW20" s="48">
        <f t="shared" ref="AW20:AW22" ca="1" si="10">AVERAGE(OFFSET($K20,0,($D$6-1)-4,1,4))</f>
        <v>1.3805584947308458</v>
      </c>
      <c r="AX20" s="49"/>
    </row>
    <row r="21" spans="1:50" x14ac:dyDescent="0.25">
      <c r="A21" s="41" t="str">
        <f>Schedule!A21</f>
        <v>WOL</v>
      </c>
      <c r="B21" s="42">
        <f>'4 Week'!Y21</f>
        <v>1.7745079416250265</v>
      </c>
      <c r="C21" s="42">
        <f>'4 Week'!Z21</f>
        <v>1.0864712425173919</v>
      </c>
      <c r="E21" s="43" t="str">
        <f>Schedule!A21</f>
        <v>WOL</v>
      </c>
      <c r="F21" s="44">
        <f>Fixtures!F21</f>
        <v>1.0456437886941792</v>
      </c>
      <c r="G21" s="43" t="str">
        <f>Schedule!A21</f>
        <v>WOL</v>
      </c>
      <c r="H21" s="44">
        <f>Fixtures!H21</f>
        <v>1.3376933274929359</v>
      </c>
      <c r="J21" s="41" t="str">
        <f>Schedule!A20</f>
        <v>WHU</v>
      </c>
      <c r="K21" s="79">
        <f t="shared" si="8"/>
        <v>1.0416634187291067</v>
      </c>
      <c r="L21" s="79">
        <f t="shared" si="8"/>
        <v>1.3939840576234093</v>
      </c>
      <c r="M21" s="79">
        <f t="shared" si="8"/>
        <v>1.0456437886941792</v>
      </c>
      <c r="N21" s="79">
        <f>VLOOKUP(N67,$E$2:$F$41,2,FALSE)</f>
        <v>1.601226221349443</v>
      </c>
      <c r="O21" s="79">
        <f t="shared" si="7"/>
        <v>1.5523389272811765</v>
      </c>
      <c r="P21" s="79">
        <f t="shared" si="7"/>
        <v>1.7838578077920517</v>
      </c>
      <c r="Q21" s="79">
        <f t="shared" si="7"/>
        <v>1.9837702408970304</v>
      </c>
      <c r="R21" s="79">
        <f t="shared" si="7"/>
        <v>1.0174172975160771</v>
      </c>
      <c r="S21" s="79">
        <f t="shared" si="7"/>
        <v>0.86964444078010461</v>
      </c>
      <c r="T21" s="79">
        <f t="shared" si="7"/>
        <v>1.3710167518625669</v>
      </c>
      <c r="U21" s="79">
        <f t="shared" si="7"/>
        <v>1.5654672832751202</v>
      </c>
      <c r="V21" s="79">
        <f t="shared" si="7"/>
        <v>1.6462999370399798</v>
      </c>
      <c r="W21" s="79">
        <f t="shared" si="7"/>
        <v>0.88839997601523024</v>
      </c>
      <c r="X21" s="79">
        <f t="shared" si="7"/>
        <v>1.80255137987378</v>
      </c>
      <c r="Y21" s="79">
        <f t="shared" si="7"/>
        <v>1.1950889085430749</v>
      </c>
      <c r="Z21" s="79">
        <f t="shared" si="7"/>
        <v>1.2953549895816157</v>
      </c>
      <c r="AA21" s="79">
        <f t="shared" si="7"/>
        <v>1.3203529958476368</v>
      </c>
      <c r="AB21" s="79">
        <f t="shared" si="7"/>
        <v>0.85994802800221837</v>
      </c>
      <c r="AC21" s="48">
        <f>VLOOKUP(AC67,$E$2:$F$41,2,FALSE)</f>
        <v>0.99198506198563918</v>
      </c>
      <c r="AD21" s="48">
        <f t="shared" si="7"/>
        <v>1.0018127389107916</v>
      </c>
      <c r="AE21" s="48">
        <f t="shared" si="7"/>
        <v>1.7591924777766115</v>
      </c>
      <c r="AF21" s="48">
        <f t="shared" si="7"/>
        <v>1.5460401669939587</v>
      </c>
      <c r="AG21" s="48">
        <f t="shared" si="7"/>
        <v>1.147300356773449</v>
      </c>
      <c r="AH21" s="48">
        <f t="shared" si="7"/>
        <v>0.7711941267295267</v>
      </c>
      <c r="AI21" s="48">
        <f>VLOOKUP(AI67,$E$2:$F$41,2,FALSE)</f>
        <v>1.3766024449474581</v>
      </c>
      <c r="AJ21" s="76">
        <f>VLOOKUP(AJ67,$E$2:$F$41,2,FALSE)</f>
        <v>2.0115843364463566</v>
      </c>
      <c r="AK21" s="48">
        <f>VLOOKUP(AK67,$E$2:$F$41,2,FALSE)</f>
        <v>1.4599263592618685</v>
      </c>
      <c r="AL21" s="79">
        <f>VLOOKUP(AL67,$E$2:$F$41,2,FALSE)</f>
        <v>1.7653141705017315</v>
      </c>
      <c r="AM21" s="76">
        <f t="shared" si="9"/>
        <v>1.2361745416660419</v>
      </c>
      <c r="AN21" s="48">
        <f t="shared" si="9"/>
        <v>1.1791302298040744</v>
      </c>
      <c r="AO21" s="48">
        <f t="shared" si="9"/>
        <v>1.419955328366487</v>
      </c>
      <c r="AP21" s="48">
        <f t="shared" si="9"/>
        <v>1.1746417275030354</v>
      </c>
      <c r="AQ21" s="48">
        <f t="shared" si="9"/>
        <v>1.5984889595107103</v>
      </c>
      <c r="AR21" s="48">
        <f t="shared" si="9"/>
        <v>1.118621452877423</v>
      </c>
      <c r="AS21" s="48">
        <f t="shared" si="9"/>
        <v>1.1708790717894135</v>
      </c>
      <c r="AT21" s="48">
        <f t="shared" si="9"/>
        <v>1.3476534500592121</v>
      </c>
      <c r="AU21" s="48">
        <f t="shared" si="9"/>
        <v>0.96972862732165066</v>
      </c>
      <c r="AV21" s="48">
        <f t="shared" si="9"/>
        <v>1.1487110284969042</v>
      </c>
      <c r="AW21" s="48">
        <f t="shared" ca="1" si="10"/>
        <v>1.1517206505119248</v>
      </c>
      <c r="AX21" s="49"/>
    </row>
    <row r="22" spans="1:50" x14ac:dyDescent="0.25">
      <c r="E22" s="50" t="str">
        <f>CONCATENATE("@",Schedule!A2)</f>
        <v>@ARS</v>
      </c>
      <c r="F22" s="44">
        <f>Fixtures!F22</f>
        <v>1.3939840576234093</v>
      </c>
      <c r="G22" s="50" t="str">
        <f>CONCATENATE("@",Schedule!A2)</f>
        <v>@ARS</v>
      </c>
      <c r="H22" s="44">
        <f>Fixtures!H22</f>
        <v>1.0622404647070891</v>
      </c>
      <c r="J22" s="41" t="str">
        <f>Schedule!A21</f>
        <v>WOL</v>
      </c>
      <c r="K22" s="79">
        <f t="shared" si="8"/>
        <v>0.86964444078010461</v>
      </c>
      <c r="L22" s="79">
        <f t="shared" si="8"/>
        <v>1.7838578077920517</v>
      </c>
      <c r="M22" s="79">
        <f t="shared" si="8"/>
        <v>1.49236007884993</v>
      </c>
      <c r="N22" s="79">
        <f>VLOOKUP(N68,$E$2:$F$41,2,FALSE)</f>
        <v>1.0174172975160771</v>
      </c>
      <c r="O22" s="79">
        <f t="shared" si="7"/>
        <v>1.6462999370399798</v>
      </c>
      <c r="P22" s="79">
        <f t="shared" si="7"/>
        <v>1.0416634187291067</v>
      </c>
      <c r="Q22" s="79">
        <f t="shared" si="7"/>
        <v>0.88839997601523024</v>
      </c>
      <c r="R22" s="79">
        <f t="shared" si="7"/>
        <v>1.601226221349443</v>
      </c>
      <c r="S22" s="79">
        <f t="shared" si="7"/>
        <v>1.1487110284969042</v>
      </c>
      <c r="T22" s="79">
        <f t="shared" si="7"/>
        <v>1.3939840576234093</v>
      </c>
      <c r="U22" s="79">
        <f t="shared" si="7"/>
        <v>1.9837702408970304</v>
      </c>
      <c r="V22" s="79">
        <f t="shared" si="7"/>
        <v>1.3710167518625669</v>
      </c>
      <c r="W22" s="79">
        <f t="shared" si="7"/>
        <v>1.5984889595107103</v>
      </c>
      <c r="X22" s="79">
        <f t="shared" si="7"/>
        <v>1.118621452877423</v>
      </c>
      <c r="Y22" s="79">
        <f t="shared" si="7"/>
        <v>1.3766024449474581</v>
      </c>
      <c r="Z22" s="79">
        <f t="shared" si="7"/>
        <v>1.7653141705017315</v>
      </c>
      <c r="AA22" s="79">
        <f t="shared" si="7"/>
        <v>1.3476534500592121</v>
      </c>
      <c r="AB22" s="79">
        <f t="shared" si="7"/>
        <v>1.1708790717894135</v>
      </c>
      <c r="AC22" s="48">
        <f t="shared" si="7"/>
        <v>0.85994802800221837</v>
      </c>
      <c r="AD22" s="48">
        <f t="shared" si="7"/>
        <v>1.80255137987378</v>
      </c>
      <c r="AE22" s="48">
        <f t="shared" si="7"/>
        <v>1.0018127389107916</v>
      </c>
      <c r="AF22" s="48">
        <f t="shared" si="7"/>
        <v>1.2361745416660419</v>
      </c>
      <c r="AG22" s="48">
        <f t="shared" si="7"/>
        <v>1.419955328366487</v>
      </c>
      <c r="AH22" s="48">
        <f t="shared" si="7"/>
        <v>1.2953549895816157</v>
      </c>
      <c r="AI22" s="48">
        <f>VLOOKUP(AI68,$E$2:$F$41,2,FALSE)</f>
        <v>1.4599263592618685</v>
      </c>
      <c r="AJ22" s="76">
        <f>VLOOKUP(AJ68,$E$2:$F$41,2,FALSE)</f>
        <v>1.1746417275030354</v>
      </c>
      <c r="AK22" s="48">
        <f>VLOOKUP(AK68,$E$2:$F$41,2,FALSE)</f>
        <v>1.5460401669939587</v>
      </c>
      <c r="AL22" s="79">
        <f>VLOOKUP(AL68,$E$2:$F$41,2,FALSE)</f>
        <v>1.7591924777766115</v>
      </c>
      <c r="AM22" s="76">
        <f t="shared" si="9"/>
        <v>2.0115843364463566</v>
      </c>
      <c r="AN22" s="48">
        <f t="shared" si="9"/>
        <v>1.3234136548291831</v>
      </c>
      <c r="AO22" s="48">
        <f t="shared" si="9"/>
        <v>1.147300356773449</v>
      </c>
      <c r="AP22" s="48">
        <f t="shared" si="9"/>
        <v>0.7711941267295267</v>
      </c>
      <c r="AQ22" s="48">
        <f t="shared" si="9"/>
        <v>0.99198506198563918</v>
      </c>
      <c r="AR22" s="48">
        <f t="shared" si="9"/>
        <v>0.96972862732165066</v>
      </c>
      <c r="AS22" s="48">
        <f t="shared" si="9"/>
        <v>1.1950889085430749</v>
      </c>
      <c r="AT22" s="48">
        <f>VLOOKUP(AT68,$E$2:$F$41,2,FALSE)</f>
        <v>1.5523389272811765</v>
      </c>
      <c r="AU22" s="48">
        <f>VLOOKUP(AU68,$E$2:$F$41,2,FALSE)</f>
        <v>1.3203529958476368</v>
      </c>
      <c r="AV22" s="48">
        <f>VLOOKUP(AV68,$E$2:$F$41,2,FALSE)</f>
        <v>1.5654672832751202</v>
      </c>
      <c r="AW22" s="48">
        <f t="shared" ca="1" si="10"/>
        <v>1.2593773647483848</v>
      </c>
      <c r="AX22" s="49"/>
    </row>
    <row r="23" spans="1:50" x14ac:dyDescent="0.25">
      <c r="E23" s="50" t="str">
        <f>CONCATENATE("@",Schedule!A3)</f>
        <v>@AVL</v>
      </c>
      <c r="F23" s="44">
        <f>Fixtures!F23</f>
        <v>1.5460401669939587</v>
      </c>
      <c r="G23" s="50" t="str">
        <f>CONCATENATE("@",Schedule!A3)</f>
        <v>@AVL</v>
      </c>
      <c r="H23" s="44">
        <f>Fixtures!H23</f>
        <v>1.3320949144725103</v>
      </c>
    </row>
    <row r="24" spans="1:50" x14ac:dyDescent="0.25">
      <c r="E24" s="50" t="str">
        <f>CONCATENATE("@",Schedule!A4)</f>
        <v>@BHA</v>
      </c>
      <c r="F24" s="44">
        <f>Fixtures!F24</f>
        <v>1.3476534500592121</v>
      </c>
      <c r="G24" s="50" t="str">
        <f>CONCATENATE("@",Schedule!A4)</f>
        <v>@BHA</v>
      </c>
      <c r="H24" s="44">
        <f>Fixtures!H24</f>
        <v>0.94685383931205847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@BUR</v>
      </c>
      <c r="F25" s="44">
        <f>Fixtures!F25</f>
        <v>1.118621452877423</v>
      </c>
      <c r="G25" s="50" t="str">
        <f>CONCATENATE("@",Schedule!A5)</f>
        <v>@BUR</v>
      </c>
      <c r="H25" s="44">
        <f>Fixtures!H25</f>
        <v>1.4004796743641739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@CHE</v>
      </c>
      <c r="F26" s="44">
        <f>Fixtures!F26</f>
        <v>1.80255137987378</v>
      </c>
      <c r="G26" s="50" t="str">
        <f>CONCATENATE("@",Schedule!A6)</f>
        <v>@CHE</v>
      </c>
      <c r="H26" s="44">
        <f>Fixtures!H26</f>
        <v>0.81137810294824342</v>
      </c>
      <c r="J26" s="41" t="str">
        <f>Schedule!A2</f>
        <v>ARS</v>
      </c>
      <c r="K26" s="48">
        <f t="shared" ref="K26:AV32" si="11">VLOOKUP(K49,$G$2:$H$41,2,FALSE)</f>
        <v>1.3557894751068471</v>
      </c>
      <c r="L26" s="48">
        <f t="shared" si="11"/>
        <v>1.3380635100541995</v>
      </c>
      <c r="M26" s="48">
        <f t="shared" si="11"/>
        <v>1.1802731361255516</v>
      </c>
      <c r="N26" s="48">
        <f t="shared" si="11"/>
        <v>1.8133891909778665</v>
      </c>
      <c r="O26" s="48">
        <f t="shared" si="11"/>
        <v>0.75638743658241714</v>
      </c>
      <c r="P26" s="48">
        <f t="shared" si="11"/>
        <v>1.3070534520134718</v>
      </c>
      <c r="Q26" s="48">
        <f t="shared" si="11"/>
        <v>1.0759101311927015</v>
      </c>
      <c r="R26" s="48">
        <f t="shared" si="11"/>
        <v>1.5021495844051715</v>
      </c>
      <c r="S26" s="48">
        <f t="shared" si="11"/>
        <v>1.5467739662340048</v>
      </c>
      <c r="T26" s="48">
        <f t="shared" si="11"/>
        <v>1.3376933274929359</v>
      </c>
      <c r="U26" s="48">
        <f t="shared" si="11"/>
        <v>1.1799275700143486</v>
      </c>
      <c r="V26" s="48">
        <f t="shared" si="11"/>
        <v>1.5792643136447067</v>
      </c>
      <c r="W26" s="48">
        <f t="shared" si="11"/>
        <v>1.5754086273235568</v>
      </c>
      <c r="X26" s="48">
        <f t="shared" si="11"/>
        <v>1.2837335048843384</v>
      </c>
      <c r="Y26" s="48">
        <f t="shared" si="11"/>
        <v>0.91495828630333853</v>
      </c>
      <c r="Z26" s="79">
        <f t="shared" si="11"/>
        <v>0.94685383931205847</v>
      </c>
      <c r="AA26" s="79">
        <f t="shared" si="11"/>
        <v>1.7466058310744237</v>
      </c>
      <c r="AB26" s="79">
        <f t="shared" si="11"/>
        <v>1.6142544751168055</v>
      </c>
      <c r="AC26" s="48">
        <f>VLOOKUP(AC49,$G$2:$H$41,2,FALSE)</f>
        <v>1.5538958903158566</v>
      </c>
      <c r="AD26" s="48">
        <f t="shared" si="11"/>
        <v>1.3970604808340974</v>
      </c>
      <c r="AE26" s="48">
        <f t="shared" si="11"/>
        <v>1.2132603607066637</v>
      </c>
      <c r="AF26" s="48">
        <f t="shared" si="11"/>
        <v>1.1862563470220373</v>
      </c>
      <c r="AG26" s="48">
        <f t="shared" si="11"/>
        <v>1.3320949144725103</v>
      </c>
      <c r="AH26" s="48">
        <f t="shared" si="11"/>
        <v>1.7442344725617502</v>
      </c>
      <c r="AI26" s="48">
        <f t="shared" si="11"/>
        <v>0.85294753486953423</v>
      </c>
      <c r="AJ26" s="76">
        <f t="shared" si="11"/>
        <v>1.1590851366911918</v>
      </c>
      <c r="AK26" s="48">
        <f t="shared" si="11"/>
        <v>1.4004796743641739</v>
      </c>
      <c r="AL26" s="79">
        <f t="shared" si="11"/>
        <v>1.330556621505542</v>
      </c>
      <c r="AM26" s="76">
        <f t="shared" si="11"/>
        <v>1.1865846221235354</v>
      </c>
      <c r="AN26" s="48">
        <f t="shared" si="11"/>
        <v>1.3309463024394519</v>
      </c>
      <c r="AO26" s="48">
        <f t="shared" si="11"/>
        <v>1.6080998486030136</v>
      </c>
      <c r="AP26" s="48">
        <f t="shared" si="11"/>
        <v>1.5288689825672959</v>
      </c>
      <c r="AQ26" s="48">
        <f t="shared" si="11"/>
        <v>1.4476143778482966</v>
      </c>
      <c r="AR26" s="48">
        <f t="shared" si="11"/>
        <v>1.3779831480159481</v>
      </c>
      <c r="AS26" s="79">
        <f t="shared" si="11"/>
        <v>1.9695767882328608</v>
      </c>
      <c r="AT26" s="79">
        <f t="shared" si="11"/>
        <v>0.81137810294824342</v>
      </c>
      <c r="AU26" s="48">
        <f t="shared" si="11"/>
        <v>1.4315086854809407</v>
      </c>
      <c r="AV26" s="48">
        <f t="shared" si="11"/>
        <v>1.0677287975221086</v>
      </c>
      <c r="AW26" s="48">
        <f t="shared" ref="AW26:AW45" ca="1" si="12">AVERAGE(OFFSET($K26,0,($D$6-1)-4,1,4))</f>
        <v>1.3976116811694981</v>
      </c>
    </row>
    <row r="27" spans="1:50" x14ac:dyDescent="0.25">
      <c r="E27" s="50" t="str">
        <f>CONCATENATE("@",Schedule!A7)</f>
        <v>@CRY</v>
      </c>
      <c r="F27" s="44">
        <f>Fixtures!F27</f>
        <v>1.0018127389107916</v>
      </c>
      <c r="G27" s="50" t="str">
        <f>CONCATENATE("@",Schedule!A7)</f>
        <v>@CRY</v>
      </c>
      <c r="H27" s="44">
        <f>Fixtures!H27</f>
        <v>1.4315086854809407</v>
      </c>
      <c r="J27" s="41" t="str">
        <f>Schedule!A3</f>
        <v>AVL</v>
      </c>
      <c r="K27" s="79">
        <f t="shared" si="11"/>
        <v>0.75638743658241714</v>
      </c>
      <c r="L27" s="79">
        <f t="shared" si="11"/>
        <v>1.8133891909778665</v>
      </c>
      <c r="M27" s="79">
        <f t="shared" si="11"/>
        <v>1.3557894751068471</v>
      </c>
      <c r="N27" s="79">
        <f t="shared" si="11"/>
        <v>1.3309463024394519</v>
      </c>
      <c r="O27" s="79">
        <f t="shared" si="11"/>
        <v>1.1590851366911918</v>
      </c>
      <c r="P27" s="79">
        <f t="shared" si="11"/>
        <v>1.7442344725617502</v>
      </c>
      <c r="Q27" s="79">
        <f t="shared" si="11"/>
        <v>1.5754086273235568</v>
      </c>
      <c r="R27" s="79">
        <f t="shared" si="11"/>
        <v>1.0622404647070891</v>
      </c>
      <c r="S27" s="79">
        <f t="shared" si="11"/>
        <v>1.0677287975221086</v>
      </c>
      <c r="T27" s="79">
        <f t="shared" si="11"/>
        <v>1.1865846221235354</v>
      </c>
      <c r="U27" s="79">
        <f t="shared" si="11"/>
        <v>1.5538958903158566</v>
      </c>
      <c r="V27" s="48">
        <f t="shared" si="11"/>
        <v>1.1862563470220373</v>
      </c>
      <c r="W27" s="48">
        <f t="shared" si="11"/>
        <v>1.5792643136447067</v>
      </c>
      <c r="X27" s="48">
        <f t="shared" si="11"/>
        <v>1.7466058310744237</v>
      </c>
      <c r="Y27" s="48">
        <f t="shared" si="11"/>
        <v>1.6142544751168055</v>
      </c>
      <c r="Z27" s="79">
        <f t="shared" si="11"/>
        <v>0.81137810294824342</v>
      </c>
      <c r="AA27" s="79">
        <f t="shared" si="11"/>
        <v>1.0759101311927015</v>
      </c>
      <c r="AB27" s="79">
        <f t="shared" si="11"/>
        <v>1.330556621505542</v>
      </c>
      <c r="AC27" s="133">
        <f>VLOOKUP(AC50,$G$2:$H$41,2,FALSE)</f>
        <v>1.4476143778482966</v>
      </c>
      <c r="AD27" s="48">
        <f t="shared" si="11"/>
        <v>1.4004796743641739</v>
      </c>
      <c r="AE27" s="48">
        <f t="shared" si="11"/>
        <v>1.3970604808340974</v>
      </c>
      <c r="AF27" s="48">
        <f t="shared" si="11"/>
        <v>1.3380635100541995</v>
      </c>
      <c r="AG27" s="48">
        <f t="shared" si="11"/>
        <v>1.197845630414377</v>
      </c>
      <c r="AH27" s="48">
        <f t="shared" si="11"/>
        <v>0.94685383931205847</v>
      </c>
      <c r="AI27" s="48">
        <f t="shared" si="11"/>
        <v>1.3070534520134718</v>
      </c>
      <c r="AJ27" s="76">
        <f t="shared" si="11"/>
        <v>1.5467739662340048</v>
      </c>
      <c r="AK27" s="48">
        <f t="shared" si="11"/>
        <v>1.3376933274929359</v>
      </c>
      <c r="AL27" s="79">
        <f t="shared" si="11"/>
        <v>1.3779831480159481</v>
      </c>
      <c r="AM27" s="76">
        <f t="shared" si="11"/>
        <v>1.6080998486030136</v>
      </c>
      <c r="AN27" s="48">
        <f t="shared" si="11"/>
        <v>1.5288689825672959</v>
      </c>
      <c r="AO27" s="48">
        <f t="shared" si="11"/>
        <v>1.1802731361255516</v>
      </c>
      <c r="AP27" s="48">
        <f t="shared" si="11"/>
        <v>0.85294753486953423</v>
      </c>
      <c r="AQ27" s="48">
        <f t="shared" si="11"/>
        <v>1.9695767882328608</v>
      </c>
      <c r="AR27" s="48">
        <f t="shared" si="11"/>
        <v>1.2837335048843384</v>
      </c>
      <c r="AS27" s="133">
        <f t="shared" si="11"/>
        <v>1.2132603607066637</v>
      </c>
      <c r="AT27" s="48">
        <f>VLOOKUP(AT50,$G$2:$H$41,2,FALSE)</f>
        <v>1.4315086854809407</v>
      </c>
      <c r="AU27" s="48">
        <f>VLOOKUP(AU50,$G$2:$H$41,2,FALSE)</f>
        <v>1.1799275700143486</v>
      </c>
      <c r="AV27" s="48">
        <f>VLOOKUP(AV50,$G$2:$H$41,2,FALSE)</f>
        <v>0.91495828630333853</v>
      </c>
      <c r="AW27" s="48">
        <f ca="1">AVERAGE(OFFSET($K27,0,($D$6-1)-4,1,4),AC27)</f>
        <v>1.3112088997869176</v>
      </c>
    </row>
    <row r="28" spans="1:50" x14ac:dyDescent="0.25">
      <c r="E28" s="50" t="str">
        <f>CONCATENATE("@",Schedule!A8)</f>
        <v>@EVE</v>
      </c>
      <c r="F28" s="44">
        <f>Fixtures!F28</f>
        <v>1.3203529958476368</v>
      </c>
      <c r="G28" s="50" t="str">
        <f>CONCATENATE("@",Schedule!A8)</f>
        <v>@EVE</v>
      </c>
      <c r="H28" s="44">
        <f>Fixtures!H28</f>
        <v>1.2837335048843384</v>
      </c>
      <c r="J28" s="41" t="str">
        <f>Schedule!A4</f>
        <v>BHA</v>
      </c>
      <c r="K28" s="79">
        <f t="shared" si="11"/>
        <v>0.91495828630333853</v>
      </c>
      <c r="L28" s="79">
        <f t="shared" si="11"/>
        <v>1.3779831480159481</v>
      </c>
      <c r="M28" s="79">
        <f t="shared" si="11"/>
        <v>1.2132603607066637</v>
      </c>
      <c r="N28" s="79">
        <f t="shared" si="11"/>
        <v>1.2837335048843384</v>
      </c>
      <c r="O28" s="79">
        <f t="shared" si="11"/>
        <v>1.4315086854809407</v>
      </c>
      <c r="P28" s="79">
        <f t="shared" si="11"/>
        <v>1.9695767882328608</v>
      </c>
      <c r="Q28" s="79">
        <f t="shared" si="11"/>
        <v>1.1799275700143486</v>
      </c>
      <c r="R28" s="79">
        <f t="shared" si="11"/>
        <v>1.5792643136447067</v>
      </c>
      <c r="S28" s="79">
        <f t="shared" si="11"/>
        <v>1.3320949144725103</v>
      </c>
      <c r="T28" s="79">
        <f t="shared" si="11"/>
        <v>1.3309463024394519</v>
      </c>
      <c r="U28" s="79">
        <f t="shared" si="11"/>
        <v>1.5754086273235568</v>
      </c>
      <c r="V28" s="48">
        <f t="shared" si="11"/>
        <v>1.1590851366911918</v>
      </c>
      <c r="W28" s="48">
        <f t="shared" si="11"/>
        <v>1.3557894751068471</v>
      </c>
      <c r="X28" s="48">
        <f t="shared" si="11"/>
        <v>1.8133891909778665</v>
      </c>
      <c r="Y28" s="48">
        <f t="shared" si="11"/>
        <v>1.1865846221235354</v>
      </c>
      <c r="Z28" s="79">
        <f t="shared" si="11"/>
        <v>1.197845630414377</v>
      </c>
      <c r="AA28" s="79">
        <f>VLOOKUP(AA51,$G$2:$H$41,2,FALSE)</f>
        <v>1.3376933274929359</v>
      </c>
      <c r="AB28" s="79">
        <f t="shared" si="11"/>
        <v>0.75638743658241714</v>
      </c>
      <c r="AC28" s="48">
        <f t="shared" si="11"/>
        <v>1.5467739662340048</v>
      </c>
      <c r="AD28" s="48">
        <f t="shared" si="11"/>
        <v>1.5288689825672959</v>
      </c>
      <c r="AE28" s="48">
        <f t="shared" si="11"/>
        <v>1.330556621505542</v>
      </c>
      <c r="AF28" s="48">
        <f t="shared" si="11"/>
        <v>1.1802731361255516</v>
      </c>
      <c r="AG28" s="48">
        <f t="shared" si="11"/>
        <v>1.4004796743641739</v>
      </c>
      <c r="AH28" s="48">
        <f t="shared" si="11"/>
        <v>1.5021495844051715</v>
      </c>
      <c r="AI28" s="48">
        <f t="shared" si="11"/>
        <v>1.6142544751168055</v>
      </c>
      <c r="AJ28" s="76">
        <f t="shared" si="11"/>
        <v>1.7466058310744237</v>
      </c>
      <c r="AK28" s="48">
        <f t="shared" si="11"/>
        <v>1.3070534520134718</v>
      </c>
      <c r="AL28" s="79">
        <f t="shared" si="11"/>
        <v>1.3970604808340974</v>
      </c>
      <c r="AM28" s="76">
        <f t="shared" si="11"/>
        <v>1.5538958903158566</v>
      </c>
      <c r="AN28" s="48">
        <f t="shared" si="11"/>
        <v>1.0759101311927015</v>
      </c>
      <c r="AO28" s="48">
        <f t="shared" si="11"/>
        <v>1.4476143778482966</v>
      </c>
      <c r="AP28" s="48">
        <f t="shared" si="11"/>
        <v>0.81137810294824342</v>
      </c>
      <c r="AQ28" s="48">
        <f t="shared" si="11"/>
        <v>1.6080998486030136</v>
      </c>
      <c r="AR28" s="48">
        <f t="shared" si="11"/>
        <v>1.7442344725617502</v>
      </c>
      <c r="AS28" s="48">
        <f t="shared" si="11"/>
        <v>1.1862563470220373</v>
      </c>
      <c r="AT28" s="48">
        <f t="shared" si="11"/>
        <v>1.3380635100541995</v>
      </c>
      <c r="AU28" s="48">
        <f t="shared" si="11"/>
        <v>0.85294753486953423</v>
      </c>
      <c r="AV28" s="48">
        <f t="shared" si="11"/>
        <v>1.0622404647070891</v>
      </c>
      <c r="AW28" s="48">
        <f t="shared" ca="1" si="12"/>
        <v>1.2803754661268802</v>
      </c>
    </row>
    <row r="29" spans="1:50" x14ac:dyDescent="0.25">
      <c r="E29" s="50" t="str">
        <f>CONCATENATE("@",Schedule!A9)</f>
        <v>@FUL</v>
      </c>
      <c r="F29" s="44">
        <f>Fixtures!F29</f>
        <v>1.147300356773449</v>
      </c>
      <c r="G29" s="50" t="str">
        <f>CONCATENATE("@",Schedule!A9)</f>
        <v>@FUL</v>
      </c>
      <c r="H29" s="44">
        <f>Fixtures!H29</f>
        <v>1.3557894751068471</v>
      </c>
      <c r="J29" s="41" t="str">
        <f>Schedule!A5</f>
        <v>BUR</v>
      </c>
      <c r="K29" s="79">
        <f t="shared" si="11"/>
        <v>1.2132603607066637</v>
      </c>
      <c r="L29" s="79">
        <f t="shared" si="11"/>
        <v>1.1590851366911918</v>
      </c>
      <c r="M29" s="79">
        <f t="shared" si="11"/>
        <v>1.5754086273235568</v>
      </c>
      <c r="N29" s="79">
        <f t="shared" si="11"/>
        <v>1.3779831480159481</v>
      </c>
      <c r="O29" s="79">
        <f t="shared" si="11"/>
        <v>1.7466058310744237</v>
      </c>
      <c r="P29" s="79">
        <f t="shared" si="11"/>
        <v>1.330556621505542</v>
      </c>
      <c r="Q29" s="79">
        <f t="shared" si="11"/>
        <v>0.91495828630333853</v>
      </c>
      <c r="R29" s="79">
        <f t="shared" si="11"/>
        <v>0.94685383931205847</v>
      </c>
      <c r="S29" s="79">
        <f t="shared" si="11"/>
        <v>1.6142544751168055</v>
      </c>
      <c r="T29" s="79">
        <f t="shared" si="11"/>
        <v>0.75638743658241714</v>
      </c>
      <c r="U29" s="79">
        <f t="shared" si="11"/>
        <v>1.4476143778482966</v>
      </c>
      <c r="V29" s="48">
        <f t="shared" si="11"/>
        <v>1.0622404647070891</v>
      </c>
      <c r="W29" s="48">
        <f t="shared" si="11"/>
        <v>1.3320949144725103</v>
      </c>
      <c r="X29" s="48">
        <f t="shared" si="11"/>
        <v>1.3376933274929359</v>
      </c>
      <c r="Y29" s="48">
        <f t="shared" si="11"/>
        <v>1.5467739662340048</v>
      </c>
      <c r="Z29" s="79">
        <f t="shared" si="11"/>
        <v>1.8133891909778665</v>
      </c>
      <c r="AA29" s="79">
        <f>VLOOKUP(AA52,$G$2:$H$41,2,FALSE)</f>
        <v>1.5288689825672959</v>
      </c>
      <c r="AB29" s="79">
        <f t="shared" si="11"/>
        <v>1.1802731361255516</v>
      </c>
      <c r="AC29" s="79">
        <f t="shared" si="11"/>
        <v>1.1865846221235354</v>
      </c>
      <c r="AD29" s="79">
        <f t="shared" si="11"/>
        <v>1.5021495844051715</v>
      </c>
      <c r="AE29" s="79">
        <f t="shared" si="11"/>
        <v>0.81137810294824342</v>
      </c>
      <c r="AF29" s="79">
        <f t="shared" si="11"/>
        <v>0.85294753486953423</v>
      </c>
      <c r="AG29" s="79">
        <f t="shared" si="11"/>
        <v>1.0677287975221086</v>
      </c>
      <c r="AH29" s="79">
        <f t="shared" si="11"/>
        <v>1.4315086854809407</v>
      </c>
      <c r="AI29" s="48">
        <f t="shared" si="11"/>
        <v>1.9695767882328608</v>
      </c>
      <c r="AJ29" s="76">
        <f t="shared" si="11"/>
        <v>1.1799275700143486</v>
      </c>
      <c r="AK29" s="48">
        <f t="shared" si="11"/>
        <v>1.197845630414377</v>
      </c>
      <c r="AL29" s="79">
        <f t="shared" si="11"/>
        <v>1.2837335048843384</v>
      </c>
      <c r="AM29" s="76">
        <f t="shared" si="11"/>
        <v>1.3070534520134718</v>
      </c>
      <c r="AN29" s="48">
        <f t="shared" si="11"/>
        <v>1.3970604808340974</v>
      </c>
      <c r="AO29" s="48">
        <f t="shared" si="11"/>
        <v>1.5538958903158566</v>
      </c>
      <c r="AP29" s="48">
        <f t="shared" si="11"/>
        <v>1.0759101311927015</v>
      </c>
      <c r="AQ29" s="48">
        <f t="shared" si="11"/>
        <v>1.1862563470220373</v>
      </c>
      <c r="AR29" s="48">
        <f t="shared" si="11"/>
        <v>1.3380635100541995</v>
      </c>
      <c r="AS29" s="48">
        <f t="shared" si="11"/>
        <v>1.3557894751068471</v>
      </c>
      <c r="AT29" s="48">
        <f t="shared" si="11"/>
        <v>1.7442344725617502</v>
      </c>
      <c r="AU29" s="48">
        <f t="shared" si="11"/>
        <v>1.3309463024394519</v>
      </c>
      <c r="AV29" s="48">
        <f>VLOOKUP(AV52,$G$2:$H$41,2,FALSE)</f>
        <v>1.6080998486030136</v>
      </c>
      <c r="AW29" s="48">
        <f t="shared" ca="1" si="12"/>
        <v>1.4422584400405623</v>
      </c>
    </row>
    <row r="30" spans="1:50" x14ac:dyDescent="0.25">
      <c r="E30" s="50" t="str">
        <f>CONCATENATE("@",Schedule!A10)</f>
        <v>@LEE</v>
      </c>
      <c r="F30" s="44">
        <f>Fixtures!F30</f>
        <v>1.6462999370399798</v>
      </c>
      <c r="G30" s="50" t="str">
        <f>CONCATENATE("@",Schedule!A10)</f>
        <v>@LEE</v>
      </c>
      <c r="H30" s="44">
        <f>Fixtures!H30</f>
        <v>1.5467739662340048</v>
      </c>
      <c r="J30" s="41" t="str">
        <f>Schedule!A6</f>
        <v>CHE</v>
      </c>
      <c r="K30" s="79">
        <f t="shared" si="11"/>
        <v>0.94685383931205847</v>
      </c>
      <c r="L30" s="79">
        <f t="shared" si="11"/>
        <v>1.3309463024394519</v>
      </c>
      <c r="M30" s="79">
        <f t="shared" si="11"/>
        <v>1.7466058310744237</v>
      </c>
      <c r="N30" s="79">
        <f t="shared" si="11"/>
        <v>1.6142544751168055</v>
      </c>
      <c r="O30" s="79">
        <f t="shared" si="11"/>
        <v>1.5754086273235568</v>
      </c>
      <c r="P30" s="79">
        <f t="shared" si="11"/>
        <v>1.0759101311927015</v>
      </c>
      <c r="Q30" s="79">
        <f t="shared" si="11"/>
        <v>1.4004796743641739</v>
      </c>
      <c r="R30" s="79">
        <f t="shared" si="11"/>
        <v>1.8133891909778665</v>
      </c>
      <c r="S30" s="79">
        <f t="shared" si="11"/>
        <v>1.3779831480159481</v>
      </c>
      <c r="T30" s="79">
        <f t="shared" si="11"/>
        <v>1.330556621505542</v>
      </c>
      <c r="U30" s="79">
        <f t="shared" si="11"/>
        <v>1.7442344725617502</v>
      </c>
      <c r="V30" s="48">
        <f t="shared" si="11"/>
        <v>1.2837335048843384</v>
      </c>
      <c r="W30" s="48">
        <f t="shared" si="11"/>
        <v>1.1862563470220373</v>
      </c>
      <c r="X30" s="48">
        <f t="shared" si="11"/>
        <v>1.3380635100541995</v>
      </c>
      <c r="Y30" s="48">
        <f t="shared" si="11"/>
        <v>1.0622404647070891</v>
      </c>
      <c r="Z30" s="79">
        <f t="shared" si="11"/>
        <v>1.5021495844051715</v>
      </c>
      <c r="AA30" s="79">
        <f t="shared" si="11"/>
        <v>0.85294753486953423</v>
      </c>
      <c r="AB30" s="79">
        <f t="shared" si="11"/>
        <v>1.1590851366911918</v>
      </c>
      <c r="AC30" s="48">
        <f t="shared" si="11"/>
        <v>1.3557894751068471</v>
      </c>
      <c r="AD30" s="48">
        <f t="shared" si="11"/>
        <v>1.3376933274929359</v>
      </c>
      <c r="AE30" s="48">
        <f t="shared" si="11"/>
        <v>1.5792643136447067</v>
      </c>
      <c r="AF30" s="48">
        <f t="shared" si="11"/>
        <v>1.1799275700143486</v>
      </c>
      <c r="AG30" s="48">
        <f t="shared" si="11"/>
        <v>1.6080998486030136</v>
      </c>
      <c r="AH30" s="48">
        <f t="shared" si="11"/>
        <v>1.5538958903158566</v>
      </c>
      <c r="AI30" s="48">
        <f t="shared" si="11"/>
        <v>1.3970604808340974</v>
      </c>
      <c r="AJ30" s="76">
        <f t="shared" si="11"/>
        <v>1.2132603607066637</v>
      </c>
      <c r="AK30" s="48">
        <f t="shared" si="11"/>
        <v>1.4476143778482966</v>
      </c>
      <c r="AL30" s="79">
        <f t="shared" si="11"/>
        <v>1.5467739662340048</v>
      </c>
      <c r="AM30" s="76">
        <f t="shared" si="11"/>
        <v>1.1802731361255516</v>
      </c>
      <c r="AN30" s="48">
        <f t="shared" si="11"/>
        <v>1.9695767882328608</v>
      </c>
      <c r="AO30" s="48">
        <f t="shared" si="11"/>
        <v>1.4315086854809407</v>
      </c>
      <c r="AP30" s="48">
        <f t="shared" si="11"/>
        <v>1.0677287975221086</v>
      </c>
      <c r="AQ30" s="48">
        <f t="shared" si="11"/>
        <v>1.1865846221235354</v>
      </c>
      <c r="AR30" s="48">
        <f t="shared" si="11"/>
        <v>1.5288689825672959</v>
      </c>
      <c r="AS30" s="79">
        <f t="shared" si="11"/>
        <v>0.75638743658241714</v>
      </c>
      <c r="AT30" s="79">
        <f t="shared" si="11"/>
        <v>1.197845630414377</v>
      </c>
      <c r="AU30" s="48">
        <f t="shared" si="11"/>
        <v>1.3070534520134718</v>
      </c>
      <c r="AV30" s="48">
        <f t="shared" si="11"/>
        <v>1.3320949144725103</v>
      </c>
      <c r="AW30" s="48">
        <f t="shared" ca="1" si="12"/>
        <v>1.1975388753943905</v>
      </c>
    </row>
    <row r="31" spans="1:50" x14ac:dyDescent="0.25">
      <c r="E31" s="50" t="str">
        <f>CONCATENATE("@",Schedule!A11)</f>
        <v>@LEI</v>
      </c>
      <c r="F31" s="44">
        <f>Fixtures!F31</f>
        <v>1.601226221349443</v>
      </c>
      <c r="G31" s="50" t="str">
        <f>CONCATENATE("@",Schedule!A11)</f>
        <v>@LEI</v>
      </c>
      <c r="H31" s="44">
        <f>Fixtures!H31</f>
        <v>1.1590851366911918</v>
      </c>
      <c r="J31" s="41" t="str">
        <f>Schedule!A7</f>
        <v>CRY</v>
      </c>
      <c r="K31" s="79">
        <f t="shared" si="11"/>
        <v>1.5754086273235568</v>
      </c>
      <c r="L31" s="79">
        <f t="shared" si="11"/>
        <v>1.0759101311927015</v>
      </c>
      <c r="M31" s="79">
        <f t="shared" si="11"/>
        <v>1.4476143778482966</v>
      </c>
      <c r="N31" s="79">
        <f t="shared" si="11"/>
        <v>0.81137810294824342</v>
      </c>
      <c r="O31" s="79">
        <f t="shared" si="11"/>
        <v>1.0677287975221086</v>
      </c>
      <c r="P31" s="79">
        <f t="shared" si="11"/>
        <v>1.3557894751068471</v>
      </c>
      <c r="Q31" s="79">
        <f t="shared" si="11"/>
        <v>1.1862563470220373</v>
      </c>
      <c r="R31" s="79">
        <f t="shared" si="11"/>
        <v>1.7442344725617502</v>
      </c>
      <c r="S31" s="79">
        <f t="shared" si="11"/>
        <v>1.4004796743641739</v>
      </c>
      <c r="T31" s="79">
        <f t="shared" si="11"/>
        <v>1.5538958903158566</v>
      </c>
      <c r="U31" s="79">
        <f t="shared" si="11"/>
        <v>1.7466058310744237</v>
      </c>
      <c r="V31" s="48">
        <f t="shared" si="11"/>
        <v>1.330556621505542</v>
      </c>
      <c r="W31" s="48">
        <f t="shared" si="11"/>
        <v>1.1865846221235354</v>
      </c>
      <c r="X31" s="48">
        <f t="shared" si="11"/>
        <v>1.3309463024394519</v>
      </c>
      <c r="Y31" s="48">
        <f t="shared" si="11"/>
        <v>1.3320949144725103</v>
      </c>
      <c r="Z31" s="79">
        <f t="shared" si="11"/>
        <v>1.3070534520134718</v>
      </c>
      <c r="AA31" s="79">
        <f t="shared" si="11"/>
        <v>1.8133891909778665</v>
      </c>
      <c r="AB31" s="79">
        <f t="shared" si="11"/>
        <v>1.0622404647070891</v>
      </c>
      <c r="AC31" s="48">
        <f t="shared" si="11"/>
        <v>0.75638743658241714</v>
      </c>
      <c r="AD31" s="48">
        <f t="shared" si="11"/>
        <v>1.3380635100541995</v>
      </c>
      <c r="AE31" s="48">
        <f t="shared" si="11"/>
        <v>1.3376933274929359</v>
      </c>
      <c r="AF31" s="48">
        <f t="shared" si="11"/>
        <v>1.3779831480159481</v>
      </c>
      <c r="AG31" s="48">
        <f t="shared" si="11"/>
        <v>1.5467739662340048</v>
      </c>
      <c r="AH31" s="48">
        <f t="shared" si="11"/>
        <v>1.5792643136447067</v>
      </c>
      <c r="AI31" s="48">
        <f t="shared" si="11"/>
        <v>0.94685383931205847</v>
      </c>
      <c r="AJ31" s="76">
        <f t="shared" si="11"/>
        <v>1.5288689825672959</v>
      </c>
      <c r="AK31" s="48">
        <f t="shared" si="11"/>
        <v>1.1799275700143486</v>
      </c>
      <c r="AL31" s="79">
        <f t="shared" si="11"/>
        <v>1.9695767882328608</v>
      </c>
      <c r="AM31" s="76">
        <f t="shared" si="11"/>
        <v>1.2132603607066637</v>
      </c>
      <c r="AN31" s="48">
        <f t="shared" si="11"/>
        <v>1.2837335048843384</v>
      </c>
      <c r="AO31" s="48">
        <f t="shared" si="11"/>
        <v>0.91495828630333853</v>
      </c>
      <c r="AP31" s="133">
        <f t="shared" si="11"/>
        <v>1.3970604808340974</v>
      </c>
      <c r="AQ31" s="48">
        <f t="shared" si="11"/>
        <v>1.1590851366911918</v>
      </c>
      <c r="AR31" s="48">
        <f t="shared" si="11"/>
        <v>0.85294753486953423</v>
      </c>
      <c r="AS31" s="133">
        <f t="shared" si="11"/>
        <v>1.6080998486030136</v>
      </c>
      <c r="AT31" s="48">
        <f t="shared" si="11"/>
        <v>1.5021495844051715</v>
      </c>
      <c r="AU31" s="48">
        <f t="shared" si="11"/>
        <v>1.197845630414377</v>
      </c>
      <c r="AV31" s="48">
        <f t="shared" si="11"/>
        <v>1.1802731361255516</v>
      </c>
      <c r="AW31" s="48">
        <f ca="1">AVERAGE(OFFSET($K31,0,($D$6-1)-4,1,4),AP31)</f>
        <v>1.3116206158252388</v>
      </c>
    </row>
    <row r="32" spans="1:50" x14ac:dyDescent="0.25">
      <c r="E32" s="50" t="str">
        <f>CONCATENATE("@",Schedule!A12)</f>
        <v>@LIV</v>
      </c>
      <c r="F32" s="44">
        <f>Fixtures!F32</f>
        <v>1.9837702408970304</v>
      </c>
      <c r="G32" s="50" t="str">
        <f>CONCATENATE("@",Schedule!A12)</f>
        <v>@LIV</v>
      </c>
      <c r="H32" s="44">
        <f>Fixtures!H32</f>
        <v>1.1802731361255516</v>
      </c>
      <c r="J32" s="41" t="str">
        <f>Schedule!A8</f>
        <v>EVE</v>
      </c>
      <c r="K32" s="79">
        <f t="shared" si="11"/>
        <v>1.1799275700143486</v>
      </c>
      <c r="L32" s="79">
        <f t="shared" si="11"/>
        <v>1.9695767882328608</v>
      </c>
      <c r="M32" s="79">
        <f t="shared" si="11"/>
        <v>1.4315086854809407</v>
      </c>
      <c r="N32" s="79">
        <f t="shared" si="11"/>
        <v>1.0677287975221086</v>
      </c>
      <c r="O32" s="79">
        <f t="shared" si="11"/>
        <v>1.3309463024394519</v>
      </c>
      <c r="P32" s="79">
        <f t="shared" si="11"/>
        <v>1.3970604808340974</v>
      </c>
      <c r="Q32" s="79">
        <f t="shared" si="11"/>
        <v>1.3779831480159481</v>
      </c>
      <c r="R32" s="79">
        <f t="shared" si="11"/>
        <v>1.2132603607066637</v>
      </c>
      <c r="S32" s="79">
        <f t="shared" si="11"/>
        <v>1.3557894751068471</v>
      </c>
      <c r="T32" s="79">
        <f t="shared" si="11"/>
        <v>1.7442344725617502</v>
      </c>
      <c r="U32" s="79">
        <f t="shared" si="11"/>
        <v>1.4004796743641739</v>
      </c>
      <c r="V32" s="48">
        <f t="shared" si="11"/>
        <v>0.91495828630333853</v>
      </c>
      <c r="W32" s="48">
        <f t="shared" si="11"/>
        <v>1.1590851366911918</v>
      </c>
      <c r="X32" s="48">
        <f t="shared" si="11"/>
        <v>1.197845630414377</v>
      </c>
      <c r="Y32" s="48">
        <f t="shared" si="11"/>
        <v>1.6080998486030136</v>
      </c>
      <c r="Z32" s="79">
        <f t="shared" si="11"/>
        <v>0.85294753486953423</v>
      </c>
      <c r="AA32" s="79">
        <f t="shared" si="11"/>
        <v>1.3380635100541995</v>
      </c>
      <c r="AB32" s="79">
        <f t="shared" si="11"/>
        <v>1.1862563470220373</v>
      </c>
      <c r="AC32" s="133">
        <f t="shared" si="11"/>
        <v>1.3320949144725103</v>
      </c>
      <c r="AD32" s="48">
        <f t="shared" si="11"/>
        <v>1.3070534520134718</v>
      </c>
      <c r="AE32" s="48">
        <f t="shared" si="11"/>
        <v>1.5538958903158566</v>
      </c>
      <c r="AF32" s="48">
        <f t="shared" si="11"/>
        <v>1.5467739662340048</v>
      </c>
      <c r="AG32" s="48">
        <f t="shared" si="11"/>
        <v>1.0759101311927015</v>
      </c>
      <c r="AH32" s="79">
        <f t="shared" si="11"/>
        <v>1.5288689825672959</v>
      </c>
      <c r="AI32" s="48">
        <f t="shared" si="11"/>
        <v>1.1802731361255516</v>
      </c>
      <c r="AJ32" s="76">
        <f t="shared" si="11"/>
        <v>1.5754086273235568</v>
      </c>
      <c r="AK32" s="48">
        <f t="shared" si="11"/>
        <v>0.81137810294824342</v>
      </c>
      <c r="AL32" s="79">
        <f t="shared" si="11"/>
        <v>1.5792643136447067</v>
      </c>
      <c r="AM32" s="76">
        <f t="shared" si="11"/>
        <v>1.7466058310744237</v>
      </c>
      <c r="AN32" s="48">
        <f t="shared" si="11"/>
        <v>1.6142544751168055</v>
      </c>
      <c r="AO32" s="48">
        <f t="shared" si="11"/>
        <v>0.94685383931205847</v>
      </c>
      <c r="AP32" s="48">
        <f t="shared" si="11"/>
        <v>1.330556621505542</v>
      </c>
      <c r="AQ32" s="48">
        <f t="shared" si="11"/>
        <v>1.0622404647070891</v>
      </c>
      <c r="AR32" s="48">
        <f t="shared" si="11"/>
        <v>1.5021495844051715</v>
      </c>
      <c r="AS32" s="133">
        <f t="shared" si="11"/>
        <v>1.1865846221235354</v>
      </c>
      <c r="AT32" s="48">
        <f t="shared" ref="AT32:AV45" si="13">VLOOKUP(AT55,$G$2:$H$41,2,FALSE)</f>
        <v>1.8133891909778665</v>
      </c>
      <c r="AU32" s="48">
        <f t="shared" si="13"/>
        <v>1.3376933274929359</v>
      </c>
      <c r="AV32" s="48">
        <f>VLOOKUP(AV55,$G$2:$H$41,2,FALSE)</f>
        <v>0.75638743658241714</v>
      </c>
      <c r="AW32" s="48">
        <f ca="1">AVERAGE(OFFSET($K32,0,($D$6-1)-4,1,4),AC32)</f>
        <v>1.4343823278944039</v>
      </c>
    </row>
    <row r="33" spans="5:50" x14ac:dyDescent="0.25">
      <c r="E33" s="50" t="str">
        <f>CONCATENATE("@",Schedule!A13)</f>
        <v>@MCI</v>
      </c>
      <c r="F33" s="44">
        <f>Fixtures!F33</f>
        <v>2.0115843364463566</v>
      </c>
      <c r="G33" s="50" t="str">
        <f>CONCATENATE("@",Schedule!A13)</f>
        <v>@MCI</v>
      </c>
      <c r="H33" s="44">
        <f>Fixtures!H33</f>
        <v>0.75638743658241714</v>
      </c>
      <c r="J33" s="41" t="str">
        <f>Schedule!A9</f>
        <v>FUL</v>
      </c>
      <c r="K33" s="79">
        <f t="shared" ref="K33:AS40" si="14">VLOOKUP(K56,$G$2:$H$41,2,FALSE)</f>
        <v>1.197845630414377</v>
      </c>
      <c r="L33" s="79">
        <f t="shared" si="14"/>
        <v>1.5467739662340048</v>
      </c>
      <c r="M33" s="79">
        <f t="shared" si="14"/>
        <v>1.5021495844051715</v>
      </c>
      <c r="N33" s="79">
        <f t="shared" si="14"/>
        <v>1.1862563470220373</v>
      </c>
      <c r="O33" s="79">
        <f t="shared" si="14"/>
        <v>1.6080998486030136</v>
      </c>
      <c r="P33" s="79">
        <f t="shared" si="14"/>
        <v>1.6142544751168055</v>
      </c>
      <c r="Q33" s="79">
        <f t="shared" si="14"/>
        <v>1.9695767882328608</v>
      </c>
      <c r="R33" s="79">
        <f t="shared" si="14"/>
        <v>1.1865846221235354</v>
      </c>
      <c r="S33" s="79">
        <f t="shared" si="14"/>
        <v>1.4476143778482966</v>
      </c>
      <c r="T33" s="79">
        <f t="shared" si="14"/>
        <v>1.1590851366911918</v>
      </c>
      <c r="U33" s="79">
        <f t="shared" si="14"/>
        <v>0.75638743658241714</v>
      </c>
      <c r="V33" s="48">
        <f t="shared" si="14"/>
        <v>1.3309463024394519</v>
      </c>
      <c r="W33" s="48">
        <f t="shared" si="14"/>
        <v>1.0677287975221086</v>
      </c>
      <c r="X33" s="48">
        <f t="shared" si="14"/>
        <v>1.3779831480159481</v>
      </c>
      <c r="Y33" s="48">
        <f t="shared" si="14"/>
        <v>1.5754086273235568</v>
      </c>
      <c r="Z33" s="79">
        <f t="shared" si="14"/>
        <v>1.1799275700143486</v>
      </c>
      <c r="AA33" s="79">
        <f t="shared" si="14"/>
        <v>1.4004796743641739</v>
      </c>
      <c r="AB33" s="79">
        <f t="shared" si="14"/>
        <v>1.2132603607066637</v>
      </c>
      <c r="AC33" s="48">
        <f t="shared" si="14"/>
        <v>0.91495828630333853</v>
      </c>
      <c r="AD33" s="48">
        <f t="shared" si="14"/>
        <v>0.94685383931205847</v>
      </c>
      <c r="AE33" s="48">
        <f t="shared" si="14"/>
        <v>1.7466058310744237</v>
      </c>
      <c r="AF33" s="48">
        <f t="shared" si="14"/>
        <v>1.3070534520134718</v>
      </c>
      <c r="AG33" s="48">
        <f t="shared" si="14"/>
        <v>1.3380635100541995</v>
      </c>
      <c r="AH33" s="79">
        <f t="shared" si="14"/>
        <v>1.2837335048843384</v>
      </c>
      <c r="AI33" s="48">
        <f t="shared" si="14"/>
        <v>1.8133891909778665</v>
      </c>
      <c r="AJ33" s="76">
        <f t="shared" si="14"/>
        <v>1.4315086854809407</v>
      </c>
      <c r="AK33" s="48">
        <f t="shared" si="14"/>
        <v>1.1802731361255516</v>
      </c>
      <c r="AL33" s="79">
        <f t="shared" si="14"/>
        <v>0.85294753486953423</v>
      </c>
      <c r="AM33" s="76">
        <f t="shared" si="14"/>
        <v>1.7442344725617502</v>
      </c>
      <c r="AN33" s="48">
        <f t="shared" si="14"/>
        <v>1.3320949144725103</v>
      </c>
      <c r="AO33" s="48">
        <f t="shared" si="14"/>
        <v>1.3376933274929359</v>
      </c>
      <c r="AP33" s="48">
        <f t="shared" si="14"/>
        <v>1.0622404647070891</v>
      </c>
      <c r="AQ33" s="79">
        <f t="shared" si="14"/>
        <v>1.330556621505542</v>
      </c>
      <c r="AR33" s="48">
        <f t="shared" si="14"/>
        <v>0.81137810294824342</v>
      </c>
      <c r="AS33" s="48">
        <f t="shared" si="14"/>
        <v>1.5792643136447067</v>
      </c>
      <c r="AT33" s="48">
        <f t="shared" si="13"/>
        <v>1.3970604808340974</v>
      </c>
      <c r="AU33" s="48">
        <f t="shared" si="13"/>
        <v>1.0759101311927015</v>
      </c>
      <c r="AV33" s="48">
        <f>VLOOKUP(AV56,$G$2:$H$41,2,FALSE)</f>
        <v>1.5538958903158566</v>
      </c>
      <c r="AW33" s="48">
        <f t="shared" ca="1" si="12"/>
        <v>1.2159032571549373</v>
      </c>
    </row>
    <row r="34" spans="5:50" x14ac:dyDescent="0.25">
      <c r="E34" s="50" t="str">
        <f>CONCATENATE("@",Schedule!A14)</f>
        <v>@MUN</v>
      </c>
      <c r="F34" s="44">
        <f>Fixtures!F34</f>
        <v>1.7653141705017315</v>
      </c>
      <c r="G34" s="50" t="str">
        <f>CONCATENATE("@",Schedule!A14)</f>
        <v>@MUN</v>
      </c>
      <c r="H34" s="44">
        <f>Fixtures!H34</f>
        <v>1.0759101311927015</v>
      </c>
      <c r="J34" s="41" t="str">
        <f>Schedule!A10</f>
        <v>LEE</v>
      </c>
      <c r="K34" s="79">
        <f t="shared" si="14"/>
        <v>1.1802731361255516</v>
      </c>
      <c r="L34" s="79">
        <f t="shared" si="14"/>
        <v>1.5288689825672959</v>
      </c>
      <c r="M34" s="79">
        <f t="shared" si="14"/>
        <v>1.6080998486030136</v>
      </c>
      <c r="N34" s="79">
        <f t="shared" si="14"/>
        <v>0.85294753486953423</v>
      </c>
      <c r="O34" s="79">
        <f t="shared" si="14"/>
        <v>1.3376933274929359</v>
      </c>
      <c r="P34" s="79">
        <f t="shared" si="14"/>
        <v>1.3320949144725103</v>
      </c>
      <c r="Q34" s="79">
        <f t="shared" si="14"/>
        <v>1.3070534520134718</v>
      </c>
      <c r="R34" s="79">
        <f t="shared" si="14"/>
        <v>1.4315086854809407</v>
      </c>
      <c r="S34" s="79">
        <f t="shared" si="14"/>
        <v>1.197845630414377</v>
      </c>
      <c r="T34" s="79">
        <f t="shared" si="14"/>
        <v>1.2837335048843384</v>
      </c>
      <c r="U34" s="79">
        <f t="shared" si="14"/>
        <v>0.81137810294824342</v>
      </c>
      <c r="V34" s="48">
        <f t="shared" si="14"/>
        <v>1.3380635100541995</v>
      </c>
      <c r="W34" s="48">
        <f t="shared" si="14"/>
        <v>1.5538958903158566</v>
      </c>
      <c r="X34" s="48">
        <f t="shared" si="14"/>
        <v>1.0759101311927015</v>
      </c>
      <c r="Y34" s="48">
        <f t="shared" si="14"/>
        <v>1.5792643136447067</v>
      </c>
      <c r="Z34" s="79">
        <f t="shared" si="14"/>
        <v>1.7466058310744237</v>
      </c>
      <c r="AA34" s="79">
        <f t="shared" si="14"/>
        <v>1.1799275700143486</v>
      </c>
      <c r="AB34" s="79">
        <f t="shared" si="14"/>
        <v>1.5754086273235568</v>
      </c>
      <c r="AC34" s="48">
        <f t="shared" si="14"/>
        <v>1.0677287975221086</v>
      </c>
      <c r="AD34" s="48">
        <f t="shared" si="14"/>
        <v>1.3779831480159481</v>
      </c>
      <c r="AE34" s="48">
        <f t="shared" si="14"/>
        <v>1.1590851366911918</v>
      </c>
      <c r="AF34" s="48">
        <f t="shared" si="14"/>
        <v>1.4476143778482966</v>
      </c>
      <c r="AG34" s="48">
        <f t="shared" si="14"/>
        <v>1.6142544751168055</v>
      </c>
      <c r="AH34" s="48">
        <f t="shared" si="14"/>
        <v>1.0622404647070891</v>
      </c>
      <c r="AI34" s="117">
        <f t="shared" si="14"/>
        <v>1.1862563470220373</v>
      </c>
      <c r="AJ34" s="76">
        <f t="shared" si="14"/>
        <v>1.5021495844051715</v>
      </c>
      <c r="AK34" s="48">
        <f t="shared" si="14"/>
        <v>1.1865846221235354</v>
      </c>
      <c r="AL34" s="79">
        <f t="shared" si="14"/>
        <v>0.91495828630333853</v>
      </c>
      <c r="AM34" s="76">
        <f t="shared" si="14"/>
        <v>1.3557894751068471</v>
      </c>
      <c r="AN34" s="48">
        <f t="shared" si="14"/>
        <v>1.8133891909778665</v>
      </c>
      <c r="AO34" s="48">
        <f t="shared" si="14"/>
        <v>0.75638743658241714</v>
      </c>
      <c r="AP34" s="48">
        <f t="shared" si="14"/>
        <v>1.3309463024394519</v>
      </c>
      <c r="AQ34" s="79">
        <f t="shared" si="14"/>
        <v>1.2132603607066637</v>
      </c>
      <c r="AR34" s="48">
        <f t="shared" si="14"/>
        <v>0.94685383931205847</v>
      </c>
      <c r="AS34" s="48">
        <f t="shared" si="14"/>
        <v>1.330556621505542</v>
      </c>
      <c r="AT34" s="48">
        <f t="shared" si="13"/>
        <v>1.4004796743641739</v>
      </c>
      <c r="AU34" s="48">
        <f t="shared" si="13"/>
        <v>1.3970604808340974</v>
      </c>
      <c r="AV34" s="48">
        <f>VLOOKUP(AV57,$G$2:$H$41,2,FALSE)</f>
        <v>1.9695767882328608</v>
      </c>
      <c r="AW34" s="48">
        <f t="shared" ca="1" si="12"/>
        <v>1.2687376540039681</v>
      </c>
      <c r="AX34" s="49"/>
    </row>
    <row r="35" spans="5:50" x14ac:dyDescent="0.25">
      <c r="E35" s="50" t="str">
        <f>CONCATENATE("@",Schedule!A15)</f>
        <v>@NEW</v>
      </c>
      <c r="F35" s="44">
        <f>Fixtures!F35</f>
        <v>1.1746417275030354</v>
      </c>
      <c r="G35" s="50" t="str">
        <f>CONCATENATE("@",Schedule!A15)</f>
        <v>@NEW</v>
      </c>
      <c r="H35" s="44">
        <f>Fixtures!H35</f>
        <v>1.3779831480159481</v>
      </c>
      <c r="J35" s="41" t="str">
        <f>Schedule!A11</f>
        <v>LEI</v>
      </c>
      <c r="K35" s="79">
        <f t="shared" si="14"/>
        <v>1.7466058310744237</v>
      </c>
      <c r="L35" s="79">
        <f t="shared" si="14"/>
        <v>1.5792643136447067</v>
      </c>
      <c r="M35" s="79">
        <f t="shared" si="14"/>
        <v>0.75638743658241714</v>
      </c>
      <c r="N35" s="79">
        <f t="shared" si="14"/>
        <v>1.3380635100541995</v>
      </c>
      <c r="O35" s="79">
        <f t="shared" si="14"/>
        <v>1.5021495844051715</v>
      </c>
      <c r="P35" s="79">
        <f t="shared" si="14"/>
        <v>1.0622404647070891</v>
      </c>
      <c r="Q35" s="79">
        <f t="shared" si="14"/>
        <v>1.5467739662340048</v>
      </c>
      <c r="R35" s="79">
        <f t="shared" si="14"/>
        <v>1.3376933274929359</v>
      </c>
      <c r="S35" s="79">
        <f t="shared" si="14"/>
        <v>1.1802731361255516</v>
      </c>
      <c r="T35" s="79">
        <f t="shared" si="14"/>
        <v>1.5288689825672959</v>
      </c>
      <c r="U35" s="79">
        <f t="shared" si="14"/>
        <v>1.6080998486030136</v>
      </c>
      <c r="V35" s="48">
        <f t="shared" si="14"/>
        <v>1.0677287975221086</v>
      </c>
      <c r="W35" s="48">
        <f t="shared" si="14"/>
        <v>1.4476143778482966</v>
      </c>
      <c r="X35" s="48">
        <f t="shared" si="14"/>
        <v>1.1799275700143486</v>
      </c>
      <c r="Y35" s="48">
        <f t="shared" si="14"/>
        <v>1.2132603607066637</v>
      </c>
      <c r="Z35" s="79">
        <f t="shared" si="14"/>
        <v>1.4315086854809407</v>
      </c>
      <c r="AA35" s="79">
        <f t="shared" si="14"/>
        <v>1.3779831480159481</v>
      </c>
      <c r="AB35" s="79">
        <f t="shared" si="14"/>
        <v>0.91495828630333853</v>
      </c>
      <c r="AC35" s="48">
        <f t="shared" si="14"/>
        <v>1.5754086273235568</v>
      </c>
      <c r="AD35" s="48">
        <f t="shared" si="14"/>
        <v>1.2837335048843384</v>
      </c>
      <c r="AE35" s="48">
        <f t="shared" si="14"/>
        <v>1.7442344725617502</v>
      </c>
      <c r="AF35" s="48">
        <f t="shared" si="14"/>
        <v>1.3557894751068471</v>
      </c>
      <c r="AG35" s="48">
        <f t="shared" si="14"/>
        <v>1.1862563470220373</v>
      </c>
      <c r="AH35" s="48">
        <f t="shared" si="14"/>
        <v>1.3309463024394519</v>
      </c>
      <c r="AI35" s="48">
        <f t="shared" si="14"/>
        <v>1.3320949144725103</v>
      </c>
      <c r="AJ35" s="76">
        <f t="shared" si="14"/>
        <v>1.197845630414377</v>
      </c>
      <c r="AK35" s="48">
        <f t="shared" si="14"/>
        <v>0.94685383931205847</v>
      </c>
      <c r="AL35" s="79">
        <f>VLOOKUP(AL58,$G$2:$H$41,2,FALSE)</f>
        <v>1.8133891909778665</v>
      </c>
      <c r="AM35" s="76">
        <f t="shared" si="14"/>
        <v>1.4004796743641739</v>
      </c>
      <c r="AN35" s="48">
        <f t="shared" si="14"/>
        <v>0.85294753486953423</v>
      </c>
      <c r="AO35" s="48">
        <f t="shared" si="14"/>
        <v>1.1865846221235354</v>
      </c>
      <c r="AP35" s="48">
        <f t="shared" si="14"/>
        <v>1.9695767882328608</v>
      </c>
      <c r="AQ35" s="79">
        <f t="shared" si="14"/>
        <v>1.6142544751168055</v>
      </c>
      <c r="AR35" s="48">
        <f t="shared" si="14"/>
        <v>1.3970604808340974</v>
      </c>
      <c r="AS35" s="79">
        <f t="shared" si="14"/>
        <v>1.5538958903158566</v>
      </c>
      <c r="AT35" s="79">
        <f t="shared" si="13"/>
        <v>1.0759101311927015</v>
      </c>
      <c r="AU35" s="48">
        <f t="shared" si="13"/>
        <v>0.81137810294824342</v>
      </c>
      <c r="AV35" s="48">
        <f t="shared" si="13"/>
        <v>1.330556621505542</v>
      </c>
      <c r="AW35" s="48">
        <f t="shared" ca="1" si="12"/>
        <v>1.2095611513227247</v>
      </c>
    </row>
    <row r="36" spans="5:50" x14ac:dyDescent="0.25">
      <c r="E36" s="50" t="str">
        <f>CONCATENATE("@",Schedule!A16)</f>
        <v>@SHU</v>
      </c>
      <c r="F36" s="44">
        <f>Fixtures!F36</f>
        <v>0.86964444078010461</v>
      </c>
      <c r="G36" s="50" t="str">
        <f>CONCATENATE("@",Schedule!A16)</f>
        <v>@SHU</v>
      </c>
      <c r="H36" s="44">
        <f>Fixtures!H36</f>
        <v>1.6080998486030136</v>
      </c>
      <c r="J36" s="41" t="str">
        <f>Schedule!A12</f>
        <v>LIV</v>
      </c>
      <c r="K36" s="79">
        <f t="shared" si="14"/>
        <v>1.7442344725617502</v>
      </c>
      <c r="L36" s="79">
        <f t="shared" si="14"/>
        <v>0.81137810294824342</v>
      </c>
      <c r="M36" s="79">
        <f t="shared" si="14"/>
        <v>1.197845630414377</v>
      </c>
      <c r="N36" s="79">
        <f t="shared" si="14"/>
        <v>1.3320949144725103</v>
      </c>
      <c r="O36" s="79">
        <f t="shared" si="14"/>
        <v>1.2837335048843384</v>
      </c>
      <c r="P36" s="79">
        <f t="shared" si="14"/>
        <v>1.8133891909778665</v>
      </c>
      <c r="Q36" s="79">
        <f t="shared" si="14"/>
        <v>1.3380635100541995</v>
      </c>
      <c r="R36" s="79">
        <f t="shared" si="14"/>
        <v>0.75638743658241714</v>
      </c>
      <c r="S36" s="79">
        <f t="shared" si="14"/>
        <v>1.3070534520134718</v>
      </c>
      <c r="T36" s="79">
        <f t="shared" si="14"/>
        <v>0.94685383931205847</v>
      </c>
      <c r="U36" s="79">
        <f t="shared" si="14"/>
        <v>1.3376933274929359</v>
      </c>
      <c r="V36" s="48">
        <f t="shared" si="14"/>
        <v>1.3557894751068471</v>
      </c>
      <c r="W36" s="48">
        <f t="shared" si="14"/>
        <v>1.330556621505542</v>
      </c>
      <c r="X36" s="48">
        <f t="shared" si="14"/>
        <v>1.4315086854809407</v>
      </c>
      <c r="Y36" s="48">
        <f t="shared" si="14"/>
        <v>1.9695767882328608</v>
      </c>
      <c r="Z36" s="79">
        <f t="shared" si="14"/>
        <v>1.3779831480159481</v>
      </c>
      <c r="AA36" s="79">
        <f t="shared" si="14"/>
        <v>1.3970604808340974</v>
      </c>
      <c r="AB36" s="79">
        <f t="shared" si="14"/>
        <v>1.5792643136447067</v>
      </c>
      <c r="AC36" s="48">
        <f t="shared" si="14"/>
        <v>1.2132603607066637</v>
      </c>
      <c r="AD36" s="48">
        <f t="shared" si="14"/>
        <v>1.1799275700143486</v>
      </c>
      <c r="AE36" s="48">
        <f t="shared" si="14"/>
        <v>1.1865846221235354</v>
      </c>
      <c r="AF36" s="48">
        <f t="shared" si="14"/>
        <v>1.0677287975221086</v>
      </c>
      <c r="AG36" s="48">
        <f t="shared" si="14"/>
        <v>0.85294753486953423</v>
      </c>
      <c r="AH36" s="48">
        <f t="shared" si="14"/>
        <v>1.1590851366911918</v>
      </c>
      <c r="AI36" s="48">
        <f t="shared" si="14"/>
        <v>1.4476143778482966</v>
      </c>
      <c r="AJ36" s="76">
        <f t="shared" si="14"/>
        <v>1.6080998486030136</v>
      </c>
      <c r="AK36" s="48">
        <f t="shared" si="14"/>
        <v>1.5288689825672959</v>
      </c>
      <c r="AL36" s="79">
        <f>VLOOKUP(AL59,$G$2:$H$41,2,FALSE)</f>
        <v>1.1862563470220373</v>
      </c>
      <c r="AM36" s="76">
        <f t="shared" si="14"/>
        <v>0.91495828630333853</v>
      </c>
      <c r="AN36" s="48">
        <f t="shared" si="14"/>
        <v>1.0622404647070891</v>
      </c>
      <c r="AO36" s="48">
        <f t="shared" si="14"/>
        <v>1.5021495844051715</v>
      </c>
      <c r="AP36" s="48">
        <f t="shared" si="14"/>
        <v>1.5467739662340048</v>
      </c>
      <c r="AQ36" s="79">
        <f t="shared" si="14"/>
        <v>1.5538958903158566</v>
      </c>
      <c r="AR36" s="79">
        <f t="shared" si="14"/>
        <v>1.0759101311927015</v>
      </c>
      <c r="AS36" s="79">
        <f t="shared" si="14"/>
        <v>1.5754086273235568</v>
      </c>
      <c r="AT36" s="48">
        <f t="shared" si="13"/>
        <v>1.7466058310744237</v>
      </c>
      <c r="AU36" s="48">
        <f t="shared" si="13"/>
        <v>1.4004796743641739</v>
      </c>
      <c r="AV36" s="48">
        <f t="shared" si="13"/>
        <v>1.6142544751168055</v>
      </c>
      <c r="AW36" s="48">
        <f t="shared" ca="1" si="12"/>
        <v>1.449601065988714</v>
      </c>
    </row>
    <row r="37" spans="5:50" x14ac:dyDescent="0.25">
      <c r="E37" s="50" t="str">
        <f>CONCATENATE("@",Schedule!A17)</f>
        <v>@SOU</v>
      </c>
      <c r="F37" s="44">
        <f>Fixtures!F37</f>
        <v>1.2953549895816157</v>
      </c>
      <c r="G37" s="50" t="str">
        <f>CONCATENATE("@",Schedule!A17)</f>
        <v>@SOU</v>
      </c>
      <c r="H37" s="44">
        <f>Fixtures!H37</f>
        <v>1.3970604808340974</v>
      </c>
      <c r="J37" s="41" t="str">
        <f>Schedule!A13</f>
        <v>MCI</v>
      </c>
      <c r="K37" s="79">
        <f t="shared" si="14"/>
        <v>1.5021495844051715</v>
      </c>
      <c r="L37" s="79">
        <f t="shared" si="14"/>
        <v>1.1862563470220373</v>
      </c>
      <c r="M37" s="79">
        <f t="shared" si="14"/>
        <v>1.3070534520134718</v>
      </c>
      <c r="N37" s="79">
        <f t="shared" si="14"/>
        <v>1.5467739662340048</v>
      </c>
      <c r="O37" s="79">
        <f t="shared" si="14"/>
        <v>1.197845630414377</v>
      </c>
      <c r="P37" s="79">
        <f t="shared" si="14"/>
        <v>1.1865846221235354</v>
      </c>
      <c r="Q37" s="79">
        <f t="shared" si="14"/>
        <v>1.6080998486030136</v>
      </c>
      <c r="R37" s="79">
        <f t="shared" si="14"/>
        <v>1.3309463024394519</v>
      </c>
      <c r="S37" s="79">
        <f t="shared" si="14"/>
        <v>1.1799275700143486</v>
      </c>
      <c r="T37" s="79">
        <f t="shared" si="14"/>
        <v>1.5792643136447067</v>
      </c>
      <c r="U37" s="79">
        <f t="shared" si="14"/>
        <v>1.5288689825672959</v>
      </c>
      <c r="V37" s="48">
        <f t="shared" si="14"/>
        <v>1.0759101311927015</v>
      </c>
      <c r="W37" s="48">
        <f t="shared" si="14"/>
        <v>1.9695767882328608</v>
      </c>
      <c r="X37" s="48">
        <f t="shared" si="14"/>
        <v>1.3970604808340974</v>
      </c>
      <c r="Y37" s="48">
        <f t="shared" si="14"/>
        <v>1.5538958903158566</v>
      </c>
      <c r="Z37" s="79">
        <f t="shared" si="14"/>
        <v>1.2837335048843384</v>
      </c>
      <c r="AA37" s="79">
        <f t="shared" si="14"/>
        <v>0.81137810294824342</v>
      </c>
      <c r="AB37" s="79">
        <f t="shared" si="14"/>
        <v>1.0677287975221086</v>
      </c>
      <c r="AC37" s="48">
        <f t="shared" si="14"/>
        <v>1.6142544751168055</v>
      </c>
      <c r="AD37" s="48">
        <f t="shared" si="14"/>
        <v>1.7466058310744237</v>
      </c>
      <c r="AE37" s="48">
        <f t="shared" si="14"/>
        <v>1.8133891909778665</v>
      </c>
      <c r="AF37" s="48">
        <f t="shared" si="14"/>
        <v>1.4004796743641739</v>
      </c>
      <c r="AG37" s="48">
        <f t="shared" si="14"/>
        <v>1.1802731361255516</v>
      </c>
      <c r="AH37" s="79">
        <f t="shared" si="14"/>
        <v>1.330556621505542</v>
      </c>
      <c r="AI37" s="48">
        <f t="shared" si="14"/>
        <v>1.0622404647070891</v>
      </c>
      <c r="AJ37" s="76">
        <f t="shared" si="14"/>
        <v>1.3380635100541995</v>
      </c>
      <c r="AK37" s="79">
        <f t="shared" si="14"/>
        <v>1.2132603607066637</v>
      </c>
      <c r="AL37" s="79">
        <f>VLOOKUP(AL60,$G$2:$H$41,2,FALSE)</f>
        <v>1.3557894751068471</v>
      </c>
      <c r="AM37" s="76">
        <f t="shared" si="14"/>
        <v>1.3376933274929359</v>
      </c>
      <c r="AN37" s="48">
        <f t="shared" si="14"/>
        <v>1.1590851366911918</v>
      </c>
      <c r="AO37" s="48">
        <f t="shared" si="14"/>
        <v>1.7442344725617502</v>
      </c>
      <c r="AP37" s="48">
        <f t="shared" si="14"/>
        <v>1.3320949144725103</v>
      </c>
      <c r="AQ37" s="79">
        <f t="shared" si="14"/>
        <v>1.5754086273235568</v>
      </c>
      <c r="AR37" s="48">
        <f t="shared" si="14"/>
        <v>1.4315086854809407</v>
      </c>
      <c r="AS37" s="48">
        <f t="shared" si="14"/>
        <v>0.91495828630333853</v>
      </c>
      <c r="AT37" s="48">
        <f t="shared" si="13"/>
        <v>1.3779831480159481</v>
      </c>
      <c r="AU37" s="48">
        <f t="shared" si="13"/>
        <v>0.94685383931205847</v>
      </c>
      <c r="AV37" s="48">
        <f>VLOOKUP(AV60,$G$2:$H$41,2,FALSE)</f>
        <v>1.4476143778482966</v>
      </c>
      <c r="AW37" s="48">
        <f t="shared" ca="1" si="12"/>
        <v>1.1678259897780716</v>
      </c>
    </row>
    <row r="38" spans="5:50" x14ac:dyDescent="0.25">
      <c r="E38" s="50" t="str">
        <f>CONCATENATE("@",Schedule!A18)</f>
        <v>@TOT</v>
      </c>
      <c r="F38" s="44">
        <f>Fixtures!F38</f>
        <v>1.5523389272811765</v>
      </c>
      <c r="G38" s="50" t="str">
        <f>CONCATENATE("@",Schedule!A18)</f>
        <v>@TOT</v>
      </c>
      <c r="H38" s="44">
        <f>Fixtures!H38</f>
        <v>1.1799275700143486</v>
      </c>
      <c r="J38" s="41" t="str">
        <f>Schedule!A14</f>
        <v>MUN</v>
      </c>
      <c r="K38" s="79">
        <f t="shared" si="14"/>
        <v>1.4004796743641739</v>
      </c>
      <c r="L38" s="79">
        <f t="shared" si="14"/>
        <v>1.6142544751168055</v>
      </c>
      <c r="M38" s="79">
        <f t="shared" si="14"/>
        <v>0.94685383931205847</v>
      </c>
      <c r="N38" s="79">
        <f>VLOOKUP(N61,$G$2:$H$41,2,FALSE)</f>
        <v>1.330556621505542</v>
      </c>
      <c r="O38" s="79">
        <f t="shared" si="14"/>
        <v>1.3779831480159481</v>
      </c>
      <c r="P38" s="79">
        <f t="shared" si="14"/>
        <v>0.91495828630333853</v>
      </c>
      <c r="Q38" s="79">
        <f t="shared" si="14"/>
        <v>1.197845630414377</v>
      </c>
      <c r="R38" s="79">
        <f t="shared" si="14"/>
        <v>1.2837335048843384</v>
      </c>
      <c r="S38" s="79">
        <f t="shared" si="14"/>
        <v>1.9695767882328608</v>
      </c>
      <c r="T38" s="79">
        <f t="shared" si="14"/>
        <v>1.3970604808340974</v>
      </c>
      <c r="U38" s="79">
        <f t="shared" si="14"/>
        <v>1.1865846221235354</v>
      </c>
      <c r="V38" s="48">
        <f t="shared" si="14"/>
        <v>0.85294753486953423</v>
      </c>
      <c r="W38" s="48">
        <f t="shared" si="14"/>
        <v>1.6080998486030136</v>
      </c>
      <c r="X38" s="48">
        <f t="shared" si="14"/>
        <v>1.7442344725617502</v>
      </c>
      <c r="Y38" s="48">
        <f t="shared" si="14"/>
        <v>1.1590851366911918</v>
      </c>
      <c r="Z38" s="79">
        <f t="shared" si="14"/>
        <v>1.3376933274929359</v>
      </c>
      <c r="AA38" s="79">
        <f>VLOOKUP(AA61,$G$2:$H$41,2,FALSE)</f>
        <v>1.5021495844051715</v>
      </c>
      <c r="AB38" s="79">
        <f t="shared" si="14"/>
        <v>1.3557894751068471</v>
      </c>
      <c r="AC38" s="48">
        <f t="shared" si="14"/>
        <v>1.1802731361255516</v>
      </c>
      <c r="AD38" s="48">
        <f t="shared" si="14"/>
        <v>1.8133891909778665</v>
      </c>
      <c r="AE38" s="48">
        <f t="shared" si="14"/>
        <v>1.0622404647070891</v>
      </c>
      <c r="AF38" s="48">
        <f t="shared" si="14"/>
        <v>1.5754086273235568</v>
      </c>
      <c r="AG38" s="48">
        <f t="shared" si="14"/>
        <v>1.4476143778482966</v>
      </c>
      <c r="AH38" s="48">
        <f t="shared" si="14"/>
        <v>1.7466058310744237</v>
      </c>
      <c r="AI38" s="48">
        <f t="shared" si="14"/>
        <v>1.5538958903158566</v>
      </c>
      <c r="AJ38" s="76">
        <f t="shared" si="14"/>
        <v>0.81137810294824342</v>
      </c>
      <c r="AK38" s="48">
        <f t="shared" si="14"/>
        <v>0.75638743658241714</v>
      </c>
      <c r="AL38" s="79">
        <f>VLOOKUP(AL61,$G$2:$H$41,2,FALSE)</f>
        <v>1.3380635100541995</v>
      </c>
      <c r="AM38" s="76">
        <f t="shared" si="14"/>
        <v>1.4315086854809407</v>
      </c>
      <c r="AN38" s="48">
        <f t="shared" si="14"/>
        <v>1.0677287975221086</v>
      </c>
      <c r="AO38" s="48">
        <f t="shared" si="14"/>
        <v>1.1799275700143486</v>
      </c>
      <c r="AP38" s="48">
        <f t="shared" si="14"/>
        <v>1.5792643136447067</v>
      </c>
      <c r="AQ38" s="79">
        <f t="shared" si="14"/>
        <v>1.5467739662340048</v>
      </c>
      <c r="AR38" s="79">
        <f t="shared" si="14"/>
        <v>1.3309463024394519</v>
      </c>
      <c r="AS38" s="79">
        <f t="shared" si="14"/>
        <v>1.3320949144725103</v>
      </c>
      <c r="AT38" s="79">
        <f t="shared" si="13"/>
        <v>1.3070534520134718</v>
      </c>
      <c r="AU38" s="48">
        <f t="shared" si="13"/>
        <v>1.5288689825672959</v>
      </c>
      <c r="AV38" s="48">
        <f t="shared" si="13"/>
        <v>1.1862563470220373</v>
      </c>
      <c r="AW38" s="48">
        <f t="shared" ca="1" si="12"/>
        <v>1.3747409128731825</v>
      </c>
    </row>
    <row r="39" spans="5:50" x14ac:dyDescent="0.25">
      <c r="E39" s="50" t="str">
        <f>CONCATENATE("@",Schedule!A19)</f>
        <v>@WBA</v>
      </c>
      <c r="F39" s="44">
        <f>Fixtures!F39</f>
        <v>0.96972862732165066</v>
      </c>
      <c r="G39" s="50" t="str">
        <f>CONCATENATE("@",Schedule!A19)</f>
        <v>@WBA</v>
      </c>
      <c r="H39" s="44">
        <f>Fixtures!H39</f>
        <v>1.7466058310744237</v>
      </c>
      <c r="J39" s="41" t="str">
        <f>Schedule!A15</f>
        <v>NEW</v>
      </c>
      <c r="K39" s="79">
        <f t="shared" si="14"/>
        <v>1.1865846221235354</v>
      </c>
      <c r="L39" s="79">
        <f t="shared" si="14"/>
        <v>1.0677287975221086</v>
      </c>
      <c r="M39" s="79">
        <f t="shared" si="14"/>
        <v>1.1799275700143486</v>
      </c>
      <c r="N39" s="79">
        <f>VLOOKUP(N62,$G$2:$H$41,2,FALSE)</f>
        <v>1.5792643136447067</v>
      </c>
      <c r="O39" s="79">
        <f t="shared" si="14"/>
        <v>1.2132603607066637</v>
      </c>
      <c r="P39" s="79">
        <f t="shared" si="14"/>
        <v>1.1862563470220373</v>
      </c>
      <c r="Q39" s="79">
        <f t="shared" si="14"/>
        <v>1.4476143778482966</v>
      </c>
      <c r="R39" s="79">
        <f t="shared" si="14"/>
        <v>1.3970604808340974</v>
      </c>
      <c r="S39" s="79">
        <f t="shared" si="14"/>
        <v>0.91495828630333853</v>
      </c>
      <c r="T39" s="79">
        <f t="shared" si="14"/>
        <v>1.4315086854809407</v>
      </c>
      <c r="U39" s="79">
        <f t="shared" si="14"/>
        <v>1.3320949144725103</v>
      </c>
      <c r="V39" s="48">
        <f t="shared" si="14"/>
        <v>1.9695767882328608</v>
      </c>
      <c r="W39" s="48">
        <f t="shared" si="14"/>
        <v>1.5467739662340048</v>
      </c>
      <c r="X39" s="48">
        <f t="shared" si="14"/>
        <v>1.5288689825672959</v>
      </c>
      <c r="Y39" s="48">
        <f t="shared" si="14"/>
        <v>0.75638743658241714</v>
      </c>
      <c r="Z39" s="79">
        <f t="shared" si="14"/>
        <v>1.3309463024394519</v>
      </c>
      <c r="AA39" s="79">
        <f>VLOOKUP(AA62,$G$2:$H$41,2,FALSE)</f>
        <v>1.3070534520134718</v>
      </c>
      <c r="AB39" s="79">
        <f t="shared" si="14"/>
        <v>1.6080998486030136</v>
      </c>
      <c r="AC39" s="48">
        <f t="shared" si="14"/>
        <v>1.0622404647070891</v>
      </c>
      <c r="AD39" s="48">
        <f t="shared" si="14"/>
        <v>1.7442344725617502</v>
      </c>
      <c r="AE39" s="48">
        <f t="shared" si="14"/>
        <v>1.2837335048843384</v>
      </c>
      <c r="AF39" s="48">
        <f t="shared" si="14"/>
        <v>1.6142544751168055</v>
      </c>
      <c r="AG39" s="48">
        <f t="shared" si="14"/>
        <v>1.5754086273235568</v>
      </c>
      <c r="AH39" s="48">
        <f t="shared" si="14"/>
        <v>0.81137810294824342</v>
      </c>
      <c r="AI39" s="48">
        <f t="shared" si="14"/>
        <v>1.0759101311927015</v>
      </c>
      <c r="AJ39" s="76">
        <f t="shared" si="14"/>
        <v>1.3376933274929359</v>
      </c>
      <c r="AK39" s="48">
        <f t="shared" si="14"/>
        <v>1.7466058310744237</v>
      </c>
      <c r="AL39" s="79">
        <f t="shared" si="14"/>
        <v>1.5021495844051715</v>
      </c>
      <c r="AM39" s="76">
        <f t="shared" si="14"/>
        <v>0.94685383931205847</v>
      </c>
      <c r="AN39" s="48">
        <f t="shared" si="14"/>
        <v>1.330556621505542</v>
      </c>
      <c r="AO39" s="48">
        <f t="shared" si="14"/>
        <v>1.4004796743641739</v>
      </c>
      <c r="AP39" s="48">
        <f t="shared" si="14"/>
        <v>1.3380635100541995</v>
      </c>
      <c r="AQ39" s="79">
        <f t="shared" si="14"/>
        <v>1.1802731361255516</v>
      </c>
      <c r="AR39" s="48">
        <f t="shared" si="14"/>
        <v>1.197845630414377</v>
      </c>
      <c r="AS39" s="48">
        <f t="shared" si="14"/>
        <v>1.1590851366911918</v>
      </c>
      <c r="AT39" s="48">
        <f t="shared" si="13"/>
        <v>0.85294753486953423</v>
      </c>
      <c r="AU39" s="48">
        <f t="shared" si="13"/>
        <v>1.8133891909778665</v>
      </c>
      <c r="AV39" s="48">
        <f>VLOOKUP(AV62,$G$2:$H$41,2,FALSE)</f>
        <v>1.3557894751068471</v>
      </c>
      <c r="AW39" s="48">
        <f t="shared" ca="1" si="12"/>
        <v>1.2558168732382424</v>
      </c>
    </row>
    <row r="40" spans="5:50" x14ac:dyDescent="0.25">
      <c r="E40" s="50" t="str">
        <f>CONCATENATE("@",Schedule!A20)</f>
        <v>@WHU</v>
      </c>
      <c r="F40" s="44">
        <f>Fixtures!F40</f>
        <v>1.49236007884993</v>
      </c>
      <c r="G40" s="50" t="str">
        <f>CONCATENATE("@",Schedule!A20)</f>
        <v>@WHU</v>
      </c>
      <c r="H40" s="44">
        <f>Fixtures!H40</f>
        <v>1.1865846221235354</v>
      </c>
      <c r="J40" s="41" t="str">
        <f>Schedule!A16</f>
        <v>SHU</v>
      </c>
      <c r="K40" s="48">
        <f t="shared" si="14"/>
        <v>1.3376933274929359</v>
      </c>
      <c r="L40" s="48">
        <f t="shared" si="14"/>
        <v>1.3320949144725103</v>
      </c>
      <c r="M40" s="48">
        <f t="shared" si="14"/>
        <v>1.7442344725617502</v>
      </c>
      <c r="N40" s="48">
        <f t="shared" si="14"/>
        <v>1.0622404647070891</v>
      </c>
      <c r="O40" s="48">
        <f t="shared" si="14"/>
        <v>1.5288689825672959</v>
      </c>
      <c r="P40" s="48">
        <f t="shared" si="14"/>
        <v>1.1802731361255516</v>
      </c>
      <c r="Q40" s="48">
        <f t="shared" si="14"/>
        <v>0.85294753486953423</v>
      </c>
      <c r="R40" s="48">
        <f t="shared" si="14"/>
        <v>0.81137810294824342</v>
      </c>
      <c r="S40" s="48">
        <f t="shared" si="14"/>
        <v>1.3380635100541995</v>
      </c>
      <c r="T40" s="48">
        <f t="shared" si="14"/>
        <v>1.7466058310744237</v>
      </c>
      <c r="U40" s="48">
        <f t="shared" si="14"/>
        <v>1.3070534520134718</v>
      </c>
      <c r="V40" s="48">
        <f t="shared" si="14"/>
        <v>1.3970604808340974</v>
      </c>
      <c r="W40" s="48">
        <f t="shared" si="14"/>
        <v>1.2132603607066637</v>
      </c>
      <c r="X40" s="48">
        <f t="shared" si="14"/>
        <v>0.94685383931205847</v>
      </c>
      <c r="Y40" s="48">
        <f t="shared" si="14"/>
        <v>1.4476143778482966</v>
      </c>
      <c r="Z40" s="79">
        <f t="shared" si="14"/>
        <v>1.4004796743641739</v>
      </c>
      <c r="AA40" s="79">
        <f>VLOOKUP(AA63,$G$2:$H$41,2,FALSE)</f>
        <v>1.4315086854809407</v>
      </c>
      <c r="AB40" s="79">
        <f t="shared" si="14"/>
        <v>1.5538958903158566</v>
      </c>
      <c r="AC40" s="48">
        <f t="shared" si="14"/>
        <v>1.330556621505542</v>
      </c>
      <c r="AD40" s="48">
        <f t="shared" ref="AD40:AS45" si="15">VLOOKUP(AD63,$G$2:$H$41,2,FALSE)</f>
        <v>1.0759101311927015</v>
      </c>
      <c r="AE40" s="48">
        <f t="shared" si="15"/>
        <v>0.75638743658241714</v>
      </c>
      <c r="AF40" s="48">
        <f t="shared" si="15"/>
        <v>1.9695767882328608</v>
      </c>
      <c r="AG40" s="48">
        <f t="shared" si="15"/>
        <v>0.91495828630333853</v>
      </c>
      <c r="AH40" s="48">
        <f t="shared" si="15"/>
        <v>1.1865846221235354</v>
      </c>
      <c r="AI40" s="48">
        <f t="shared" si="15"/>
        <v>1.3557894751068471</v>
      </c>
      <c r="AJ40" s="76">
        <f t="shared" si="15"/>
        <v>1.3309463024394519</v>
      </c>
      <c r="AK40" s="48">
        <f t="shared" si="15"/>
        <v>1.5754086273235568</v>
      </c>
      <c r="AL40" s="79">
        <f t="shared" si="15"/>
        <v>1.1590851366911918</v>
      </c>
      <c r="AM40" s="76">
        <f t="shared" si="15"/>
        <v>1.5021495844051715</v>
      </c>
      <c r="AN40" s="48">
        <f t="shared" si="15"/>
        <v>1.5467739662340048</v>
      </c>
      <c r="AO40" s="48">
        <f t="shared" si="15"/>
        <v>1.197845630414377</v>
      </c>
      <c r="AP40" s="48">
        <f t="shared" si="15"/>
        <v>1.1862563470220373</v>
      </c>
      <c r="AQ40" s="79">
        <f t="shared" si="15"/>
        <v>1.0677287975221086</v>
      </c>
      <c r="AR40" s="48">
        <f t="shared" si="15"/>
        <v>1.1799275700143486</v>
      </c>
      <c r="AS40" s="48">
        <f t="shared" si="15"/>
        <v>1.6142544751168055</v>
      </c>
      <c r="AT40" s="48">
        <f t="shared" si="13"/>
        <v>1.2837335048843384</v>
      </c>
      <c r="AU40" s="48">
        <f t="shared" si="13"/>
        <v>1.3779831480159481</v>
      </c>
      <c r="AV40" s="48">
        <f>VLOOKUP(AV63,$G$2:$H$41,2,FALSE)</f>
        <v>1.5792643136447067</v>
      </c>
      <c r="AW40" s="48">
        <f t="shared" ca="1" si="12"/>
        <v>1.3639746745078603</v>
      </c>
    </row>
    <row r="41" spans="5:50" x14ac:dyDescent="0.25">
      <c r="E41" s="50" t="str">
        <f>CONCATENATE("@",Schedule!A21)</f>
        <v>@WOL</v>
      </c>
      <c r="F41" s="44">
        <f>Fixtures!F41</f>
        <v>1.1791302298040744</v>
      </c>
      <c r="G41" s="50" t="str">
        <f>CONCATENATE("@",Schedule!A21)</f>
        <v>@WOL</v>
      </c>
      <c r="H41" s="44">
        <f>Fixtures!H41</f>
        <v>1.1862563470220373</v>
      </c>
      <c r="J41" s="41" t="str">
        <f>Schedule!A17</f>
        <v>SOU</v>
      </c>
      <c r="K41" s="48">
        <f t="shared" ref="K41:M45" si="16">VLOOKUP(K64,$G$2:$H$41,2,FALSE)</f>
        <v>1.4315086854809407</v>
      </c>
      <c r="L41" s="48">
        <f t="shared" si="16"/>
        <v>1.330556621505542</v>
      </c>
      <c r="M41" s="48">
        <f t="shared" si="16"/>
        <v>1.4004796743641739</v>
      </c>
      <c r="N41" s="48">
        <f>VLOOKUP(N64,$G$2:$H$41,2,FALSE)</f>
        <v>1.9695767882328608</v>
      </c>
      <c r="O41" s="48">
        <f t="shared" ref="O41:AD45" si="17">VLOOKUP(O64,$G$2:$H$41,2,FALSE)</f>
        <v>0.81137810294824342</v>
      </c>
      <c r="P41" s="48">
        <f t="shared" si="17"/>
        <v>1.4476143778482966</v>
      </c>
      <c r="Q41" s="48">
        <f t="shared" si="17"/>
        <v>1.3320949144725103</v>
      </c>
      <c r="R41" s="48">
        <f t="shared" si="17"/>
        <v>1.5538958903158566</v>
      </c>
      <c r="S41" s="48">
        <f t="shared" si="17"/>
        <v>1.1862563470220373</v>
      </c>
      <c r="T41" s="48">
        <f t="shared" si="17"/>
        <v>1.2132603607066637</v>
      </c>
      <c r="U41" s="48">
        <f t="shared" si="17"/>
        <v>0.94685383931205847</v>
      </c>
      <c r="V41" s="48">
        <f t="shared" si="17"/>
        <v>1.8133891909778665</v>
      </c>
      <c r="W41" s="48">
        <f t="shared" si="17"/>
        <v>1.0622404647070891</v>
      </c>
      <c r="X41" s="48">
        <f t="shared" si="17"/>
        <v>0.85294753486953423</v>
      </c>
      <c r="Y41" s="48">
        <f t="shared" si="17"/>
        <v>1.3557894751068471</v>
      </c>
      <c r="Z41" s="79">
        <f t="shared" si="17"/>
        <v>1.3380635100541995</v>
      </c>
      <c r="AA41" s="79">
        <f>VLOOKUP(AA64,$G$2:$H$41,2,FALSE)</f>
        <v>1.3309463024394519</v>
      </c>
      <c r="AB41" s="79">
        <f t="shared" ref="AB41:AL45" si="18">VLOOKUP(AB64,$G$2:$H$41,2,FALSE)</f>
        <v>1.5467739662340048</v>
      </c>
      <c r="AC41" s="48">
        <f t="shared" si="18"/>
        <v>1.1590851366911918</v>
      </c>
      <c r="AD41" s="48">
        <f t="shared" si="18"/>
        <v>1.197845630414377</v>
      </c>
      <c r="AE41" s="48">
        <f t="shared" si="18"/>
        <v>1.5021495844051715</v>
      </c>
      <c r="AF41" s="48">
        <f t="shared" si="18"/>
        <v>1.0759101311927015</v>
      </c>
      <c r="AG41" s="48">
        <f t="shared" si="18"/>
        <v>1.3779831480159481</v>
      </c>
      <c r="AH41" s="48">
        <f t="shared" si="18"/>
        <v>1.3376933274929359</v>
      </c>
      <c r="AI41" s="117">
        <f t="shared" si="18"/>
        <v>0.91495828630333853</v>
      </c>
      <c r="AJ41" s="76">
        <f t="shared" si="18"/>
        <v>1.2837335048843384</v>
      </c>
      <c r="AK41" s="79">
        <f t="shared" si="18"/>
        <v>1.6080998486030136</v>
      </c>
      <c r="AL41" s="79">
        <f>VLOOKUP(AL64,$G$2:$H$41,2,FALSE)</f>
        <v>1.0677287975221086</v>
      </c>
      <c r="AM41" s="76">
        <f t="shared" si="15"/>
        <v>1.1799275700143486</v>
      </c>
      <c r="AN41" s="48">
        <f t="shared" si="15"/>
        <v>1.5792643136447067</v>
      </c>
      <c r="AO41" s="48">
        <f t="shared" si="15"/>
        <v>1.7466058310744237</v>
      </c>
      <c r="AP41" s="133">
        <f t="shared" si="15"/>
        <v>1.6142544751168055</v>
      </c>
      <c r="AQ41" s="79">
        <f t="shared" si="15"/>
        <v>0.75638743658241714</v>
      </c>
      <c r="AR41" s="48">
        <f t="shared" si="15"/>
        <v>1.3070534520134718</v>
      </c>
      <c r="AS41" s="133">
        <f t="shared" si="15"/>
        <v>1.1802731361255516</v>
      </c>
      <c r="AT41" s="48">
        <f t="shared" si="13"/>
        <v>1.5288689825672959</v>
      </c>
      <c r="AU41" s="48">
        <f t="shared" si="13"/>
        <v>1.7442344725617502</v>
      </c>
      <c r="AV41" s="48">
        <f>VLOOKUP(AV64,$G$2:$H$41,2,FALSE)</f>
        <v>1.1865846221235354</v>
      </c>
      <c r="AW41" s="48">
        <f ca="1">AVERAGE(OFFSET($K41,0,($D$6-1)-4,1,4),AP41)</f>
        <v>1.4749369036769751</v>
      </c>
    </row>
    <row r="42" spans="5:50" x14ac:dyDescent="0.25">
      <c r="J42" s="41" t="str">
        <f>Schedule!A18</f>
        <v>TOT</v>
      </c>
      <c r="K42" s="48">
        <f t="shared" si="16"/>
        <v>1.4476143778482966</v>
      </c>
      <c r="L42" s="48">
        <f t="shared" si="16"/>
        <v>1.3970604808340974</v>
      </c>
      <c r="M42" s="48">
        <f t="shared" si="16"/>
        <v>1.5538958903158566</v>
      </c>
      <c r="N42" s="48">
        <f>VLOOKUP(N65,$G$2:$H$41,2,FALSE)</f>
        <v>1.0759101311927015</v>
      </c>
      <c r="O42" s="48">
        <f t="shared" si="17"/>
        <v>1.3380635100541995</v>
      </c>
      <c r="P42" s="48">
        <f t="shared" si="17"/>
        <v>1.4004796743641739</v>
      </c>
      <c r="Q42" s="48">
        <f t="shared" si="17"/>
        <v>1.0677287975221086</v>
      </c>
      <c r="R42" s="48">
        <f t="shared" si="17"/>
        <v>1.7466058310744237</v>
      </c>
      <c r="S42" s="48">
        <f t="shared" si="17"/>
        <v>0.85294753486953423</v>
      </c>
      <c r="T42" s="48">
        <f t="shared" si="17"/>
        <v>0.81137810294824342</v>
      </c>
      <c r="U42" s="48">
        <f t="shared" si="17"/>
        <v>1.197845630414377</v>
      </c>
      <c r="V42" s="48">
        <f t="shared" si="17"/>
        <v>1.4315086854809407</v>
      </c>
      <c r="W42" s="48">
        <f t="shared" si="17"/>
        <v>1.1802731361255516</v>
      </c>
      <c r="X42" s="48">
        <f t="shared" si="17"/>
        <v>1.3070534520134718</v>
      </c>
      <c r="Y42" s="48">
        <f t="shared" si="17"/>
        <v>1.1862563470220373</v>
      </c>
      <c r="Z42" s="79">
        <f t="shared" si="17"/>
        <v>1.5288689825672959</v>
      </c>
      <c r="AA42" s="79">
        <f t="shared" si="17"/>
        <v>1.7442344725617502</v>
      </c>
      <c r="AB42" s="79">
        <f t="shared" si="17"/>
        <v>1.3320949144725103</v>
      </c>
      <c r="AC42" s="48">
        <f t="shared" si="17"/>
        <v>1.6080998486030136</v>
      </c>
      <c r="AD42" s="48">
        <f t="shared" si="17"/>
        <v>1.3309463024394519</v>
      </c>
      <c r="AE42" s="48">
        <f t="shared" si="18"/>
        <v>0.94685383931205847</v>
      </c>
      <c r="AF42" s="48">
        <f t="shared" si="18"/>
        <v>0.91495828630333853</v>
      </c>
      <c r="AG42" s="48">
        <f t="shared" si="18"/>
        <v>1.9695767882328608</v>
      </c>
      <c r="AH42" s="48">
        <f t="shared" si="18"/>
        <v>0.75638743658241714</v>
      </c>
      <c r="AI42" s="48">
        <f t="shared" si="18"/>
        <v>1.1865846221235354</v>
      </c>
      <c r="AJ42" s="76">
        <f t="shared" si="18"/>
        <v>1.5792643136447067</v>
      </c>
      <c r="AK42" s="48">
        <f t="shared" si="18"/>
        <v>1.6142544751168055</v>
      </c>
      <c r="AL42" s="79">
        <f>VLOOKUP(AL65,$G$2:$H$41,2,FALSE)</f>
        <v>1.0622404647070891</v>
      </c>
      <c r="AM42" s="76">
        <f t="shared" si="15"/>
        <v>1.5754086273235568</v>
      </c>
      <c r="AN42" s="79">
        <f t="shared" si="15"/>
        <v>1.3779831480159481</v>
      </c>
      <c r="AO42" s="79">
        <f t="shared" si="15"/>
        <v>1.2132603607066637</v>
      </c>
      <c r="AP42" s="79">
        <f t="shared" si="15"/>
        <v>1.2837335048843384</v>
      </c>
      <c r="AQ42" s="79">
        <f t="shared" si="15"/>
        <v>1.3557894751068471</v>
      </c>
      <c r="AR42" s="48">
        <f t="shared" si="15"/>
        <v>1.8133891909778665</v>
      </c>
      <c r="AS42" s="48">
        <f t="shared" si="15"/>
        <v>1.5467739662340048</v>
      </c>
      <c r="AT42" s="48">
        <f t="shared" si="13"/>
        <v>1.3376933274929359</v>
      </c>
      <c r="AU42" s="48">
        <f t="shared" si="13"/>
        <v>1.5021495844051715</v>
      </c>
      <c r="AV42" s="48">
        <f t="shared" si="13"/>
        <v>1.1590851366911918</v>
      </c>
      <c r="AW42" s="48">
        <f t="shared" ca="1" si="12"/>
        <v>1.5500015172774946</v>
      </c>
    </row>
    <row r="43" spans="5:50" x14ac:dyDescent="0.25">
      <c r="J43" s="41" t="str">
        <f>Schedule!A19</f>
        <v>WBA</v>
      </c>
      <c r="K43" s="48">
        <f t="shared" si="16"/>
        <v>1.3070534520134718</v>
      </c>
      <c r="L43" s="48">
        <f t="shared" si="16"/>
        <v>1.2837335048843384</v>
      </c>
      <c r="M43" s="48">
        <f t="shared" si="16"/>
        <v>0.91495828630333853</v>
      </c>
      <c r="N43" s="48">
        <f>VLOOKUP(N66,$G$2:$H$41,2,FALSE)</f>
        <v>1.3970604808340974</v>
      </c>
      <c r="O43" s="48">
        <f t="shared" si="17"/>
        <v>1.5792643136447067</v>
      </c>
      <c r="P43" s="48">
        <f t="shared" si="17"/>
        <v>0.94685383931205847</v>
      </c>
      <c r="Q43" s="48">
        <f t="shared" si="17"/>
        <v>1.3557894751068471</v>
      </c>
      <c r="R43" s="48">
        <f t="shared" si="17"/>
        <v>1.330556621505542</v>
      </c>
      <c r="S43" s="48">
        <f t="shared" si="17"/>
        <v>1.0759101311927015</v>
      </c>
      <c r="T43" s="48">
        <f t="shared" si="17"/>
        <v>1.8133891909778665</v>
      </c>
      <c r="U43" s="48">
        <f t="shared" si="17"/>
        <v>1.6142544751168055</v>
      </c>
      <c r="V43" s="48">
        <f t="shared" si="17"/>
        <v>1.3779831480159481</v>
      </c>
      <c r="W43" s="48">
        <f t="shared" si="17"/>
        <v>0.75638743658241714</v>
      </c>
      <c r="X43" s="48">
        <f t="shared" si="17"/>
        <v>1.5021495844051715</v>
      </c>
      <c r="Y43" s="48">
        <f t="shared" si="17"/>
        <v>1.1802731361255516</v>
      </c>
      <c r="Z43" s="79">
        <f t="shared" si="17"/>
        <v>1.7442344725617502</v>
      </c>
      <c r="AA43" s="79">
        <f t="shared" si="17"/>
        <v>1.197845630414377</v>
      </c>
      <c r="AB43" s="79">
        <f t="shared" si="17"/>
        <v>1.1865846221235354</v>
      </c>
      <c r="AC43" s="48">
        <f t="shared" si="17"/>
        <v>1.1862563470220373</v>
      </c>
      <c r="AD43" s="48">
        <f t="shared" si="17"/>
        <v>0.85294753486953423</v>
      </c>
      <c r="AE43" s="48">
        <f t="shared" si="18"/>
        <v>1.5288689825672959</v>
      </c>
      <c r="AF43" s="48">
        <f t="shared" si="18"/>
        <v>1.6080998486030136</v>
      </c>
      <c r="AG43" s="48">
        <f t="shared" si="18"/>
        <v>1.1799275700143486</v>
      </c>
      <c r="AH43" s="48">
        <f t="shared" si="18"/>
        <v>1.2132603607066637</v>
      </c>
      <c r="AI43" s="48">
        <f t="shared" si="18"/>
        <v>1.4004796743641739</v>
      </c>
      <c r="AJ43" s="76">
        <f t="shared" si="18"/>
        <v>1.0677287975221086</v>
      </c>
      <c r="AK43" s="48">
        <f t="shared" si="18"/>
        <v>1.5538958903158566</v>
      </c>
      <c r="AL43" s="79">
        <f>VLOOKUP(AL66,$G$2:$H$41,2,FALSE)</f>
        <v>1.4315086854809407</v>
      </c>
      <c r="AM43" s="76">
        <f t="shared" si="15"/>
        <v>1.4476143778482966</v>
      </c>
      <c r="AN43" s="48">
        <f t="shared" si="15"/>
        <v>0.81137810294824342</v>
      </c>
      <c r="AO43" s="48">
        <f t="shared" si="15"/>
        <v>1.5754086273235568</v>
      </c>
      <c r="AP43" s="48">
        <f t="shared" si="15"/>
        <v>1.1590851366911918</v>
      </c>
      <c r="AQ43" s="48">
        <f t="shared" si="15"/>
        <v>1.3320949144725103</v>
      </c>
      <c r="AR43" s="48">
        <f t="shared" si="15"/>
        <v>1.3376933274929359</v>
      </c>
      <c r="AS43" s="48">
        <f t="shared" si="15"/>
        <v>1.0622404647070891</v>
      </c>
      <c r="AT43" s="48">
        <f t="shared" si="13"/>
        <v>1.3309463024394519</v>
      </c>
      <c r="AU43" s="48">
        <f t="shared" si="13"/>
        <v>1.3380635100541995</v>
      </c>
      <c r="AV43" s="48">
        <f>VLOOKUP(AV66,$G$2:$H$41,2,FALSE)</f>
        <v>1.5467739662340048</v>
      </c>
      <c r="AW43" s="48">
        <f t="shared" ca="1" si="12"/>
        <v>1.2672359011734191</v>
      </c>
    </row>
    <row r="44" spans="5:50" x14ac:dyDescent="0.25">
      <c r="J44" s="41" t="str">
        <f>Schedule!A20</f>
        <v>WHU</v>
      </c>
      <c r="K44" s="48">
        <f t="shared" si="16"/>
        <v>1.5538958903158566</v>
      </c>
      <c r="L44" s="48">
        <f t="shared" si="16"/>
        <v>1.0622404647070891</v>
      </c>
      <c r="M44" s="48">
        <f t="shared" si="16"/>
        <v>1.3376933274929359</v>
      </c>
      <c r="N44" s="48">
        <f>VLOOKUP(N67,$G$2:$H$41,2,FALSE)</f>
        <v>1.1590851366911918</v>
      </c>
      <c r="O44" s="48">
        <f t="shared" si="17"/>
        <v>1.1799275700143486</v>
      </c>
      <c r="P44" s="48">
        <f t="shared" si="17"/>
        <v>0.85294753486953423</v>
      </c>
      <c r="Q44" s="48">
        <f t="shared" si="17"/>
        <v>1.1802731361255516</v>
      </c>
      <c r="R44" s="48">
        <f t="shared" si="17"/>
        <v>1.5288689825672959</v>
      </c>
      <c r="S44" s="48">
        <f t="shared" si="17"/>
        <v>1.6080998486030136</v>
      </c>
      <c r="T44" s="48">
        <f t="shared" si="17"/>
        <v>1.5021495844051715</v>
      </c>
      <c r="U44" s="48">
        <f t="shared" si="17"/>
        <v>1.2132603607066637</v>
      </c>
      <c r="V44" s="48">
        <f t="shared" si="17"/>
        <v>1.5467739662340048</v>
      </c>
      <c r="W44" s="48">
        <f t="shared" si="17"/>
        <v>1.6142544751168055</v>
      </c>
      <c r="X44" s="48">
        <f t="shared" si="17"/>
        <v>0.81137810294824342</v>
      </c>
      <c r="Y44" s="48">
        <f t="shared" si="17"/>
        <v>1.0677287975221086</v>
      </c>
      <c r="Z44" s="79">
        <f t="shared" si="17"/>
        <v>1.3970604808340974</v>
      </c>
      <c r="AA44" s="79">
        <f t="shared" si="17"/>
        <v>1.2837335048843384</v>
      </c>
      <c r="AB44" s="79">
        <f t="shared" si="18"/>
        <v>1.9695767882328608</v>
      </c>
      <c r="AC44" s="48">
        <f>VLOOKUP(AC67,$G$2:$H$41,2,FALSE)</f>
        <v>1.5792643136447067</v>
      </c>
      <c r="AD44" s="48">
        <f t="shared" si="17"/>
        <v>1.4315086854809407</v>
      </c>
      <c r="AE44" s="48">
        <f t="shared" si="18"/>
        <v>1.3309463024394519</v>
      </c>
      <c r="AF44" s="48">
        <f t="shared" si="18"/>
        <v>1.3320949144725103</v>
      </c>
      <c r="AG44" s="48">
        <f t="shared" si="18"/>
        <v>1.3557894751068471</v>
      </c>
      <c r="AH44" s="48">
        <f t="shared" si="18"/>
        <v>1.8133891909778665</v>
      </c>
      <c r="AI44" s="48">
        <f t="shared" si="18"/>
        <v>1.330556621505542</v>
      </c>
      <c r="AJ44" s="76">
        <f t="shared" si="18"/>
        <v>0.75638743658241714</v>
      </c>
      <c r="AK44" s="48">
        <f t="shared" si="18"/>
        <v>1.7442344725617502</v>
      </c>
      <c r="AL44" s="79">
        <f>VLOOKUP(AL67,$G$2:$H$41,2,FALSE)</f>
        <v>1.0759101311927015</v>
      </c>
      <c r="AM44" s="76">
        <f t="shared" si="15"/>
        <v>1.197845630414377</v>
      </c>
      <c r="AN44" s="48">
        <f t="shared" si="15"/>
        <v>1.1862563470220373</v>
      </c>
      <c r="AO44" s="48">
        <f t="shared" si="15"/>
        <v>1.3070534520134718</v>
      </c>
      <c r="AP44" s="48">
        <f t="shared" si="15"/>
        <v>1.3779831480159481</v>
      </c>
      <c r="AQ44" s="48">
        <f t="shared" si="15"/>
        <v>0.91495828630333853</v>
      </c>
      <c r="AR44" s="48">
        <f t="shared" si="15"/>
        <v>1.4004796743641739</v>
      </c>
      <c r="AS44" s="48">
        <f t="shared" si="15"/>
        <v>1.4476143778482966</v>
      </c>
      <c r="AT44" s="48">
        <f t="shared" si="13"/>
        <v>0.94685383931205847</v>
      </c>
      <c r="AU44" s="48">
        <f t="shared" si="13"/>
        <v>1.7466058310744237</v>
      </c>
      <c r="AV44" s="48">
        <f t="shared" si="13"/>
        <v>1.5754086273235568</v>
      </c>
      <c r="AW44" s="48">
        <f t="shared" ca="1" si="12"/>
        <v>1.3853884306497382</v>
      </c>
    </row>
    <row r="45" spans="5:50" x14ac:dyDescent="0.25">
      <c r="J45" s="41" t="str">
        <f>Schedule!A21</f>
        <v>WOL</v>
      </c>
      <c r="K45" s="48">
        <f t="shared" si="16"/>
        <v>1.6080998486030136</v>
      </c>
      <c r="L45" s="48">
        <f t="shared" si="16"/>
        <v>0.85294753486953423</v>
      </c>
      <c r="M45" s="48">
        <f t="shared" si="16"/>
        <v>1.1865846221235354</v>
      </c>
      <c r="N45" s="48">
        <f>VLOOKUP(N68,$G$2:$H$41,2,FALSE)</f>
        <v>1.5288689825672959</v>
      </c>
      <c r="O45" s="48">
        <f t="shared" si="17"/>
        <v>1.5467739662340048</v>
      </c>
      <c r="P45" s="48">
        <f t="shared" si="17"/>
        <v>1.5538958903158566</v>
      </c>
      <c r="Q45" s="48">
        <f t="shared" si="17"/>
        <v>1.6142544751168055</v>
      </c>
      <c r="R45" s="48">
        <f t="shared" si="17"/>
        <v>1.1590851366911918</v>
      </c>
      <c r="S45" s="48">
        <f t="shared" si="17"/>
        <v>1.5754086273235568</v>
      </c>
      <c r="T45" s="48">
        <f t="shared" si="17"/>
        <v>1.0622404647070891</v>
      </c>
      <c r="U45" s="48">
        <f t="shared" si="17"/>
        <v>1.1802731361255516</v>
      </c>
      <c r="V45" s="48">
        <f t="shared" si="17"/>
        <v>1.5021495844051715</v>
      </c>
      <c r="W45" s="48">
        <f t="shared" si="17"/>
        <v>0.91495828630333853</v>
      </c>
      <c r="X45" s="48">
        <f t="shared" si="17"/>
        <v>1.4004796743641739</v>
      </c>
      <c r="Y45" s="48">
        <f t="shared" si="17"/>
        <v>1.330556621505542</v>
      </c>
      <c r="Z45" s="79">
        <f t="shared" si="17"/>
        <v>1.0759101311927015</v>
      </c>
      <c r="AA45" s="79">
        <f t="shared" si="17"/>
        <v>0.94685383931205847</v>
      </c>
      <c r="AB45" s="79">
        <f t="shared" si="17"/>
        <v>1.4476143778482966</v>
      </c>
      <c r="AC45" s="48">
        <f t="shared" si="17"/>
        <v>1.9695767882328608</v>
      </c>
      <c r="AD45" s="48">
        <f t="shared" si="17"/>
        <v>0.81137810294824342</v>
      </c>
      <c r="AE45" s="48">
        <f t="shared" si="18"/>
        <v>1.4315086854809407</v>
      </c>
      <c r="AF45" s="48">
        <f t="shared" si="18"/>
        <v>1.197845630414377</v>
      </c>
      <c r="AG45" s="48">
        <f t="shared" si="18"/>
        <v>1.3070534520134718</v>
      </c>
      <c r="AH45" s="48">
        <f t="shared" si="18"/>
        <v>1.3970604808340974</v>
      </c>
      <c r="AI45" s="48">
        <f t="shared" si="18"/>
        <v>1.7442344725617502</v>
      </c>
      <c r="AJ45" s="76">
        <f t="shared" si="18"/>
        <v>1.3779831480159481</v>
      </c>
      <c r="AK45" s="48">
        <f t="shared" si="18"/>
        <v>1.3320949144725103</v>
      </c>
      <c r="AL45" s="79">
        <f t="shared" si="18"/>
        <v>1.3309463024394519</v>
      </c>
      <c r="AM45" s="76">
        <f t="shared" si="15"/>
        <v>0.75638743658241714</v>
      </c>
      <c r="AN45" s="48">
        <f t="shared" si="15"/>
        <v>1.3380635100541995</v>
      </c>
      <c r="AO45" s="48">
        <f t="shared" si="15"/>
        <v>1.3557894751068471</v>
      </c>
      <c r="AP45" s="48">
        <f t="shared" si="15"/>
        <v>1.8133891909778665</v>
      </c>
      <c r="AQ45" s="48">
        <f t="shared" si="15"/>
        <v>1.5792643136447067</v>
      </c>
      <c r="AR45" s="48">
        <f t="shared" si="15"/>
        <v>1.7466058310744237</v>
      </c>
      <c r="AS45" s="48">
        <f t="shared" si="15"/>
        <v>1.0677287975221086</v>
      </c>
      <c r="AT45" s="48">
        <f t="shared" si="13"/>
        <v>1.1799275700143486</v>
      </c>
      <c r="AU45" s="48">
        <f t="shared" si="13"/>
        <v>1.2837335048843384</v>
      </c>
      <c r="AV45" s="48">
        <f t="shared" si="13"/>
        <v>1.2132603607066637</v>
      </c>
      <c r="AW45" s="48">
        <f t="shared" ca="1" si="12"/>
        <v>1.3194989258738048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tr">
        <f>Schedule!A2</f>
        <v>ARS</v>
      </c>
      <c r="K49" s="52" t="str">
        <f>Schedule!B2</f>
        <v>@FUL</v>
      </c>
      <c r="L49" s="52" t="str">
        <f>Schedule!C2</f>
        <v>WHU</v>
      </c>
      <c r="M49" s="52" t="str">
        <f>Schedule!D2</f>
        <v>@LIV</v>
      </c>
      <c r="N49" s="52" t="str">
        <f>Schedule!E2</f>
        <v>SHU</v>
      </c>
      <c r="O49" s="52" t="str">
        <f>Schedule!F2</f>
        <v>@MCI</v>
      </c>
      <c r="P49" s="52" t="str">
        <f>Schedule!G2</f>
        <v>LEI</v>
      </c>
      <c r="Q49" s="52" t="str">
        <f>Schedule!H2</f>
        <v>@MUN</v>
      </c>
      <c r="R49" s="52" t="str">
        <f>Schedule!I2</f>
        <v>AVL</v>
      </c>
      <c r="S49" s="52" t="str">
        <f>Schedule!J2</f>
        <v>@LEE</v>
      </c>
      <c r="T49" s="52" t="str">
        <f>Schedule!K2</f>
        <v>WOL</v>
      </c>
      <c r="U49" s="52" t="str">
        <f>Schedule!L2</f>
        <v>@TOT</v>
      </c>
      <c r="V49" s="52" t="str">
        <f>Schedule!M2</f>
        <v>BUR</v>
      </c>
      <c r="W49" s="52" t="str">
        <f>Schedule!N2</f>
        <v>SOU</v>
      </c>
      <c r="X49" s="52" t="str">
        <f>Schedule!O2</f>
        <v>@EVE</v>
      </c>
      <c r="Y49" s="52" t="str">
        <f>Schedule!P2</f>
        <v>CHE</v>
      </c>
      <c r="Z49" s="52" t="str">
        <f>Schedule!Q2</f>
        <v>@BHA</v>
      </c>
      <c r="AA49" s="52" t="str">
        <f>Schedule!R2</f>
        <v>@WBA</v>
      </c>
      <c r="AB49" s="52" t="str">
        <f>Schedule!S2</f>
        <v>CRY</v>
      </c>
      <c r="AC49" s="52" t="str">
        <f>Schedule!T2</f>
        <v>NEW</v>
      </c>
      <c r="AD49" s="52" t="str">
        <f>Schedule!U2</f>
        <v>@SOU</v>
      </c>
      <c r="AE49" s="52" t="str">
        <f>Schedule!V2</f>
        <v>MUN</v>
      </c>
      <c r="AF49" s="52" t="str">
        <f>Schedule!W2</f>
        <v>@WOL</v>
      </c>
      <c r="AG49" s="52" t="str">
        <f>Schedule!X2</f>
        <v>@AVL</v>
      </c>
      <c r="AH49" s="52" t="str">
        <f>Schedule!Y2</f>
        <v>LEE</v>
      </c>
      <c r="AI49" s="52" t="str">
        <f>Schedule!Z2</f>
        <v>MCI</v>
      </c>
      <c r="AJ49" s="52" t="str">
        <f>Schedule!AA2</f>
        <v>@LEI</v>
      </c>
      <c r="AK49" s="52" t="str">
        <f>Schedule!AB2</f>
        <v>@BUR</v>
      </c>
      <c r="AL49" s="52" t="str">
        <f>Schedule!AC2</f>
        <v>TOT</v>
      </c>
      <c r="AM49" s="52" t="str">
        <f>Schedule!AD2</f>
        <v>@WHU</v>
      </c>
      <c r="AN49" s="52" t="str">
        <f>Schedule!AE2</f>
        <v>LIV</v>
      </c>
      <c r="AO49" s="52" t="str">
        <f>Schedule!AF2</f>
        <v>@SHU</v>
      </c>
      <c r="AP49" s="52" t="str">
        <f>Schedule!AG2</f>
        <v>FUL</v>
      </c>
      <c r="AQ49" s="52" t="str">
        <f>Schedule!AH2</f>
        <v>EVE</v>
      </c>
      <c r="AR49" s="52" t="str">
        <f>Schedule!AI2</f>
        <v>@NEW</v>
      </c>
      <c r="AS49" s="104" t="str">
        <f>Schedule!AJ2</f>
        <v>WBA</v>
      </c>
      <c r="AT49" s="104" t="str">
        <f>Schedule!AK2</f>
        <v>@CHE</v>
      </c>
      <c r="AU49" s="52" t="str">
        <f>Schedule!AL2</f>
        <v>@CRY</v>
      </c>
      <c r="AV49" s="52" t="str">
        <f>Schedule!AM2</f>
        <v>BHA</v>
      </c>
    </row>
    <row r="50" spans="10:48" x14ac:dyDescent="0.25">
      <c r="J50" s="51" t="str">
        <f>Schedule!A3</f>
        <v>AVL</v>
      </c>
      <c r="K50" s="104" t="str">
        <f>Schedule!B3</f>
        <v>@MCI</v>
      </c>
      <c r="L50" s="104" t="str">
        <f>Schedule!C3</f>
        <v>SHU</v>
      </c>
      <c r="M50" s="104" t="str">
        <f>Schedule!D3</f>
        <v>@FUL</v>
      </c>
      <c r="N50" s="104" t="str">
        <f>Schedule!E3</f>
        <v>LIV</v>
      </c>
      <c r="O50" s="104" t="str">
        <f>Schedule!F3</f>
        <v>@LEI</v>
      </c>
      <c r="P50" s="104" t="str">
        <f>Schedule!G3</f>
        <v>LEE</v>
      </c>
      <c r="Q50" s="104" t="str">
        <f>Schedule!H3</f>
        <v>SOU</v>
      </c>
      <c r="R50" s="104" t="str">
        <f>Schedule!I3</f>
        <v>@ARS</v>
      </c>
      <c r="S50" s="104" t="str">
        <f>Schedule!J3</f>
        <v>BHA</v>
      </c>
      <c r="T50" s="104" t="str">
        <f>Schedule!K3</f>
        <v>@WHU</v>
      </c>
      <c r="U50" s="104" t="str">
        <f>Schedule!L3</f>
        <v>NEW</v>
      </c>
      <c r="V50" s="52" t="str">
        <f>Schedule!M3</f>
        <v>@WOL</v>
      </c>
      <c r="W50" s="52" t="str">
        <f>Schedule!N3</f>
        <v>BUR</v>
      </c>
      <c r="X50" s="52" t="str">
        <f>Schedule!O3</f>
        <v>@WBA</v>
      </c>
      <c r="Y50" s="52" t="str">
        <f>Schedule!P3</f>
        <v>CRY</v>
      </c>
      <c r="Z50" s="52" t="str">
        <f>Schedule!Q3</f>
        <v>@CHE</v>
      </c>
      <c r="AA50" s="52" t="str">
        <f>Schedule!R3</f>
        <v>@MUN</v>
      </c>
      <c r="AB50" s="104" t="str">
        <f>Schedule!S3</f>
        <v>TOT</v>
      </c>
      <c r="AC50" s="125" t="str">
        <f>Schedule!T3</f>
        <v>EVE</v>
      </c>
      <c r="AD50" s="52" t="str">
        <f>Schedule!U3</f>
        <v>@BUR</v>
      </c>
      <c r="AE50" s="52" t="str">
        <f>Schedule!V3</f>
        <v>@SOU</v>
      </c>
      <c r="AF50" s="52" t="str">
        <f>Schedule!W3</f>
        <v>WHU</v>
      </c>
      <c r="AG50" s="52" t="str">
        <f>Schedule!X3</f>
        <v>ARS</v>
      </c>
      <c r="AH50" s="52" t="str">
        <f>Schedule!Y3</f>
        <v>@BHA</v>
      </c>
      <c r="AI50" s="52" t="str">
        <f>Schedule!Z3</f>
        <v>LEI</v>
      </c>
      <c r="AJ50" s="104" t="str">
        <f>Schedule!AA3</f>
        <v>@LEE</v>
      </c>
      <c r="AK50" s="52" t="str">
        <f>Schedule!AB3</f>
        <v>WOL</v>
      </c>
      <c r="AL50" s="52" t="str">
        <f>Schedule!AC3</f>
        <v>@NEW</v>
      </c>
      <c r="AM50" s="104" t="str">
        <f>Schedule!AD3</f>
        <v>@SHU</v>
      </c>
      <c r="AN50" s="52" t="str">
        <f>Schedule!AE3</f>
        <v>FUL</v>
      </c>
      <c r="AO50" s="52" t="str">
        <f>Schedule!AF3</f>
        <v>@LIV</v>
      </c>
      <c r="AP50" s="52" t="str">
        <f>Schedule!AG3</f>
        <v>MCI</v>
      </c>
      <c r="AQ50" s="52" t="str">
        <f>Schedule!AH3</f>
        <v>WBA</v>
      </c>
      <c r="AR50" s="52" t="str">
        <f>Schedule!AI3</f>
        <v>@EVE</v>
      </c>
      <c r="AS50" s="125" t="str">
        <f>Schedule!AJ3</f>
        <v>MUN</v>
      </c>
      <c r="AT50" s="52" t="str">
        <f>Schedule!AK3</f>
        <v>@CRY</v>
      </c>
      <c r="AU50" s="52" t="str">
        <f>Schedule!AL3</f>
        <v>@TOT</v>
      </c>
      <c r="AV50" s="52" t="str">
        <f>Schedule!AM3</f>
        <v>CHE</v>
      </c>
    </row>
    <row r="51" spans="10:48" x14ac:dyDescent="0.25">
      <c r="J51" s="51" t="str">
        <f>Schedule!A4</f>
        <v>BHA</v>
      </c>
      <c r="K51" s="104" t="str">
        <f>Schedule!B4</f>
        <v>CHE</v>
      </c>
      <c r="L51" s="104" t="str">
        <f>Schedule!C4</f>
        <v>@NEW</v>
      </c>
      <c r="M51" s="104" t="str">
        <f>Schedule!D4</f>
        <v>MUN</v>
      </c>
      <c r="N51" s="104" t="str">
        <f>Schedule!E4</f>
        <v>@EVE</v>
      </c>
      <c r="O51" s="104" t="str">
        <f>Schedule!F4</f>
        <v>@CRY</v>
      </c>
      <c r="P51" s="104" t="str">
        <f>Schedule!G4</f>
        <v>WBA</v>
      </c>
      <c r="Q51" s="104" t="str">
        <f>Schedule!H4</f>
        <v>@TOT</v>
      </c>
      <c r="R51" s="104" t="str">
        <f>Schedule!I4</f>
        <v>BUR</v>
      </c>
      <c r="S51" s="104" t="str">
        <f>Schedule!J4</f>
        <v>@AVL</v>
      </c>
      <c r="T51" s="104" t="str">
        <f>Schedule!K4</f>
        <v>LIV</v>
      </c>
      <c r="U51" s="104" t="str">
        <f>Schedule!L4</f>
        <v>SOU</v>
      </c>
      <c r="V51" s="52" t="str">
        <f>Schedule!M4</f>
        <v>@LEI</v>
      </c>
      <c r="W51" s="52" t="str">
        <f>Schedule!N4</f>
        <v>@FUL</v>
      </c>
      <c r="X51" s="52" t="str">
        <f>Schedule!O4</f>
        <v>SHU</v>
      </c>
      <c r="Y51" s="52" t="str">
        <f>Schedule!P4</f>
        <v>@WHU</v>
      </c>
      <c r="Z51" s="52" t="str">
        <f>Schedule!Q4</f>
        <v>ARS</v>
      </c>
      <c r="AA51" s="52" t="str">
        <f>Schedule!R4</f>
        <v>WOL</v>
      </c>
      <c r="AB51" s="52" t="str">
        <f>Schedule!S4</f>
        <v>@MCI</v>
      </c>
      <c r="AC51" s="52" t="str">
        <f>Schedule!T4</f>
        <v>@LEE</v>
      </c>
      <c r="AD51" s="52" t="str">
        <f>Schedule!U4</f>
        <v>FUL</v>
      </c>
      <c r="AE51" s="52" t="str">
        <f>Schedule!V4</f>
        <v>TOT</v>
      </c>
      <c r="AF51" s="52" t="str">
        <f>Schedule!W4</f>
        <v>@LIV</v>
      </c>
      <c r="AG51" s="52" t="str">
        <f>Schedule!X4</f>
        <v>@BUR</v>
      </c>
      <c r="AH51" s="52" t="str">
        <f>Schedule!Y4</f>
        <v>AVL</v>
      </c>
      <c r="AI51" s="52" t="str">
        <f>Schedule!Z4</f>
        <v>CRY</v>
      </c>
      <c r="AJ51" s="104" t="str">
        <f>Schedule!AA4</f>
        <v>@WBA</v>
      </c>
      <c r="AK51" s="52" t="str">
        <f>Schedule!AB4</f>
        <v>LEI</v>
      </c>
      <c r="AL51" s="52" t="str">
        <f>Schedule!AC4</f>
        <v>@SOU</v>
      </c>
      <c r="AM51" s="104" t="str">
        <f>Schedule!AD4</f>
        <v>NEW</v>
      </c>
      <c r="AN51" s="52" t="str">
        <f>Schedule!AE4</f>
        <v>@MUN</v>
      </c>
      <c r="AO51" s="52" t="str">
        <f>Schedule!AF4</f>
        <v>EVE</v>
      </c>
      <c r="AP51" s="52" t="str">
        <f>Schedule!AG4</f>
        <v>@CHE</v>
      </c>
      <c r="AQ51" s="52" t="str">
        <f>Schedule!AH4</f>
        <v>@SHU</v>
      </c>
      <c r="AR51" s="52" t="str">
        <f>Schedule!AI4</f>
        <v>LEE</v>
      </c>
      <c r="AS51" s="52" t="str">
        <f>Schedule!AJ4</f>
        <v>@WOL</v>
      </c>
      <c r="AT51" s="52" t="str">
        <f>Schedule!AK4</f>
        <v>WHU</v>
      </c>
      <c r="AU51" s="52" t="str">
        <f>Schedule!AL4</f>
        <v>MCI</v>
      </c>
      <c r="AV51" s="52" t="str">
        <f>Schedule!AM4</f>
        <v>@ARS</v>
      </c>
    </row>
    <row r="52" spans="10:48" x14ac:dyDescent="0.25">
      <c r="J52" s="51" t="str">
        <f>Schedule!A5</f>
        <v>BUR</v>
      </c>
      <c r="K52" s="104" t="str">
        <f>Schedule!B5</f>
        <v>MUN</v>
      </c>
      <c r="L52" s="104" t="str">
        <f>Schedule!C5</f>
        <v>@LEI</v>
      </c>
      <c r="M52" s="104" t="str">
        <f>Schedule!D5</f>
        <v>SOU</v>
      </c>
      <c r="N52" s="104" t="str">
        <f>Schedule!E5</f>
        <v>@NEW</v>
      </c>
      <c r="O52" s="104" t="str">
        <f>Schedule!F5</f>
        <v>@WBA</v>
      </c>
      <c r="P52" s="104" t="str">
        <f>Schedule!G5</f>
        <v>TOT</v>
      </c>
      <c r="Q52" s="104" t="str">
        <f>Schedule!H5</f>
        <v>CHE</v>
      </c>
      <c r="R52" s="104" t="str">
        <f>Schedule!I5</f>
        <v>@BHA</v>
      </c>
      <c r="S52" s="104" t="str">
        <f>Schedule!J5</f>
        <v>CRY</v>
      </c>
      <c r="T52" s="104" t="str">
        <f>Schedule!K5</f>
        <v>@MCI</v>
      </c>
      <c r="U52" s="104" t="str">
        <f>Schedule!L5</f>
        <v>EVE</v>
      </c>
      <c r="V52" s="52" t="str">
        <f>Schedule!M5</f>
        <v>@ARS</v>
      </c>
      <c r="W52" s="52" t="str">
        <f>Schedule!N5</f>
        <v>@AVL</v>
      </c>
      <c r="X52" s="52" t="str">
        <f>Schedule!O5</f>
        <v>WOL</v>
      </c>
      <c r="Y52" s="52" t="str">
        <f>Schedule!P5</f>
        <v>@LEE</v>
      </c>
      <c r="Z52" s="104" t="str">
        <f>Schedule!Q5</f>
        <v>SHU</v>
      </c>
      <c r="AA52" s="104" t="str">
        <f>Schedule!R5</f>
        <v>FUL</v>
      </c>
      <c r="AB52" s="52" t="str">
        <f>Schedule!S5</f>
        <v>@LIV</v>
      </c>
      <c r="AC52" s="52" t="str">
        <f>Schedule!T5</f>
        <v>@WHU</v>
      </c>
      <c r="AD52" s="52" t="str">
        <f>Schedule!U5</f>
        <v>AVL</v>
      </c>
      <c r="AE52" s="52" t="str">
        <f>Schedule!V5</f>
        <v>@CHE</v>
      </c>
      <c r="AF52" s="52" t="str">
        <f>Schedule!W5</f>
        <v>MCI</v>
      </c>
      <c r="AG52" s="52" t="str">
        <f>Schedule!X5</f>
        <v>BHA</v>
      </c>
      <c r="AH52" s="104" t="str">
        <f>Schedule!Y5</f>
        <v>@CRY</v>
      </c>
      <c r="AI52" s="52" t="str">
        <f>Schedule!Z5</f>
        <v>WBA</v>
      </c>
      <c r="AJ52" s="104" t="str">
        <f>Schedule!AA5</f>
        <v>@TOT</v>
      </c>
      <c r="AK52" s="52" t="str">
        <f>Schedule!AB5</f>
        <v>ARS</v>
      </c>
      <c r="AL52" s="52" t="str">
        <f>Schedule!AC5</f>
        <v>@EVE</v>
      </c>
      <c r="AM52" s="104" t="str">
        <f>Schedule!AD5</f>
        <v>LEI</v>
      </c>
      <c r="AN52" s="52" t="str">
        <f>Schedule!AE5</f>
        <v>@SOU</v>
      </c>
      <c r="AO52" s="52" t="str">
        <f>Schedule!AF5</f>
        <v>NEW</v>
      </c>
      <c r="AP52" s="52" t="str">
        <f>Schedule!AG5</f>
        <v>@MUN</v>
      </c>
      <c r="AQ52" s="52" t="str">
        <f>Schedule!AH5</f>
        <v>@WOL</v>
      </c>
      <c r="AR52" s="52" t="str">
        <f>Schedule!AI5</f>
        <v>WHU</v>
      </c>
      <c r="AS52" s="52" t="str">
        <f>Schedule!AJ5</f>
        <v>@FUL</v>
      </c>
      <c r="AT52" s="52" t="str">
        <f>Schedule!AK5</f>
        <v>LEE</v>
      </c>
      <c r="AU52" s="52" t="str">
        <f>Schedule!AL5</f>
        <v>LIV</v>
      </c>
      <c r="AV52" s="52" t="str">
        <f>Schedule!AM5</f>
        <v>@SHU</v>
      </c>
    </row>
    <row r="53" spans="10:48" x14ac:dyDescent="0.25">
      <c r="J53" s="51" t="str">
        <f>Schedule!A6</f>
        <v>CHE</v>
      </c>
      <c r="K53" s="104" t="str">
        <f>Schedule!B6</f>
        <v>@BHA</v>
      </c>
      <c r="L53" s="104" t="str">
        <f>Schedule!C6</f>
        <v>LIV</v>
      </c>
      <c r="M53" s="104" t="str">
        <f>Schedule!D6</f>
        <v>@WBA</v>
      </c>
      <c r="N53" s="104" t="str">
        <f>Schedule!E6</f>
        <v>CRY</v>
      </c>
      <c r="O53" s="104" t="str">
        <f>Schedule!F6</f>
        <v>SOU</v>
      </c>
      <c r="P53" s="104" t="str">
        <f>Schedule!G6</f>
        <v>@MUN</v>
      </c>
      <c r="Q53" s="104" t="str">
        <f>Schedule!H6</f>
        <v>@BUR</v>
      </c>
      <c r="R53" s="104" t="str">
        <f>Schedule!I6</f>
        <v>SHU</v>
      </c>
      <c r="S53" s="104" t="str">
        <f>Schedule!J6</f>
        <v>@NEW</v>
      </c>
      <c r="T53" s="104" t="str">
        <f>Schedule!K6</f>
        <v>TOT</v>
      </c>
      <c r="U53" s="104" t="str">
        <f>Schedule!L6</f>
        <v>LEE</v>
      </c>
      <c r="V53" s="52" t="str">
        <f>Schedule!M6</f>
        <v>@EVE</v>
      </c>
      <c r="W53" s="52" t="str">
        <f>Schedule!N6</f>
        <v>@WOL</v>
      </c>
      <c r="X53" s="52" t="str">
        <f>Schedule!O6</f>
        <v>WHU</v>
      </c>
      <c r="Y53" s="52" t="str">
        <f>Schedule!P6</f>
        <v>@ARS</v>
      </c>
      <c r="Z53" s="104" t="str">
        <f>Schedule!Q6</f>
        <v>AVL</v>
      </c>
      <c r="AA53" s="104" t="str">
        <f>Schedule!R6</f>
        <v>MCI</v>
      </c>
      <c r="AB53" s="52" t="str">
        <f>Schedule!S6</f>
        <v>@LEI</v>
      </c>
      <c r="AC53" s="52" t="str">
        <f>Schedule!T6</f>
        <v>@FUL</v>
      </c>
      <c r="AD53" s="52" t="str">
        <f>Schedule!U6</f>
        <v>WOL</v>
      </c>
      <c r="AE53" s="52" t="str">
        <f>Schedule!V6</f>
        <v>BUR</v>
      </c>
      <c r="AF53" s="52" t="str">
        <f>Schedule!W6</f>
        <v>@TOT</v>
      </c>
      <c r="AG53" s="52" t="str">
        <f>Schedule!X6</f>
        <v>@SHU</v>
      </c>
      <c r="AH53" s="104" t="str">
        <f>Schedule!Y6</f>
        <v>NEW</v>
      </c>
      <c r="AI53" s="52" t="str">
        <f>Schedule!Z6</f>
        <v>@SOU</v>
      </c>
      <c r="AJ53" s="104" t="str">
        <f>Schedule!AA6</f>
        <v>MUN</v>
      </c>
      <c r="AK53" s="52" t="str">
        <f>Schedule!AB6</f>
        <v>EVE</v>
      </c>
      <c r="AL53" s="52" t="str">
        <f>Schedule!AC6</f>
        <v>@LEE</v>
      </c>
      <c r="AM53" s="104" t="str">
        <f>Schedule!AD6</f>
        <v>@LIV</v>
      </c>
      <c r="AN53" s="52" t="str">
        <f>Schedule!AE6</f>
        <v>WBA</v>
      </c>
      <c r="AO53" s="52" t="str">
        <f>Schedule!AF6</f>
        <v>@CRY</v>
      </c>
      <c r="AP53" s="52" t="str">
        <f>Schedule!AG6</f>
        <v>BHA</v>
      </c>
      <c r="AQ53" s="52" t="str">
        <f>Schedule!AH6</f>
        <v>@WHU</v>
      </c>
      <c r="AR53" s="52" t="str">
        <f>Schedule!AI6</f>
        <v>FUL</v>
      </c>
      <c r="AS53" s="104" t="str">
        <f>Schedule!AJ6</f>
        <v>@MCI</v>
      </c>
      <c r="AT53" s="104" t="str">
        <f>Schedule!AK6</f>
        <v>ARS</v>
      </c>
      <c r="AU53" s="52" t="str">
        <f>Schedule!AL6</f>
        <v>LEI</v>
      </c>
      <c r="AV53" s="52" t="str">
        <f>Schedule!AM6</f>
        <v>@AVL</v>
      </c>
    </row>
    <row r="54" spans="10:48" x14ac:dyDescent="0.25">
      <c r="J54" s="51" t="str">
        <f>Schedule!A7</f>
        <v>CRY</v>
      </c>
      <c r="K54" s="104" t="str">
        <f>Schedule!B7</f>
        <v>SOU</v>
      </c>
      <c r="L54" s="104" t="str">
        <f>Schedule!C7</f>
        <v>@MUN</v>
      </c>
      <c r="M54" s="104" t="str">
        <f>Schedule!D7</f>
        <v>EVE</v>
      </c>
      <c r="N54" s="104" t="str">
        <f>Schedule!E7</f>
        <v>@CHE</v>
      </c>
      <c r="O54" s="104" t="str">
        <f>Schedule!F7</f>
        <v>BHA</v>
      </c>
      <c r="P54" s="104" t="str">
        <f>Schedule!G7</f>
        <v>@FUL</v>
      </c>
      <c r="Q54" s="104" t="str">
        <f>Schedule!H7</f>
        <v>@WOL</v>
      </c>
      <c r="R54" s="104" t="str">
        <f>Schedule!I7</f>
        <v>LEE</v>
      </c>
      <c r="S54" s="104" t="str">
        <f>Schedule!J7</f>
        <v>@BUR</v>
      </c>
      <c r="T54" s="104" t="str">
        <f>Schedule!K7</f>
        <v>NEW</v>
      </c>
      <c r="U54" s="104" t="str">
        <f>Schedule!L7</f>
        <v>@WBA</v>
      </c>
      <c r="V54" s="52" t="str">
        <f>Schedule!M7</f>
        <v>TOT</v>
      </c>
      <c r="W54" s="52" t="str">
        <f>Schedule!N7</f>
        <v>@WHU</v>
      </c>
      <c r="X54" s="52" t="str">
        <f>Schedule!O7</f>
        <v>LIV</v>
      </c>
      <c r="Y54" s="52" t="str">
        <f>Schedule!P7</f>
        <v>@AVL</v>
      </c>
      <c r="Z54" s="104" t="str">
        <f>Schedule!Q7</f>
        <v>LEI</v>
      </c>
      <c r="AA54" s="104" t="str">
        <f>Schedule!R7</f>
        <v>SHU</v>
      </c>
      <c r="AB54" s="52" t="str">
        <f>Schedule!S7</f>
        <v>@ARS</v>
      </c>
      <c r="AC54" s="52" t="str">
        <f>Schedule!T7</f>
        <v>@MCI</v>
      </c>
      <c r="AD54" s="52" t="str">
        <f>Schedule!U7</f>
        <v>WHU</v>
      </c>
      <c r="AE54" s="52" t="str">
        <f>Schedule!V7</f>
        <v>WOL</v>
      </c>
      <c r="AF54" s="52" t="str">
        <f>Schedule!W7</f>
        <v>@NEW</v>
      </c>
      <c r="AG54" s="52" t="str">
        <f>Schedule!X7</f>
        <v>@LEE</v>
      </c>
      <c r="AH54" s="104" t="str">
        <f>Schedule!Y7</f>
        <v>BUR</v>
      </c>
      <c r="AI54" s="52" t="str">
        <f>Schedule!Z7</f>
        <v>@BHA</v>
      </c>
      <c r="AJ54" s="104" t="str">
        <f>Schedule!AA7</f>
        <v>FUL</v>
      </c>
      <c r="AK54" s="52" t="str">
        <f>Schedule!AB7</f>
        <v>@TOT</v>
      </c>
      <c r="AL54" s="52" t="str">
        <f>Schedule!AC7</f>
        <v>WBA</v>
      </c>
      <c r="AM54" s="104" t="str">
        <f>Schedule!AD7</f>
        <v>MUN</v>
      </c>
      <c r="AN54" s="52" t="str">
        <f>Schedule!AE7</f>
        <v>@EVE</v>
      </c>
      <c r="AO54" s="52" t="str">
        <f>Schedule!AF7</f>
        <v>CHE</v>
      </c>
      <c r="AP54" s="125" t="str">
        <f>Schedule!AG7</f>
        <v>@SOU</v>
      </c>
      <c r="AQ54" s="52" t="str">
        <f>Schedule!AH7</f>
        <v>@LEI</v>
      </c>
      <c r="AR54" s="52" t="str">
        <f>Schedule!AI7</f>
        <v>MCI</v>
      </c>
      <c r="AS54" s="125" t="str">
        <f>Schedule!AJ7</f>
        <v>@SHU</v>
      </c>
      <c r="AT54" s="52" t="str">
        <f>Schedule!AK7</f>
        <v>AVL</v>
      </c>
      <c r="AU54" s="52" t="str">
        <f>Schedule!AL7</f>
        <v>ARS</v>
      </c>
      <c r="AV54" s="52" t="str">
        <f>Schedule!AM7</f>
        <v>@LIV</v>
      </c>
    </row>
    <row r="55" spans="10:48" x14ac:dyDescent="0.25">
      <c r="J55" s="51" t="str">
        <f>Schedule!A8</f>
        <v>EVE</v>
      </c>
      <c r="K55" s="104" t="str">
        <f>Schedule!B8</f>
        <v>@TOT</v>
      </c>
      <c r="L55" s="104" t="str">
        <f>Schedule!C8</f>
        <v>WBA</v>
      </c>
      <c r="M55" s="104" t="str">
        <f>Schedule!D8</f>
        <v>@CRY</v>
      </c>
      <c r="N55" s="104" t="str">
        <f>Schedule!E8</f>
        <v>BHA</v>
      </c>
      <c r="O55" s="104" t="str">
        <f>Schedule!F8</f>
        <v>LIV</v>
      </c>
      <c r="P55" s="104" t="str">
        <f>Schedule!G8</f>
        <v>@SOU</v>
      </c>
      <c r="Q55" s="104" t="str">
        <f>Schedule!H8</f>
        <v>@NEW</v>
      </c>
      <c r="R55" s="104" t="str">
        <f>Schedule!I8</f>
        <v>MUN</v>
      </c>
      <c r="S55" s="104" t="str">
        <f>Schedule!J8</f>
        <v>@FUL</v>
      </c>
      <c r="T55" s="104" t="str">
        <f>Schedule!K8</f>
        <v>LEE</v>
      </c>
      <c r="U55" s="104" t="str">
        <f>Schedule!L8</f>
        <v>@BUR</v>
      </c>
      <c r="V55" s="52" t="str">
        <f>Schedule!M8</f>
        <v>CHE</v>
      </c>
      <c r="W55" s="52" t="str">
        <f>Schedule!N8</f>
        <v>@LEI</v>
      </c>
      <c r="X55" s="52" t="str">
        <f>Schedule!O8</f>
        <v>ARS</v>
      </c>
      <c r="Y55" s="52" t="str">
        <f>Schedule!P8</f>
        <v>@SHU</v>
      </c>
      <c r="Z55" s="104" t="str">
        <f>Schedule!Q8</f>
        <v>MCI</v>
      </c>
      <c r="AA55" s="104" t="str">
        <f>Schedule!R8</f>
        <v>WHU</v>
      </c>
      <c r="AB55" s="52" t="str">
        <f>Schedule!S8</f>
        <v>@WOL</v>
      </c>
      <c r="AC55" s="125" t="str">
        <f>Schedule!T8</f>
        <v>@AVL</v>
      </c>
      <c r="AD55" s="52" t="str">
        <f>Schedule!U8</f>
        <v>LEI</v>
      </c>
      <c r="AE55" s="52" t="str">
        <f>Schedule!V8</f>
        <v>NEW</v>
      </c>
      <c r="AF55" s="52" t="str">
        <f>Schedule!W8</f>
        <v>@LEE</v>
      </c>
      <c r="AG55" s="52" t="str">
        <f>Schedule!X8</f>
        <v>@MUN</v>
      </c>
      <c r="AH55" s="104" t="str">
        <f>Schedule!Y8</f>
        <v>FUL</v>
      </c>
      <c r="AI55" s="52" t="str">
        <f>Schedule!Z8</f>
        <v>@LIV</v>
      </c>
      <c r="AJ55" s="104" t="str">
        <f>Schedule!AA8</f>
        <v>SOU</v>
      </c>
      <c r="AK55" s="52" t="str">
        <f>Schedule!AB8</f>
        <v>@CHE</v>
      </c>
      <c r="AL55" s="52" t="str">
        <f>Schedule!AC8</f>
        <v>BUR</v>
      </c>
      <c r="AM55" s="104" t="str">
        <f>Schedule!AD8</f>
        <v>@WBA</v>
      </c>
      <c r="AN55" s="52" t="str">
        <f>Schedule!AE8</f>
        <v>CRY</v>
      </c>
      <c r="AO55" s="52" t="str">
        <f>Schedule!AF8</f>
        <v>@BHA</v>
      </c>
      <c r="AP55" s="52" t="str">
        <f>Schedule!AG8</f>
        <v>TOT</v>
      </c>
      <c r="AQ55" s="52" t="str">
        <f>Schedule!AH8</f>
        <v>@ARS</v>
      </c>
      <c r="AR55" s="52" t="str">
        <f>Schedule!AI8</f>
        <v>AVL</v>
      </c>
      <c r="AS55" s="125" t="str">
        <f>Schedule!AJ8</f>
        <v>@WHU</v>
      </c>
      <c r="AT55" s="52" t="str">
        <f>Schedule!AK8</f>
        <v>SHU</v>
      </c>
      <c r="AU55" s="52" t="str">
        <f>Schedule!AL8</f>
        <v>WOL</v>
      </c>
      <c r="AV55" s="52" t="str">
        <f>Schedule!AM8</f>
        <v>@MCI</v>
      </c>
    </row>
    <row r="56" spans="10:48" x14ac:dyDescent="0.25">
      <c r="J56" s="51" t="str">
        <f>Schedule!A9</f>
        <v>FUL</v>
      </c>
      <c r="K56" s="104" t="str">
        <f>Schedule!B9</f>
        <v>ARS</v>
      </c>
      <c r="L56" s="104" t="str">
        <f>Schedule!C9</f>
        <v>@LEE</v>
      </c>
      <c r="M56" s="104" t="str">
        <f>Schedule!D9</f>
        <v>AVL</v>
      </c>
      <c r="N56" s="104" t="str">
        <f>Schedule!E9</f>
        <v>@WOL</v>
      </c>
      <c r="O56" s="104" t="str">
        <f>Schedule!F9</f>
        <v>@SHU</v>
      </c>
      <c r="P56" s="104" t="str">
        <f>Schedule!G9</f>
        <v>CRY</v>
      </c>
      <c r="Q56" s="104" t="str">
        <f>Schedule!H9</f>
        <v>WBA</v>
      </c>
      <c r="R56" s="104" t="str">
        <f>Schedule!I9</f>
        <v>@WHU</v>
      </c>
      <c r="S56" s="104" t="str">
        <f>Schedule!J9</f>
        <v>EVE</v>
      </c>
      <c r="T56" s="104" t="str">
        <f>Schedule!K9</f>
        <v>@LEI</v>
      </c>
      <c r="U56" s="104" t="str">
        <f>Schedule!L9</f>
        <v>@MCI</v>
      </c>
      <c r="V56" s="52" t="str">
        <f>Schedule!M9</f>
        <v>LIV</v>
      </c>
      <c r="W56" s="52" t="str">
        <f>Schedule!N9</f>
        <v>BHA</v>
      </c>
      <c r="X56" s="52" t="str">
        <f>Schedule!O9</f>
        <v>@NEW</v>
      </c>
      <c r="Y56" s="52" t="str">
        <f>Schedule!P9</f>
        <v>SOU</v>
      </c>
      <c r="Z56" s="104" t="str">
        <f>Schedule!Q9</f>
        <v>@TOT</v>
      </c>
      <c r="AA56" s="104" t="str">
        <f>Schedule!R9</f>
        <v>@BUR</v>
      </c>
      <c r="AB56" s="52" t="str">
        <f>Schedule!S9</f>
        <v>MUN</v>
      </c>
      <c r="AC56" s="52" t="str">
        <f>Schedule!T9</f>
        <v>CHE</v>
      </c>
      <c r="AD56" s="52" t="str">
        <f>Schedule!U9</f>
        <v>@BHA</v>
      </c>
      <c r="AE56" s="52" t="str">
        <f>Schedule!V9</f>
        <v>@WBA</v>
      </c>
      <c r="AF56" s="52" t="str">
        <f>Schedule!W9</f>
        <v>LEI</v>
      </c>
      <c r="AG56" s="52" t="str">
        <f>Schedule!X9</f>
        <v>WHU</v>
      </c>
      <c r="AH56" s="104" t="str">
        <f>Schedule!Y9</f>
        <v>@EVE</v>
      </c>
      <c r="AI56" s="52" t="str">
        <f>Schedule!Z9</f>
        <v>SHU</v>
      </c>
      <c r="AJ56" s="104" t="str">
        <f>Schedule!AA9</f>
        <v>@CRY</v>
      </c>
      <c r="AK56" s="52" t="str">
        <f>Schedule!AB9</f>
        <v>@LIV</v>
      </c>
      <c r="AL56" s="52" t="str">
        <f>Schedule!AC9</f>
        <v>MCI</v>
      </c>
      <c r="AM56" s="104" t="str">
        <f>Schedule!AD9</f>
        <v>LEE</v>
      </c>
      <c r="AN56" s="52" t="str">
        <f>Schedule!AE9</f>
        <v>@AVL</v>
      </c>
      <c r="AO56" s="52" t="str">
        <f>Schedule!AF9</f>
        <v>WOL</v>
      </c>
      <c r="AP56" s="52" t="str">
        <f>Schedule!AG9</f>
        <v>@ARS</v>
      </c>
      <c r="AQ56" s="104" t="str">
        <f>Schedule!AH9</f>
        <v>TOT</v>
      </c>
      <c r="AR56" s="52" t="str">
        <f>Schedule!AI9</f>
        <v>@CHE</v>
      </c>
      <c r="AS56" s="52" t="str">
        <f>Schedule!AJ9</f>
        <v>BUR</v>
      </c>
      <c r="AT56" s="52" t="str">
        <f>Schedule!AK9</f>
        <v>@SOU</v>
      </c>
      <c r="AU56" s="52" t="str">
        <f>Schedule!AL9</f>
        <v>@MUN</v>
      </c>
      <c r="AV56" s="52" t="str">
        <f>Schedule!AM9</f>
        <v>NEW</v>
      </c>
    </row>
    <row r="57" spans="10:48" x14ac:dyDescent="0.25">
      <c r="J57" s="51" t="str">
        <f>Schedule!A10</f>
        <v>LEE</v>
      </c>
      <c r="K57" s="104" t="str">
        <f>Schedule!B10</f>
        <v>@LIV</v>
      </c>
      <c r="L57" s="104" t="str">
        <f>Schedule!C10</f>
        <v>FUL</v>
      </c>
      <c r="M57" s="104" t="str">
        <f>Schedule!D10</f>
        <v>@SHU</v>
      </c>
      <c r="N57" s="104" t="str">
        <f>Schedule!E10</f>
        <v>MCI</v>
      </c>
      <c r="O57" s="104" t="str">
        <f>Schedule!F10</f>
        <v>WOL</v>
      </c>
      <c r="P57" s="104" t="str">
        <f>Schedule!G10</f>
        <v>@AVL</v>
      </c>
      <c r="Q57" s="104" t="str">
        <f>Schedule!H10</f>
        <v>LEI</v>
      </c>
      <c r="R57" s="104" t="str">
        <f>Schedule!I10</f>
        <v>@CRY</v>
      </c>
      <c r="S57" s="104" t="str">
        <f>Schedule!J10</f>
        <v>ARS</v>
      </c>
      <c r="T57" s="104" t="str">
        <f>Schedule!K10</f>
        <v>@EVE</v>
      </c>
      <c r="U57" s="104" t="str">
        <f>Schedule!L10</f>
        <v>@CHE</v>
      </c>
      <c r="V57" s="52" t="str">
        <f>Schedule!M10</f>
        <v>WHU</v>
      </c>
      <c r="W57" s="52" t="str">
        <f>Schedule!N10</f>
        <v>NEW</v>
      </c>
      <c r="X57" s="52" t="str">
        <f>Schedule!O10</f>
        <v>@MUN</v>
      </c>
      <c r="Y57" s="52" t="str">
        <f>Schedule!P10</f>
        <v>BUR</v>
      </c>
      <c r="Z57" s="104" t="str">
        <f>Schedule!Q10</f>
        <v>@WBA</v>
      </c>
      <c r="AA57" s="104" t="str">
        <f>Schedule!R10</f>
        <v>@TOT</v>
      </c>
      <c r="AB57" s="104" t="str">
        <f>Schedule!S10</f>
        <v>SOU</v>
      </c>
      <c r="AC57" s="52" t="str">
        <f>Schedule!T10</f>
        <v>BHA</v>
      </c>
      <c r="AD57" s="52" t="str">
        <f>Schedule!U10</f>
        <v>@NEW</v>
      </c>
      <c r="AE57" s="52" t="str">
        <f>Schedule!V10</f>
        <v>@LEI</v>
      </c>
      <c r="AF57" s="52" t="str">
        <f>Schedule!W10</f>
        <v>EVE</v>
      </c>
      <c r="AG57" s="52" t="str">
        <f>Schedule!X10</f>
        <v>CRY</v>
      </c>
      <c r="AH57" s="104" t="str">
        <f>Schedule!Y10</f>
        <v>@ARS</v>
      </c>
      <c r="AI57" s="118" t="str">
        <f>Schedule!Z10</f>
        <v>@WOL</v>
      </c>
      <c r="AJ57" s="104" t="str">
        <f>Schedule!AA10</f>
        <v>AVL</v>
      </c>
      <c r="AK57" s="52" t="str">
        <f>Schedule!AB10</f>
        <v>@WHU</v>
      </c>
      <c r="AL57" s="52" t="str">
        <f>Schedule!AC10</f>
        <v>CHE</v>
      </c>
      <c r="AM57" s="104" t="str">
        <f>Schedule!AD10</f>
        <v>@FUL</v>
      </c>
      <c r="AN57" s="52" t="str">
        <f>Schedule!AE10</f>
        <v>SHU</v>
      </c>
      <c r="AO57" s="52" t="str">
        <f>Schedule!AF10</f>
        <v>@MCI</v>
      </c>
      <c r="AP57" s="52" t="str">
        <f>Schedule!AG10</f>
        <v>LIV</v>
      </c>
      <c r="AQ57" s="104" t="str">
        <f>Schedule!AH10</f>
        <v>MUN</v>
      </c>
      <c r="AR57" s="52" t="str">
        <f>Schedule!AI10</f>
        <v>@BHA</v>
      </c>
      <c r="AS57" s="52" t="str">
        <f>Schedule!AJ10</f>
        <v>TOT</v>
      </c>
      <c r="AT57" s="52" t="str">
        <f>Schedule!AK10</f>
        <v>@BUR</v>
      </c>
      <c r="AU57" s="52" t="str">
        <f>Schedule!AL10</f>
        <v>@SOU</v>
      </c>
      <c r="AV57" s="52" t="str">
        <f>Schedule!AM10</f>
        <v>WBA</v>
      </c>
    </row>
    <row r="58" spans="10:48" x14ac:dyDescent="0.25">
      <c r="J58" s="51" t="str">
        <f>Schedule!A11</f>
        <v>LEI</v>
      </c>
      <c r="K58" s="104" t="str">
        <f>Schedule!B11</f>
        <v>@WBA</v>
      </c>
      <c r="L58" s="104" t="str">
        <f>Schedule!C11</f>
        <v>BUR</v>
      </c>
      <c r="M58" s="104" t="str">
        <f>Schedule!D11</f>
        <v>@MCI</v>
      </c>
      <c r="N58" s="104" t="str">
        <f>Schedule!E11</f>
        <v>WHU</v>
      </c>
      <c r="O58" s="104" t="str">
        <f>Schedule!F11</f>
        <v>AVL</v>
      </c>
      <c r="P58" s="104" t="str">
        <f>Schedule!G11</f>
        <v>@ARS</v>
      </c>
      <c r="Q58" s="104" t="str">
        <f>Schedule!H11</f>
        <v>@LEE</v>
      </c>
      <c r="R58" s="104" t="str">
        <f>Schedule!I11</f>
        <v>WOL</v>
      </c>
      <c r="S58" s="104" t="str">
        <f>Schedule!J11</f>
        <v>@LIV</v>
      </c>
      <c r="T58" s="104" t="str">
        <f>Schedule!K11</f>
        <v>FUL</v>
      </c>
      <c r="U58" s="104" t="str">
        <f>Schedule!L11</f>
        <v>@SHU</v>
      </c>
      <c r="V58" s="52" t="str">
        <f>Schedule!M11</f>
        <v>BHA</v>
      </c>
      <c r="W58" s="52" t="str">
        <f>Schedule!N11</f>
        <v>EVE</v>
      </c>
      <c r="X58" s="52" t="str">
        <f>Schedule!O11</f>
        <v>@TOT</v>
      </c>
      <c r="Y58" s="52" t="str">
        <f>Schedule!P11</f>
        <v>MUN</v>
      </c>
      <c r="Z58" s="104" t="str">
        <f>Schedule!Q11</f>
        <v>@CRY</v>
      </c>
      <c r="AA58" s="104" t="str">
        <f>Schedule!R11</f>
        <v>@NEW</v>
      </c>
      <c r="AB58" s="52" t="str">
        <f>Schedule!S11</f>
        <v>CHE</v>
      </c>
      <c r="AC58" s="52" t="str">
        <f>Schedule!T11</f>
        <v>SOU</v>
      </c>
      <c r="AD58" s="52" t="str">
        <f>Schedule!U11</f>
        <v>@EVE</v>
      </c>
      <c r="AE58" s="52" t="str">
        <f>Schedule!V11</f>
        <v>LEE</v>
      </c>
      <c r="AF58" s="52" t="str">
        <f>Schedule!W11</f>
        <v>@FUL</v>
      </c>
      <c r="AG58" s="52" t="str">
        <f>Schedule!X11</f>
        <v>@WOL</v>
      </c>
      <c r="AH58" s="104" t="str">
        <f>Schedule!Y11</f>
        <v>LIV</v>
      </c>
      <c r="AI58" s="52" t="str">
        <f>Schedule!Z11</f>
        <v>@AVL</v>
      </c>
      <c r="AJ58" s="104" t="str">
        <f>Schedule!AA11</f>
        <v>ARS</v>
      </c>
      <c r="AK58" s="52" t="str">
        <f>Schedule!AB11</f>
        <v>@BHA</v>
      </c>
      <c r="AL58" s="52" t="str">
        <f>Schedule!AC11</f>
        <v>SHU</v>
      </c>
      <c r="AM58" s="104" t="str">
        <f>Schedule!AD11</f>
        <v>@BUR</v>
      </c>
      <c r="AN58" s="52" t="str">
        <f>Schedule!AE11</f>
        <v>MCI</v>
      </c>
      <c r="AO58" s="52" t="str">
        <f>Schedule!AF11</f>
        <v>@WHU</v>
      </c>
      <c r="AP58" s="52" t="str">
        <f>Schedule!AG11</f>
        <v>WBA</v>
      </c>
      <c r="AQ58" s="104" t="str">
        <f>Schedule!AH11</f>
        <v>CRY</v>
      </c>
      <c r="AR58" s="52" t="str">
        <f>Schedule!AI11</f>
        <v>@SOU</v>
      </c>
      <c r="AS58" s="104" t="str">
        <f>Schedule!AJ11</f>
        <v>NEW</v>
      </c>
      <c r="AT58" s="104" t="str">
        <f>Schedule!AK11</f>
        <v>@MUN</v>
      </c>
      <c r="AU58" s="52" t="str">
        <f>Schedule!AL11</f>
        <v>@CHE</v>
      </c>
      <c r="AV58" s="52" t="str">
        <f>Schedule!AM11</f>
        <v>TOT</v>
      </c>
    </row>
    <row r="59" spans="10:48" x14ac:dyDescent="0.25">
      <c r="J59" s="51" t="str">
        <f>Schedule!A12</f>
        <v>LIV</v>
      </c>
      <c r="K59" s="104" t="str">
        <f>Schedule!B12</f>
        <v>LEE</v>
      </c>
      <c r="L59" s="104" t="str">
        <f>Schedule!C12</f>
        <v>@CHE</v>
      </c>
      <c r="M59" s="104" t="str">
        <f>Schedule!D12</f>
        <v>ARS</v>
      </c>
      <c r="N59" s="104" t="str">
        <f>Schedule!E12</f>
        <v>@AVL</v>
      </c>
      <c r="O59" s="104" t="str">
        <f>Schedule!F12</f>
        <v>@EVE</v>
      </c>
      <c r="P59" s="104" t="str">
        <f>Schedule!G12</f>
        <v>SHU</v>
      </c>
      <c r="Q59" s="104" t="str">
        <f>Schedule!H12</f>
        <v>WHU</v>
      </c>
      <c r="R59" s="104" t="str">
        <f>Schedule!I12</f>
        <v>@MCI</v>
      </c>
      <c r="S59" s="104" t="str">
        <f>Schedule!J12</f>
        <v>LEI</v>
      </c>
      <c r="T59" s="104" t="str">
        <f>Schedule!K12</f>
        <v>@BHA</v>
      </c>
      <c r="U59" s="104" t="str">
        <f>Schedule!L12</f>
        <v>WOL</v>
      </c>
      <c r="V59" s="52" t="str">
        <f>Schedule!M12</f>
        <v>@FUL</v>
      </c>
      <c r="W59" s="52" t="str">
        <f>Schedule!N12</f>
        <v>TOT</v>
      </c>
      <c r="X59" s="52" t="str">
        <f>Schedule!O12</f>
        <v>@CRY</v>
      </c>
      <c r="Y59" s="52" t="str">
        <f>Schedule!P12</f>
        <v>WBA</v>
      </c>
      <c r="Z59" s="104" t="str">
        <f>Schedule!Q12</f>
        <v>@NEW</v>
      </c>
      <c r="AA59" s="104" t="str">
        <f>Schedule!R12</f>
        <v>@SOU</v>
      </c>
      <c r="AB59" s="52" t="str">
        <f>Schedule!S12</f>
        <v>BUR</v>
      </c>
      <c r="AC59" s="52" t="str">
        <f>Schedule!T12</f>
        <v>MUN</v>
      </c>
      <c r="AD59" s="52" t="str">
        <f>Schedule!U12</f>
        <v>@TOT</v>
      </c>
      <c r="AE59" s="52" t="str">
        <f>Schedule!V12</f>
        <v>@WHU</v>
      </c>
      <c r="AF59" s="52" t="str">
        <f>Schedule!W12</f>
        <v>BHA</v>
      </c>
      <c r="AG59" s="52" t="str">
        <f>Schedule!X12</f>
        <v>MCI</v>
      </c>
      <c r="AH59" s="104" t="str">
        <f>Schedule!Y12</f>
        <v>@LEI</v>
      </c>
      <c r="AI59" s="52" t="str">
        <f>Schedule!Z12</f>
        <v>EVE</v>
      </c>
      <c r="AJ59" s="104" t="str">
        <f>Schedule!AA12</f>
        <v>@SHU</v>
      </c>
      <c r="AK59" s="52" t="str">
        <f>Schedule!AB12</f>
        <v>FUL</v>
      </c>
      <c r="AL59" s="52" t="str">
        <f>Schedule!AC12</f>
        <v>@WOL</v>
      </c>
      <c r="AM59" s="104" t="str">
        <f>Schedule!AD12</f>
        <v>CHE</v>
      </c>
      <c r="AN59" s="52" t="str">
        <f>Schedule!AE12</f>
        <v>@ARS</v>
      </c>
      <c r="AO59" s="52" t="str">
        <f>Schedule!AF12</f>
        <v>AVL</v>
      </c>
      <c r="AP59" s="52" t="str">
        <f>Schedule!AG12</f>
        <v>@LEE</v>
      </c>
      <c r="AQ59" s="104" t="str">
        <f>Schedule!AH12</f>
        <v>NEW</v>
      </c>
      <c r="AR59" s="104" t="str">
        <f>Schedule!AI12</f>
        <v>@MUN</v>
      </c>
      <c r="AS59" s="104" t="str">
        <f>Schedule!AJ12</f>
        <v>SOU</v>
      </c>
      <c r="AT59" s="52" t="str">
        <f>Schedule!AK12</f>
        <v>@WBA</v>
      </c>
      <c r="AU59" s="52" t="str">
        <f>Schedule!AL12</f>
        <v>@BUR</v>
      </c>
      <c r="AV59" s="52" t="str">
        <f>Schedule!AM12</f>
        <v>CRY</v>
      </c>
    </row>
    <row r="60" spans="10:48" x14ac:dyDescent="0.25">
      <c r="J60" s="51" t="str">
        <f>Schedule!A13</f>
        <v>MCI</v>
      </c>
      <c r="K60" s="104" t="str">
        <f>Schedule!B13</f>
        <v>AVL</v>
      </c>
      <c r="L60" s="104" t="str">
        <f>Schedule!C13</f>
        <v>@WOL</v>
      </c>
      <c r="M60" s="104" t="str">
        <f>Schedule!D13</f>
        <v>LEI</v>
      </c>
      <c r="N60" s="104" t="str">
        <f>Schedule!E13</f>
        <v>@LEE</v>
      </c>
      <c r="O60" s="104" t="str">
        <f>Schedule!F13</f>
        <v>ARS</v>
      </c>
      <c r="P60" s="104" t="str">
        <f>Schedule!G13</f>
        <v>@WHU</v>
      </c>
      <c r="Q60" s="104" t="str">
        <f>Schedule!H13</f>
        <v>@SHU</v>
      </c>
      <c r="R60" s="104" t="str">
        <f>Schedule!I13</f>
        <v>LIV</v>
      </c>
      <c r="S60" s="104" t="str">
        <f>Schedule!J13</f>
        <v>@TOT</v>
      </c>
      <c r="T60" s="104" t="str">
        <f>Schedule!K13</f>
        <v>BUR</v>
      </c>
      <c r="U60" s="104" t="str">
        <f>Schedule!L13</f>
        <v>FUL</v>
      </c>
      <c r="V60" s="52" t="str">
        <f>Schedule!M13</f>
        <v>@MUN</v>
      </c>
      <c r="W60" s="52" t="str">
        <f>Schedule!N13</f>
        <v>WBA</v>
      </c>
      <c r="X60" s="52" t="str">
        <f>Schedule!O13</f>
        <v>@SOU</v>
      </c>
      <c r="Y60" s="52" t="str">
        <f>Schedule!P13</f>
        <v>NEW</v>
      </c>
      <c r="Z60" s="104" t="str">
        <f>Schedule!Q13</f>
        <v>@EVE</v>
      </c>
      <c r="AA60" s="104" t="str">
        <f>Schedule!R13</f>
        <v>@CHE</v>
      </c>
      <c r="AB60" s="52" t="str">
        <f>Schedule!S13</f>
        <v>BHA</v>
      </c>
      <c r="AC60" s="52" t="str">
        <f>Schedule!T13</f>
        <v>CRY</v>
      </c>
      <c r="AD60" s="52" t="str">
        <f>Schedule!U13</f>
        <v>@WBA</v>
      </c>
      <c r="AE60" s="52" t="str">
        <f>Schedule!V13</f>
        <v>SHU</v>
      </c>
      <c r="AF60" s="52" t="str">
        <f>Schedule!W13</f>
        <v>@BUR</v>
      </c>
      <c r="AG60" s="52" t="str">
        <f>Schedule!X13</f>
        <v>@LIV</v>
      </c>
      <c r="AH60" s="104" t="str">
        <f>Schedule!Y13</f>
        <v>TOT</v>
      </c>
      <c r="AI60" s="52" t="str">
        <f>Schedule!Z13</f>
        <v>@ARS</v>
      </c>
      <c r="AJ60" s="104" t="str">
        <f>Schedule!AA13</f>
        <v>WHU</v>
      </c>
      <c r="AK60" s="104" t="str">
        <f>Schedule!AB13</f>
        <v>MUN</v>
      </c>
      <c r="AL60" s="52" t="str">
        <f>Schedule!AC13</f>
        <v>@FUL</v>
      </c>
      <c r="AM60" s="104" t="str">
        <f>Schedule!AD13</f>
        <v>WOL</v>
      </c>
      <c r="AN60" s="52" t="str">
        <f>Schedule!AE13</f>
        <v>@LEI</v>
      </c>
      <c r="AO60" s="52" t="str">
        <f>Schedule!AF13</f>
        <v>LEE</v>
      </c>
      <c r="AP60" s="52" t="str">
        <f>Schedule!AG13</f>
        <v>@AVL</v>
      </c>
      <c r="AQ60" s="104" t="str">
        <f>Schedule!AH13</f>
        <v>SOU</v>
      </c>
      <c r="AR60" s="52" t="str">
        <f>Schedule!AI13</f>
        <v>@CRY</v>
      </c>
      <c r="AS60" s="52" t="str">
        <f>Schedule!AJ13</f>
        <v>CHE</v>
      </c>
      <c r="AT60" s="52" t="str">
        <f>Schedule!AK13</f>
        <v>@NEW</v>
      </c>
      <c r="AU60" s="52" t="str">
        <f>Schedule!AL13</f>
        <v>@BHA</v>
      </c>
      <c r="AV60" s="52" t="str">
        <f>Schedule!AM13</f>
        <v>EVE</v>
      </c>
    </row>
    <row r="61" spans="10:48" x14ac:dyDescent="0.25">
      <c r="J61" s="51" t="str">
        <f>Schedule!A14</f>
        <v>MUN</v>
      </c>
      <c r="K61" s="104" t="str">
        <f>Schedule!B14</f>
        <v>@BUR</v>
      </c>
      <c r="L61" s="104" t="str">
        <f>Schedule!C14</f>
        <v>CRY</v>
      </c>
      <c r="M61" s="104" t="str">
        <f>Schedule!D14</f>
        <v>@BHA</v>
      </c>
      <c r="N61" s="104" t="str">
        <f>Schedule!E14</f>
        <v>TOT</v>
      </c>
      <c r="O61" s="104" t="str">
        <f>Schedule!F14</f>
        <v>@NEW</v>
      </c>
      <c r="P61" s="104" t="str">
        <f>Schedule!G14</f>
        <v>CHE</v>
      </c>
      <c r="Q61" s="104" t="str">
        <f>Schedule!H14</f>
        <v>ARS</v>
      </c>
      <c r="R61" s="104" t="str">
        <f>Schedule!I14</f>
        <v>@EVE</v>
      </c>
      <c r="S61" s="104" t="str">
        <f>Schedule!J14</f>
        <v>WBA</v>
      </c>
      <c r="T61" s="104" t="str">
        <f>Schedule!K14</f>
        <v>@SOU</v>
      </c>
      <c r="U61" s="104" t="str">
        <f>Schedule!L14</f>
        <v>@WHU</v>
      </c>
      <c r="V61" s="52" t="str">
        <f>Schedule!M14</f>
        <v>MCI</v>
      </c>
      <c r="W61" s="52" t="str">
        <f>Schedule!N14</f>
        <v>@SHU</v>
      </c>
      <c r="X61" s="52" t="str">
        <f>Schedule!O14</f>
        <v>LEE</v>
      </c>
      <c r="Y61" s="52" t="str">
        <f>Schedule!P14</f>
        <v>@LEI</v>
      </c>
      <c r="Z61" s="104" t="str">
        <f>Schedule!Q14</f>
        <v>WOL</v>
      </c>
      <c r="AA61" s="104" t="str">
        <f>Schedule!R14</f>
        <v>AVL</v>
      </c>
      <c r="AB61" s="52" t="str">
        <f>Schedule!S14</f>
        <v>@FUL</v>
      </c>
      <c r="AC61" s="52" t="str">
        <f>Schedule!T14</f>
        <v>@LIV</v>
      </c>
      <c r="AD61" s="52" t="str">
        <f>Schedule!U14</f>
        <v>SHU</v>
      </c>
      <c r="AE61" s="52" t="str">
        <f>Schedule!V14</f>
        <v>@ARS</v>
      </c>
      <c r="AF61" s="52" t="str">
        <f>Schedule!W14</f>
        <v>SOU</v>
      </c>
      <c r="AG61" s="52" t="str">
        <f>Schedule!X14</f>
        <v>EVE</v>
      </c>
      <c r="AH61" s="104" t="str">
        <f>Schedule!Y14</f>
        <v>@WBA</v>
      </c>
      <c r="AI61" s="52" t="str">
        <f>Schedule!Z14</f>
        <v>NEW</v>
      </c>
      <c r="AJ61" s="104" t="str">
        <f>Schedule!AA14</f>
        <v>@CHE</v>
      </c>
      <c r="AK61" s="52" t="str">
        <f>Schedule!AB14</f>
        <v>@MCI</v>
      </c>
      <c r="AL61" s="52" t="str">
        <f>Schedule!AC14</f>
        <v>WHU</v>
      </c>
      <c r="AM61" s="104" t="str">
        <f>Schedule!AD14</f>
        <v>@CRY</v>
      </c>
      <c r="AN61" s="52" t="str">
        <f>Schedule!AE14</f>
        <v>BHA</v>
      </c>
      <c r="AO61" s="52" t="str">
        <f>Schedule!AF14</f>
        <v>@TOT</v>
      </c>
      <c r="AP61" s="52" t="str">
        <f>Schedule!AG14</f>
        <v>BUR</v>
      </c>
      <c r="AQ61" s="104" t="str">
        <f>Schedule!AH14</f>
        <v>@LEE</v>
      </c>
      <c r="AR61" s="104" t="str">
        <f>Schedule!AI14</f>
        <v>LIV</v>
      </c>
      <c r="AS61" s="104" t="str">
        <f>Schedule!AJ14</f>
        <v>@AVL</v>
      </c>
      <c r="AT61" s="104" t="str">
        <f>Schedule!AK14</f>
        <v>LEI</v>
      </c>
      <c r="AU61" s="52" t="str">
        <f>Schedule!AL14</f>
        <v>FUL</v>
      </c>
      <c r="AV61" s="52" t="str">
        <f>Schedule!AM14</f>
        <v>@WOL</v>
      </c>
    </row>
    <row r="62" spans="10:48" x14ac:dyDescent="0.25">
      <c r="J62" s="51" t="str">
        <f>Schedule!A15</f>
        <v>NEW</v>
      </c>
      <c r="K62" s="104" t="str">
        <f>Schedule!B15</f>
        <v>@WHU</v>
      </c>
      <c r="L62" s="104" t="str">
        <f>Schedule!C15</f>
        <v>BHA</v>
      </c>
      <c r="M62" s="104" t="str">
        <f>Schedule!D15</f>
        <v>@TOT</v>
      </c>
      <c r="N62" s="104" t="str">
        <f>Schedule!E15</f>
        <v>BUR</v>
      </c>
      <c r="O62" s="104" t="str">
        <f>Schedule!F15</f>
        <v>MUN</v>
      </c>
      <c r="P62" s="104" t="str">
        <f>Schedule!G15</f>
        <v>@WOL</v>
      </c>
      <c r="Q62" s="104" t="str">
        <f>Schedule!H15</f>
        <v>EVE</v>
      </c>
      <c r="R62" s="104" t="str">
        <f>Schedule!I15</f>
        <v>@SOU</v>
      </c>
      <c r="S62" s="104" t="str">
        <f>Schedule!J15</f>
        <v>CHE</v>
      </c>
      <c r="T62" s="104" t="str">
        <f>Schedule!K15</f>
        <v>@CRY</v>
      </c>
      <c r="U62" s="104" t="str">
        <f>Schedule!L15</f>
        <v>@AVL</v>
      </c>
      <c r="V62" s="52" t="str">
        <f>Schedule!M15</f>
        <v>WBA</v>
      </c>
      <c r="W62" s="52" t="str">
        <f>Schedule!N15</f>
        <v>@LEE</v>
      </c>
      <c r="X62" s="52" t="str">
        <f>Schedule!O15</f>
        <v>FUL</v>
      </c>
      <c r="Y62" s="52" t="str">
        <f>Schedule!P15</f>
        <v>@MCI</v>
      </c>
      <c r="Z62" s="104" t="str">
        <f>Schedule!Q15</f>
        <v>LIV</v>
      </c>
      <c r="AA62" s="104" t="str">
        <f>Schedule!R15</f>
        <v>LEI</v>
      </c>
      <c r="AB62" s="52" t="str">
        <f>Schedule!S15</f>
        <v>@SHU</v>
      </c>
      <c r="AC62" s="52" t="str">
        <f>Schedule!T15</f>
        <v>@ARS</v>
      </c>
      <c r="AD62" s="52" t="str">
        <f>Schedule!U15</f>
        <v>LEE</v>
      </c>
      <c r="AE62" s="52" t="str">
        <f>Schedule!V15</f>
        <v>@EVE</v>
      </c>
      <c r="AF62" s="52" t="str">
        <f>Schedule!W15</f>
        <v>CRY</v>
      </c>
      <c r="AG62" s="52" t="str">
        <f>Schedule!X15</f>
        <v>SOU</v>
      </c>
      <c r="AH62" s="104" t="str">
        <f>Schedule!Y15</f>
        <v>@CHE</v>
      </c>
      <c r="AI62" s="52" t="str">
        <f>Schedule!Z15</f>
        <v>@MUN</v>
      </c>
      <c r="AJ62" s="104" t="str">
        <f>Schedule!AA15</f>
        <v>WOL</v>
      </c>
      <c r="AK62" s="52" t="str">
        <f>Schedule!AB15</f>
        <v>@WBA</v>
      </c>
      <c r="AL62" s="52" t="str">
        <f>Schedule!AC15</f>
        <v>AVL</v>
      </c>
      <c r="AM62" s="104" t="str">
        <f>Schedule!AD15</f>
        <v>@BHA</v>
      </c>
      <c r="AN62" s="52" t="str">
        <f>Schedule!AE15</f>
        <v>TOT</v>
      </c>
      <c r="AO62" s="52" t="str">
        <f>Schedule!AF15</f>
        <v>@BUR</v>
      </c>
      <c r="AP62" s="52" t="str">
        <f>Schedule!AG15</f>
        <v>WHU</v>
      </c>
      <c r="AQ62" s="104" t="str">
        <f>Schedule!AH15</f>
        <v>@LIV</v>
      </c>
      <c r="AR62" s="52" t="str">
        <f>Schedule!AI15</f>
        <v>ARS</v>
      </c>
      <c r="AS62" s="52" t="str">
        <f>Schedule!AJ15</f>
        <v>@LEI</v>
      </c>
      <c r="AT62" s="52" t="str">
        <f>Schedule!AK15</f>
        <v>MCI</v>
      </c>
      <c r="AU62" s="52" t="str">
        <f>Schedule!AL15</f>
        <v>SHU</v>
      </c>
      <c r="AV62" s="52" t="str">
        <f>Schedule!AM15</f>
        <v>@FUL</v>
      </c>
    </row>
    <row r="63" spans="10:48" x14ac:dyDescent="0.25">
      <c r="J63" s="51" t="str">
        <f>Schedule!A16</f>
        <v>SHU</v>
      </c>
      <c r="K63" s="52" t="str">
        <f>Schedule!B16</f>
        <v>WOL</v>
      </c>
      <c r="L63" s="52" t="str">
        <f>Schedule!C16</f>
        <v>@AVL</v>
      </c>
      <c r="M63" s="52" t="str">
        <f>Schedule!D16</f>
        <v>LEE</v>
      </c>
      <c r="N63" s="52" t="str">
        <f>Schedule!E16</f>
        <v>@ARS</v>
      </c>
      <c r="O63" s="52" t="str">
        <f>Schedule!F16</f>
        <v>FUL</v>
      </c>
      <c r="P63" s="52" t="str">
        <f>Schedule!G16</f>
        <v>@LIV</v>
      </c>
      <c r="Q63" s="52" t="str">
        <f>Schedule!H16</f>
        <v>MCI</v>
      </c>
      <c r="R63" s="52" t="str">
        <f>Schedule!I16</f>
        <v>@CHE</v>
      </c>
      <c r="S63" s="52" t="str">
        <f>Schedule!J16</f>
        <v>WHU</v>
      </c>
      <c r="T63" s="52" t="str">
        <f>Schedule!K16</f>
        <v>@WBA</v>
      </c>
      <c r="U63" s="52" t="str">
        <f>Schedule!L16</f>
        <v>LEI</v>
      </c>
      <c r="V63" s="52" t="str">
        <f>Schedule!M16</f>
        <v>@SOU</v>
      </c>
      <c r="W63" s="52" t="str">
        <f>Schedule!N16</f>
        <v>MUN</v>
      </c>
      <c r="X63" s="52" t="str">
        <f>Schedule!O16</f>
        <v>@BHA</v>
      </c>
      <c r="Y63" s="52" t="str">
        <f>Schedule!P16</f>
        <v>EVE</v>
      </c>
      <c r="Z63" s="104" t="str">
        <f>Schedule!Q16</f>
        <v>@BUR</v>
      </c>
      <c r="AA63" s="104" t="str">
        <f>Schedule!R16</f>
        <v>@CRY</v>
      </c>
      <c r="AB63" s="52" t="str">
        <f>Schedule!S16</f>
        <v>NEW</v>
      </c>
      <c r="AC63" s="52" t="str">
        <f>Schedule!T16</f>
        <v>TOT</v>
      </c>
      <c r="AD63" s="52" t="str">
        <f>Schedule!U16</f>
        <v>@MUN</v>
      </c>
      <c r="AE63" s="52" t="str">
        <f>Schedule!V16</f>
        <v>@MCI</v>
      </c>
      <c r="AF63" s="52" t="str">
        <f>Schedule!W16</f>
        <v>WBA</v>
      </c>
      <c r="AG63" s="52" t="str">
        <f>Schedule!X16</f>
        <v>CHE</v>
      </c>
      <c r="AH63" s="104" t="str">
        <f>Schedule!Y16</f>
        <v>@WHU</v>
      </c>
      <c r="AI63" s="52" t="str">
        <f>Schedule!Z16</f>
        <v>@FUL</v>
      </c>
      <c r="AJ63" s="104" t="str">
        <f>Schedule!AA16</f>
        <v>LIV</v>
      </c>
      <c r="AK63" s="52" t="str">
        <f>Schedule!AB16</f>
        <v>SOU</v>
      </c>
      <c r="AL63" s="52" t="str">
        <f>Schedule!AC16</f>
        <v>@LEI</v>
      </c>
      <c r="AM63" s="104" t="str">
        <f>Schedule!AD16</f>
        <v>AVL</v>
      </c>
      <c r="AN63" s="52" t="str">
        <f>Schedule!AE16</f>
        <v>@LEE</v>
      </c>
      <c r="AO63" s="52" t="str">
        <f>Schedule!AF16</f>
        <v>ARS</v>
      </c>
      <c r="AP63" s="52" t="str">
        <f>Schedule!AG16</f>
        <v>@WOL</v>
      </c>
      <c r="AQ63" s="104" t="str">
        <f>Schedule!AH16</f>
        <v>BHA</v>
      </c>
      <c r="AR63" s="52" t="str">
        <f>Schedule!AI16</f>
        <v>@TOT</v>
      </c>
      <c r="AS63" s="52" t="str">
        <f>Schedule!AJ16</f>
        <v>CRY</v>
      </c>
      <c r="AT63" s="52" t="str">
        <f>Schedule!AK16</f>
        <v>@EVE</v>
      </c>
      <c r="AU63" s="52" t="str">
        <f>Schedule!AL16</f>
        <v>@NEW</v>
      </c>
      <c r="AV63" s="52" t="str">
        <f>Schedule!AM16</f>
        <v>BUR</v>
      </c>
    </row>
    <row r="64" spans="10:48" x14ac:dyDescent="0.25">
      <c r="J64" s="51" t="str">
        <f>Schedule!A17</f>
        <v>SOU</v>
      </c>
      <c r="K64" s="52" t="str">
        <f>Schedule!B17</f>
        <v>@CRY</v>
      </c>
      <c r="L64" s="52" t="str">
        <f>Schedule!C17</f>
        <v>TOT</v>
      </c>
      <c r="M64" s="52" t="str">
        <f>Schedule!D17</f>
        <v>@BUR</v>
      </c>
      <c r="N64" s="52" t="str">
        <f>Schedule!E17</f>
        <v>WBA</v>
      </c>
      <c r="O64" s="52" t="str">
        <f>Schedule!F17</f>
        <v>@CHE</v>
      </c>
      <c r="P64" s="52" t="str">
        <f>Schedule!G17</f>
        <v>EVE</v>
      </c>
      <c r="Q64" s="52" t="str">
        <f>Schedule!H17</f>
        <v>@AVL</v>
      </c>
      <c r="R64" s="52" t="str">
        <f>Schedule!I17</f>
        <v>NEW</v>
      </c>
      <c r="S64" s="52" t="str">
        <f>Schedule!J17</f>
        <v>@WOL</v>
      </c>
      <c r="T64" s="52" t="str">
        <f>Schedule!K17</f>
        <v>MUN</v>
      </c>
      <c r="U64" s="52" t="str">
        <f>Schedule!L17</f>
        <v>@BHA</v>
      </c>
      <c r="V64" s="52" t="str">
        <f>Schedule!M17</f>
        <v>SHU</v>
      </c>
      <c r="W64" s="52" t="str">
        <f>Schedule!N17</f>
        <v>@ARS</v>
      </c>
      <c r="X64" s="52" t="str">
        <f>Schedule!O17</f>
        <v>MCI</v>
      </c>
      <c r="Y64" s="52" t="str">
        <f>Schedule!P17</f>
        <v>@FUL</v>
      </c>
      <c r="Z64" s="52" t="str">
        <f>Schedule!Q17</f>
        <v>WHU</v>
      </c>
      <c r="AA64" s="52" t="str">
        <f>Schedule!R17</f>
        <v>LIV</v>
      </c>
      <c r="AB64" s="104" t="str">
        <f>Schedule!S17</f>
        <v>@LEE</v>
      </c>
      <c r="AC64" s="52" t="str">
        <f>Schedule!T17</f>
        <v>@LEI</v>
      </c>
      <c r="AD64" s="52" t="str">
        <f>Schedule!U17</f>
        <v>ARS</v>
      </c>
      <c r="AE64" s="52" t="str">
        <f>Schedule!V17</f>
        <v>AVL</v>
      </c>
      <c r="AF64" s="52" t="str">
        <f>Schedule!W17</f>
        <v>@MUN</v>
      </c>
      <c r="AG64" s="52" t="str">
        <f>Schedule!X17</f>
        <v>@NEW</v>
      </c>
      <c r="AH64" s="52" t="str">
        <f>Schedule!Y17</f>
        <v>WOL</v>
      </c>
      <c r="AI64" s="118" t="str">
        <f>Schedule!Z17</f>
        <v>CHE</v>
      </c>
      <c r="AJ64" s="104" t="str">
        <f>Schedule!AA17</f>
        <v>@EVE</v>
      </c>
      <c r="AK64" s="104" t="str">
        <f>Schedule!AB17</f>
        <v>@SHU</v>
      </c>
      <c r="AL64" s="52" t="str">
        <f>Schedule!AC17</f>
        <v>BHA</v>
      </c>
      <c r="AM64" s="104" t="str">
        <f>Schedule!AD17</f>
        <v>@TOT</v>
      </c>
      <c r="AN64" s="52" t="str">
        <f>Schedule!AE17</f>
        <v>BUR</v>
      </c>
      <c r="AO64" s="52" t="str">
        <f>Schedule!AF17</f>
        <v>@WBA</v>
      </c>
      <c r="AP64" s="125" t="str">
        <f>Schedule!AG17</f>
        <v>CRY</v>
      </c>
      <c r="AQ64" s="104" t="str">
        <f>Schedule!AH17</f>
        <v>@MCI</v>
      </c>
      <c r="AR64" s="52" t="str">
        <f>Schedule!AI17</f>
        <v>LEI</v>
      </c>
      <c r="AS64" s="125" t="str">
        <f>Schedule!AJ17</f>
        <v>@LIV</v>
      </c>
      <c r="AT64" s="52" t="str">
        <f>Schedule!AK17</f>
        <v>FUL</v>
      </c>
      <c r="AU64" s="52" t="str">
        <f>Schedule!AL17</f>
        <v>LEE</v>
      </c>
      <c r="AV64" s="52" t="str">
        <f>Schedule!AM17</f>
        <v>@WHU</v>
      </c>
    </row>
    <row r="65" spans="10:48" x14ac:dyDescent="0.25">
      <c r="J65" s="51" t="str">
        <f>Schedule!A18</f>
        <v>TOT</v>
      </c>
      <c r="K65" s="52" t="str">
        <f>Schedule!B18</f>
        <v>EVE</v>
      </c>
      <c r="L65" s="52" t="str">
        <f>Schedule!C18</f>
        <v>@SOU</v>
      </c>
      <c r="M65" s="52" t="str">
        <f>Schedule!D18</f>
        <v>NEW</v>
      </c>
      <c r="N65" s="52" t="str">
        <f>Schedule!E18</f>
        <v>@MUN</v>
      </c>
      <c r="O65" s="52" t="str">
        <f>Schedule!F18</f>
        <v>WHU</v>
      </c>
      <c r="P65" s="52" t="str">
        <f>Schedule!G18</f>
        <v>@BUR</v>
      </c>
      <c r="Q65" s="52" t="str">
        <f>Schedule!H18</f>
        <v>BHA</v>
      </c>
      <c r="R65" s="52" t="str">
        <f>Schedule!I18</f>
        <v>@WBA</v>
      </c>
      <c r="S65" s="52" t="str">
        <f>Schedule!J18</f>
        <v>MCI</v>
      </c>
      <c r="T65" s="52" t="str">
        <f>Schedule!K18</f>
        <v>@CHE</v>
      </c>
      <c r="U65" s="52" t="str">
        <f>Schedule!L18</f>
        <v>ARS</v>
      </c>
      <c r="V65" s="52" t="str">
        <f>Schedule!M18</f>
        <v>@CRY</v>
      </c>
      <c r="W65" s="52" t="str">
        <f>Schedule!N18</f>
        <v>@LIV</v>
      </c>
      <c r="X65" s="52" t="str">
        <f>Schedule!O18</f>
        <v>LEI</v>
      </c>
      <c r="Y65" s="52" t="str">
        <f>Schedule!P18</f>
        <v>@WOL</v>
      </c>
      <c r="Z65" s="52" t="str">
        <f>Schedule!Q18</f>
        <v>FUL</v>
      </c>
      <c r="AA65" s="52" t="str">
        <f>Schedule!R18</f>
        <v>LEE</v>
      </c>
      <c r="AB65" s="104" t="str">
        <f>Schedule!S18</f>
        <v>@AVL</v>
      </c>
      <c r="AC65" s="52" t="str">
        <f>Schedule!T18</f>
        <v>@SHU</v>
      </c>
      <c r="AD65" s="52" t="str">
        <f>Schedule!U18</f>
        <v>LIV</v>
      </c>
      <c r="AE65" s="52" t="str">
        <f>Schedule!V18</f>
        <v>@BHA</v>
      </c>
      <c r="AF65" s="52" t="str">
        <f>Schedule!W18</f>
        <v>CHE</v>
      </c>
      <c r="AG65" s="52" t="str">
        <f>Schedule!X18</f>
        <v>WBA</v>
      </c>
      <c r="AH65" s="52" t="str">
        <f>Schedule!Y18</f>
        <v>@MCI</v>
      </c>
      <c r="AI65" s="52" t="str">
        <f>Schedule!Z18</f>
        <v>@WHU</v>
      </c>
      <c r="AJ65" s="104" t="str">
        <f>Schedule!AA18</f>
        <v>BUR</v>
      </c>
      <c r="AK65" s="52" t="str">
        <f>Schedule!AB18</f>
        <v>CRY</v>
      </c>
      <c r="AL65" s="52" t="str">
        <f>Schedule!AC18</f>
        <v>@ARS</v>
      </c>
      <c r="AM65" s="104" t="str">
        <f>Schedule!AD18</f>
        <v>SOU</v>
      </c>
      <c r="AN65" s="52" t="str">
        <f>Schedule!AE18</f>
        <v>@NEW</v>
      </c>
      <c r="AO65" s="52" t="str">
        <f>Schedule!AF18</f>
        <v>MUN</v>
      </c>
      <c r="AP65" s="104" t="str">
        <f>Schedule!AG18</f>
        <v>@EVE</v>
      </c>
      <c r="AQ65" s="104" t="str">
        <f>Schedule!AH18</f>
        <v>@FUL</v>
      </c>
      <c r="AR65" s="52" t="str">
        <f>Schedule!AI18</f>
        <v>SHU</v>
      </c>
      <c r="AS65" s="52" t="str">
        <f>Schedule!AJ18</f>
        <v>@LEE</v>
      </c>
      <c r="AT65" s="52" t="str">
        <f>Schedule!AK18</f>
        <v>WOL</v>
      </c>
      <c r="AU65" s="52" t="str">
        <f>Schedule!AL18</f>
        <v>AVL</v>
      </c>
      <c r="AV65" s="52" t="str">
        <f>Schedule!AM18</f>
        <v>@LEI</v>
      </c>
    </row>
    <row r="66" spans="10:48" x14ac:dyDescent="0.25">
      <c r="J66" s="51" t="str">
        <f>Schedule!A19</f>
        <v>WBA</v>
      </c>
      <c r="K66" s="52" t="str">
        <f>Schedule!B19</f>
        <v>LEI</v>
      </c>
      <c r="L66" s="52" t="str">
        <f>Schedule!C19</f>
        <v>@EVE</v>
      </c>
      <c r="M66" s="52" t="str">
        <f>Schedule!D19</f>
        <v>CHE</v>
      </c>
      <c r="N66" s="52" t="str">
        <f>Schedule!E19</f>
        <v>@SOU</v>
      </c>
      <c r="O66" s="52" t="str">
        <f>Schedule!F19</f>
        <v>BUR</v>
      </c>
      <c r="P66" s="52" t="str">
        <f>Schedule!G19</f>
        <v>@BHA</v>
      </c>
      <c r="Q66" s="52" t="str">
        <f>Schedule!H19</f>
        <v>@FUL</v>
      </c>
      <c r="R66" s="52" t="str">
        <f>Schedule!I19</f>
        <v>TOT</v>
      </c>
      <c r="S66" s="52" t="str">
        <f>Schedule!J19</f>
        <v>@MUN</v>
      </c>
      <c r="T66" s="52" t="str">
        <f>Schedule!K19</f>
        <v>SHU</v>
      </c>
      <c r="U66" s="52" t="str">
        <f>Schedule!L19</f>
        <v>CRY</v>
      </c>
      <c r="V66" s="52" t="str">
        <f>Schedule!M19</f>
        <v>@NEW</v>
      </c>
      <c r="W66" s="52" t="str">
        <f>Schedule!N19</f>
        <v>@MCI</v>
      </c>
      <c r="X66" s="52" t="str">
        <f>Schedule!O19</f>
        <v>AVL</v>
      </c>
      <c r="Y66" s="52" t="str">
        <f>Schedule!P19</f>
        <v>@LIV</v>
      </c>
      <c r="Z66" s="52" t="str">
        <f>Schedule!Q19</f>
        <v>LEE</v>
      </c>
      <c r="AA66" s="52" t="str">
        <f>Schedule!R19</f>
        <v>ARS</v>
      </c>
      <c r="AB66" s="52" t="str">
        <f>Schedule!S19</f>
        <v>@WHU</v>
      </c>
      <c r="AC66" s="52" t="str">
        <f>Schedule!T19</f>
        <v>@WOL</v>
      </c>
      <c r="AD66" s="52" t="str">
        <f>Schedule!U19</f>
        <v>MCI</v>
      </c>
      <c r="AE66" s="52" t="str">
        <f>Schedule!V19</f>
        <v>FUL</v>
      </c>
      <c r="AF66" s="52" t="str">
        <f>Schedule!W19</f>
        <v>@SHU</v>
      </c>
      <c r="AG66" s="52" t="str">
        <f>Schedule!X19</f>
        <v>@TOT</v>
      </c>
      <c r="AH66" s="52" t="str">
        <f>Schedule!Y19</f>
        <v>MUN</v>
      </c>
      <c r="AI66" s="52" t="str">
        <f>Schedule!Z19</f>
        <v>@BUR</v>
      </c>
      <c r="AJ66" s="104" t="str">
        <f>Schedule!AA19</f>
        <v>BHA</v>
      </c>
      <c r="AK66" s="52" t="str">
        <f>Schedule!AB19</f>
        <v>NEW</v>
      </c>
      <c r="AL66" s="52" t="str">
        <f>Schedule!AC19</f>
        <v>@CRY</v>
      </c>
      <c r="AM66" s="104" t="str">
        <f>Schedule!AD19</f>
        <v>EVE</v>
      </c>
      <c r="AN66" s="52" t="str">
        <f>Schedule!AE19</f>
        <v>@CHE</v>
      </c>
      <c r="AO66" s="52" t="str">
        <f>Schedule!AF19</f>
        <v>SOU</v>
      </c>
      <c r="AP66" s="104" t="str">
        <f>Schedule!AG19</f>
        <v>@LEI</v>
      </c>
      <c r="AQ66" s="104" t="str">
        <f>Schedule!AH19</f>
        <v>@AVL</v>
      </c>
      <c r="AR66" s="52" t="str">
        <f>Schedule!AI19</f>
        <v>WOL</v>
      </c>
      <c r="AS66" s="52" t="str">
        <f>Schedule!AJ19</f>
        <v>@ARS</v>
      </c>
      <c r="AT66" s="52" t="str">
        <f>Schedule!AK19</f>
        <v>LIV</v>
      </c>
      <c r="AU66" s="52" t="str">
        <f>Schedule!AL19</f>
        <v>WHU</v>
      </c>
      <c r="AV66" s="52" t="str">
        <f>Schedule!AM19</f>
        <v>@LEE</v>
      </c>
    </row>
    <row r="67" spans="10:48" x14ac:dyDescent="0.25">
      <c r="J67" s="51" t="str">
        <f>Schedule!A20</f>
        <v>WHU</v>
      </c>
      <c r="K67" s="52" t="str">
        <f>Schedule!B20</f>
        <v>NEW</v>
      </c>
      <c r="L67" s="52" t="str">
        <f>Schedule!C20</f>
        <v>@ARS</v>
      </c>
      <c r="M67" s="52" t="str">
        <f>Schedule!D20</f>
        <v>WOL</v>
      </c>
      <c r="N67" s="52" t="str">
        <f>Schedule!E20</f>
        <v>@LEI</v>
      </c>
      <c r="O67" s="52" t="str">
        <f>Schedule!F20</f>
        <v>@TOT</v>
      </c>
      <c r="P67" s="52" t="str">
        <f>Schedule!G20</f>
        <v>MCI</v>
      </c>
      <c r="Q67" s="52" t="str">
        <f>Schedule!H20</f>
        <v>@LIV</v>
      </c>
      <c r="R67" s="52" t="str">
        <f>Schedule!I20</f>
        <v>FUL</v>
      </c>
      <c r="S67" s="52" t="str">
        <f>Schedule!J20</f>
        <v>@SHU</v>
      </c>
      <c r="T67" s="52" t="str">
        <f>Schedule!K20</f>
        <v>AVL</v>
      </c>
      <c r="U67" s="52" t="str">
        <f>Schedule!L20</f>
        <v>MUN</v>
      </c>
      <c r="V67" s="52" t="str">
        <f>Schedule!M20</f>
        <v>@LEE</v>
      </c>
      <c r="W67" s="52" t="str">
        <f>Schedule!N20</f>
        <v>CRY</v>
      </c>
      <c r="X67" s="52" t="str">
        <f>Schedule!O20</f>
        <v>@CHE</v>
      </c>
      <c r="Y67" s="52" t="str">
        <f>Schedule!P20</f>
        <v>BHA</v>
      </c>
      <c r="Z67" s="52" t="str">
        <f>Schedule!Q20</f>
        <v>@SOU</v>
      </c>
      <c r="AA67" s="52" t="str">
        <f>Schedule!R20</f>
        <v>@EVE</v>
      </c>
      <c r="AB67" s="52" t="str">
        <f>Schedule!S20</f>
        <v>WBA</v>
      </c>
      <c r="AC67" s="52" t="str">
        <f>Schedule!T20</f>
        <v>BUR</v>
      </c>
      <c r="AD67" s="52" t="str">
        <f>Schedule!U20</f>
        <v>@CRY</v>
      </c>
      <c r="AE67" s="52" t="str">
        <f>Schedule!V20</f>
        <v>LIV</v>
      </c>
      <c r="AF67" s="52" t="str">
        <f>Schedule!W20</f>
        <v>@AVL</v>
      </c>
      <c r="AG67" s="52" t="str">
        <f>Schedule!X20</f>
        <v>@FUL</v>
      </c>
      <c r="AH67" s="52" t="str">
        <f>Schedule!Y20</f>
        <v>SHU</v>
      </c>
      <c r="AI67" s="52" t="str">
        <f>Schedule!Z20</f>
        <v>TOT</v>
      </c>
      <c r="AJ67" s="104" t="str">
        <f>Schedule!AA20</f>
        <v>@MCI</v>
      </c>
      <c r="AK67" s="52" t="str">
        <f>Schedule!AB20</f>
        <v>LEE</v>
      </c>
      <c r="AL67" s="52" t="str">
        <f>Schedule!AC20</f>
        <v>@MUN</v>
      </c>
      <c r="AM67" s="104" t="str">
        <f>Schedule!AD20</f>
        <v>ARS</v>
      </c>
      <c r="AN67" s="52" t="str">
        <f>Schedule!AE20</f>
        <v>@WOL</v>
      </c>
      <c r="AO67" s="52" t="str">
        <f>Schedule!AF20</f>
        <v>LEI</v>
      </c>
      <c r="AP67" s="52" t="str">
        <f>Schedule!AG20</f>
        <v>@NEW</v>
      </c>
      <c r="AQ67" s="104" t="str">
        <f>Schedule!AH20</f>
        <v>CHE</v>
      </c>
      <c r="AR67" s="52" t="str">
        <f>Schedule!AI20</f>
        <v>@BUR</v>
      </c>
      <c r="AS67" s="52" t="str">
        <f>Schedule!AJ20</f>
        <v>EVE</v>
      </c>
      <c r="AT67" s="52" t="str">
        <f>Schedule!AK20</f>
        <v>@BHA</v>
      </c>
      <c r="AU67" s="52" t="str">
        <f>Schedule!AL20</f>
        <v>@WBA</v>
      </c>
      <c r="AV67" s="52" t="str">
        <f>Schedule!AM20</f>
        <v>SOU</v>
      </c>
    </row>
    <row r="68" spans="10:48" x14ac:dyDescent="0.25">
      <c r="J68" s="51" t="str">
        <f>Schedule!A21</f>
        <v>WOL</v>
      </c>
      <c r="K68" s="52" t="str">
        <f>Schedule!B21</f>
        <v>@SHU</v>
      </c>
      <c r="L68" s="52" t="str">
        <f>Schedule!C21</f>
        <v>MCI</v>
      </c>
      <c r="M68" s="52" t="str">
        <f>Schedule!D21</f>
        <v>@WHU</v>
      </c>
      <c r="N68" s="52" t="str">
        <f>Schedule!E21</f>
        <v>FUL</v>
      </c>
      <c r="O68" s="52" t="str">
        <f>Schedule!F21</f>
        <v>@LEE</v>
      </c>
      <c r="P68" s="52" t="str">
        <f>Schedule!G21</f>
        <v>NEW</v>
      </c>
      <c r="Q68" s="52" t="str">
        <f>Schedule!H21</f>
        <v>CRY</v>
      </c>
      <c r="R68" s="52" t="str">
        <f>Schedule!I21</f>
        <v>@LEI</v>
      </c>
      <c r="S68" s="52" t="str">
        <f>Schedule!J21</f>
        <v>SOU</v>
      </c>
      <c r="T68" s="52" t="str">
        <f>Schedule!K21</f>
        <v>@ARS</v>
      </c>
      <c r="U68" s="52" t="str">
        <f>Schedule!L21</f>
        <v>@LIV</v>
      </c>
      <c r="V68" s="52" t="str">
        <f>Schedule!M21</f>
        <v>AVL</v>
      </c>
      <c r="W68" s="52" t="str">
        <f>Schedule!N21</f>
        <v>CHE</v>
      </c>
      <c r="X68" s="52" t="str">
        <f>Schedule!O21</f>
        <v>@BUR</v>
      </c>
      <c r="Y68" s="52" t="str">
        <f>Schedule!P21</f>
        <v>TOT</v>
      </c>
      <c r="Z68" s="52" t="str">
        <f>Schedule!Q21</f>
        <v>@MUN</v>
      </c>
      <c r="AA68" s="52" t="str">
        <f>Schedule!R21</f>
        <v>@BHA</v>
      </c>
      <c r="AB68" s="52" t="str">
        <f>Schedule!S21</f>
        <v>EVE</v>
      </c>
      <c r="AC68" s="52" t="str">
        <f>Schedule!T21</f>
        <v>WBA</v>
      </c>
      <c r="AD68" s="52" t="str">
        <f>Schedule!U21</f>
        <v>@CHE</v>
      </c>
      <c r="AE68" s="52" t="str">
        <f>Schedule!V21</f>
        <v>@CRY</v>
      </c>
      <c r="AF68" s="52" t="str">
        <f>Schedule!W21</f>
        <v>ARS</v>
      </c>
      <c r="AG68" s="52" t="str">
        <f>Schedule!X21</f>
        <v>LEI</v>
      </c>
      <c r="AH68" s="52" t="str">
        <f>Schedule!Y21</f>
        <v>@SOU</v>
      </c>
      <c r="AI68" s="52" t="str">
        <f>Schedule!Z21</f>
        <v>LEE</v>
      </c>
      <c r="AJ68" s="104" t="str">
        <f>Schedule!AA21</f>
        <v>@NEW</v>
      </c>
      <c r="AK68" s="52" t="str">
        <f>Schedule!AB21</f>
        <v>@AVL</v>
      </c>
      <c r="AL68" s="52" t="str">
        <f>Schedule!AC21</f>
        <v>LIV</v>
      </c>
      <c r="AM68" s="104" t="str">
        <f>Schedule!AD21</f>
        <v>@MCI</v>
      </c>
      <c r="AN68" s="52" t="str">
        <f>Schedule!AE21</f>
        <v>WHU</v>
      </c>
      <c r="AO68" s="52" t="str">
        <f>Schedule!AF21</f>
        <v>@FUL</v>
      </c>
      <c r="AP68" s="52" t="str">
        <f>Schedule!AG21</f>
        <v>SHU</v>
      </c>
      <c r="AQ68" s="52" t="str">
        <f>Schedule!AH21</f>
        <v>BUR</v>
      </c>
      <c r="AR68" s="52" t="str">
        <f>Schedule!AI21</f>
        <v>@WBA</v>
      </c>
      <c r="AS68" s="52" t="str">
        <f>Schedule!AJ21</f>
        <v>BHA</v>
      </c>
      <c r="AT68" s="52" t="str">
        <f>Schedule!AK21</f>
        <v>@TOT</v>
      </c>
      <c r="AU68" s="52" t="str">
        <f>Schedule!AL21</f>
        <v>@EVE</v>
      </c>
      <c r="AV68" s="52" t="str">
        <f>Schedule!AM21</f>
        <v>MUN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5F2A-92F5-48FF-B9C7-9CD5B32C4B0B}">
  <dimension ref="A1:BA68"/>
  <sheetViews>
    <sheetView workbookViewId="0">
      <selection activeCell="AT13" sqref="AT13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customWidth="1"/>
    <col min="9" max="9" width="6.6640625" style="37" bestFit="1" customWidth="1"/>
    <col min="10" max="10" width="8.109375" style="37" bestFit="1" customWidth="1"/>
    <col min="11" max="28" width="4.44140625" style="37" hidden="1" customWidth="1"/>
    <col min="29" max="29" width="4.44140625" style="37" customWidth="1"/>
    <col min="30" max="38" width="4.44140625" style="37" hidden="1" customWidth="1"/>
    <col min="39" max="39" width="4.44140625" style="37" customWidth="1"/>
    <col min="40" max="41" width="4.44140625" style="37" hidden="1" customWidth="1"/>
    <col min="42" max="47" width="4.44140625" style="37" customWidth="1"/>
    <col min="48" max="48" width="4.44140625" style="37" hidden="1" customWidth="1"/>
    <col min="49" max="49" width="3.88671875" style="37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'6 Week'!Y2</f>
        <v>0.76917936834452738</v>
      </c>
      <c r="C2" s="42">
        <f>'6 Week'!Z2</f>
        <v>1.4241647721121575</v>
      </c>
      <c r="D2" s="37" t="s">
        <v>34</v>
      </c>
      <c r="E2" s="43" t="str">
        <f>Schedule!A2</f>
        <v>ARS</v>
      </c>
      <c r="F2" s="44">
        <f>Fixtures!F2</f>
        <v>1.2361745416660419</v>
      </c>
      <c r="G2" s="43" t="str">
        <f>Schedule!A2</f>
        <v>ARS</v>
      </c>
      <c r="H2" s="44">
        <f>Fixtures!H2</f>
        <v>1.197845630414377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'6 Week'!Y3</f>
        <v>1.5883750172601196</v>
      </c>
      <c r="C3" s="42">
        <f>'6 Week'!Z3</f>
        <v>1.3658931471256901</v>
      </c>
      <c r="D3" s="47">
        <v>0.06</v>
      </c>
      <c r="E3" s="43" t="str">
        <f>Schedule!A3</f>
        <v>AVL</v>
      </c>
      <c r="F3" s="44">
        <f>Fixtures!F3</f>
        <v>1.3710167518625669</v>
      </c>
      <c r="G3" s="43" t="str">
        <f>Schedule!A3</f>
        <v>AVL</v>
      </c>
      <c r="H3" s="44">
        <f>Fixtures!H3</f>
        <v>1.5021495844051715</v>
      </c>
      <c r="J3" s="41" t="str">
        <f>Schedule!A2</f>
        <v>ARS</v>
      </c>
      <c r="K3" s="79">
        <f t="shared" ref="K3:AK13" si="0">VLOOKUP(K49,$E$2:$F$41,2,FALSE)</f>
        <v>1.147300356773449</v>
      </c>
      <c r="L3" s="79">
        <f t="shared" si="0"/>
        <v>1.3234136548291831</v>
      </c>
      <c r="M3" s="79">
        <f t="shared" si="0"/>
        <v>1.9837702408970304</v>
      </c>
      <c r="N3" s="79">
        <f t="shared" si="0"/>
        <v>0.7711941267295267</v>
      </c>
      <c r="O3" s="79">
        <f t="shared" si="0"/>
        <v>2.0115843364463566</v>
      </c>
      <c r="P3" s="79">
        <f t="shared" si="0"/>
        <v>1.419955328366487</v>
      </c>
      <c r="Q3" s="79">
        <f t="shared" si="0"/>
        <v>1.7653141705017315</v>
      </c>
      <c r="R3" s="79">
        <f t="shared" si="0"/>
        <v>1.3710167518625669</v>
      </c>
      <c r="S3" s="79">
        <f t="shared" si="0"/>
        <v>1.6462999370399798</v>
      </c>
      <c r="T3" s="79">
        <f t="shared" si="0"/>
        <v>1.0456437886941792</v>
      </c>
      <c r="U3" s="79">
        <f t="shared" si="0"/>
        <v>1.5523389272811765</v>
      </c>
      <c r="V3" s="79">
        <f t="shared" si="0"/>
        <v>0.99198506198563918</v>
      </c>
      <c r="W3" s="79">
        <f t="shared" si="0"/>
        <v>1.1487110284969042</v>
      </c>
      <c r="X3" s="79">
        <f t="shared" si="0"/>
        <v>1.3203529958476368</v>
      </c>
      <c r="Y3" s="79">
        <f t="shared" si="0"/>
        <v>1.5984889595107103</v>
      </c>
      <c r="Z3" s="79">
        <f t="shared" si="0"/>
        <v>1.3476534500592121</v>
      </c>
      <c r="AA3" s="79">
        <f t="shared" si="0"/>
        <v>0.96972862732165066</v>
      </c>
      <c r="AB3" s="79">
        <f t="shared" si="0"/>
        <v>0.88839997601523024</v>
      </c>
      <c r="AC3" s="48">
        <f>VLOOKUP(AC49,$E$2:$F$41,2,FALSE)</f>
        <v>1.0416634187291067</v>
      </c>
      <c r="AD3" s="48">
        <f t="shared" si="0"/>
        <v>1.2953549895816157</v>
      </c>
      <c r="AE3" s="48">
        <f t="shared" si="0"/>
        <v>1.5654672832751202</v>
      </c>
      <c r="AF3" s="48">
        <f t="shared" si="0"/>
        <v>1.1791302298040744</v>
      </c>
      <c r="AG3" s="48">
        <f t="shared" si="0"/>
        <v>1.5460401669939587</v>
      </c>
      <c r="AH3" s="48">
        <f t="shared" si="0"/>
        <v>1.4599263592618685</v>
      </c>
      <c r="AI3" s="48">
        <f t="shared" si="0"/>
        <v>1.7838578077920517</v>
      </c>
      <c r="AJ3" s="76">
        <f t="shared" si="0"/>
        <v>1.601226221349443</v>
      </c>
      <c r="AK3" s="48">
        <f t="shared" si="0"/>
        <v>1.118621452877423</v>
      </c>
      <c r="AL3" s="79">
        <f>VLOOKUP(AL49,$E$2:$F$41,2,FALSE)</f>
        <v>1.3766024449474581</v>
      </c>
      <c r="AM3" s="76">
        <f t="shared" ref="AM3:AV18" si="1">VLOOKUP(AM49,$E$2:$F$41,2,FALSE)</f>
        <v>1.49236007884993</v>
      </c>
      <c r="AN3" s="48">
        <f t="shared" si="1"/>
        <v>1.7591924777766115</v>
      </c>
      <c r="AO3" s="48">
        <f t="shared" si="1"/>
        <v>0.86964444078010461</v>
      </c>
      <c r="AP3" s="48">
        <f t="shared" si="1"/>
        <v>1.0174172975160771</v>
      </c>
      <c r="AQ3" s="48">
        <f t="shared" si="1"/>
        <v>1.1708790717894135</v>
      </c>
      <c r="AR3" s="48">
        <f t="shared" si="1"/>
        <v>1.1746417275030354</v>
      </c>
      <c r="AS3" s="79">
        <f t="shared" si="1"/>
        <v>0.85994802800221837</v>
      </c>
      <c r="AT3" s="79">
        <f>VLOOKUP(AT49,$E$2:$F$41,2,FALSE)</f>
        <v>1.80255137987378</v>
      </c>
      <c r="AU3" s="48">
        <f>VLOOKUP(AU49,$E$2:$F$41,2,FALSE)</f>
        <v>1.0018127389107916</v>
      </c>
      <c r="AV3" s="48">
        <f>VLOOKUP(AV49,$E$2:$F$41,2,FALSE)</f>
        <v>1.1950889085430749</v>
      </c>
      <c r="AW3" s="48">
        <f ca="1">AVERAGE(OFFSET($K3,0,($D$6-1)-6,1,6))</f>
        <v>1.1712083739325525</v>
      </c>
      <c r="AX3" s="49"/>
      <c r="AY3" s="65"/>
      <c r="AZ3" s="49"/>
    </row>
    <row r="4" spans="1:53" x14ac:dyDescent="0.25">
      <c r="A4" s="41" t="str">
        <f>Schedule!A4</f>
        <v>BHA</v>
      </c>
      <c r="B4" s="42">
        <f>'6 Week'!Y4</f>
        <v>0.87982494403000489</v>
      </c>
      <c r="C4" s="42">
        <f>'6 Week'!Z4</f>
        <v>1.101605228970445</v>
      </c>
      <c r="E4" s="43" t="str">
        <f>Schedule!A4</f>
        <v>BHA</v>
      </c>
      <c r="F4" s="44">
        <f>Fixtures!F4</f>
        <v>1.1950889085430749</v>
      </c>
      <c r="G4" s="43" t="str">
        <f>Schedule!A4</f>
        <v>BHA</v>
      </c>
      <c r="H4" s="44">
        <f>Fixtures!H4</f>
        <v>1.0677287975221086</v>
      </c>
      <c r="J4" s="41" t="str">
        <f>Schedule!A3</f>
        <v>AVL</v>
      </c>
      <c r="K4" s="79">
        <f t="shared" si="0"/>
        <v>2.0115843364463566</v>
      </c>
      <c r="L4" s="79">
        <f t="shared" si="0"/>
        <v>0.7711941267295267</v>
      </c>
      <c r="M4" s="79">
        <f t="shared" si="0"/>
        <v>1.147300356773449</v>
      </c>
      <c r="N4" s="79">
        <f t="shared" si="0"/>
        <v>1.7591924777766115</v>
      </c>
      <c r="O4" s="79">
        <f t="shared" si="0"/>
        <v>1.601226221349443</v>
      </c>
      <c r="P4" s="79">
        <f t="shared" si="0"/>
        <v>1.4599263592618685</v>
      </c>
      <c r="Q4" s="79">
        <f t="shared" si="0"/>
        <v>1.1487110284969042</v>
      </c>
      <c r="R4" s="79">
        <f t="shared" si="0"/>
        <v>1.3939840576234093</v>
      </c>
      <c r="S4" s="79">
        <f t="shared" si="0"/>
        <v>1.1950889085430749</v>
      </c>
      <c r="T4" s="79">
        <f t="shared" si="0"/>
        <v>1.49236007884993</v>
      </c>
      <c r="U4" s="79">
        <f t="shared" si="0"/>
        <v>1.0416634187291067</v>
      </c>
      <c r="V4" s="79">
        <f t="shared" si="0"/>
        <v>1.1791302298040744</v>
      </c>
      <c r="W4" s="79">
        <f t="shared" si="0"/>
        <v>0.99198506198563918</v>
      </c>
      <c r="X4" s="79">
        <f t="shared" si="0"/>
        <v>0.96972862732165066</v>
      </c>
      <c r="Y4" s="79">
        <f t="shared" si="0"/>
        <v>0.88839997601523024</v>
      </c>
      <c r="Z4" s="79">
        <f t="shared" si="0"/>
        <v>1.80255137987378</v>
      </c>
      <c r="AA4" s="79">
        <f t="shared" si="0"/>
        <v>1.7653141705017315</v>
      </c>
      <c r="AB4" s="79">
        <f t="shared" si="0"/>
        <v>1.3766024449474581</v>
      </c>
      <c r="AC4" s="133">
        <f>VLOOKUP(AC50,$E$2:$F$41,2,FALSE)</f>
        <v>1.1708790717894135</v>
      </c>
      <c r="AD4" s="48">
        <f t="shared" si="0"/>
        <v>1.118621452877423</v>
      </c>
      <c r="AE4" s="48">
        <f t="shared" si="0"/>
        <v>1.2953549895816157</v>
      </c>
      <c r="AF4" s="48">
        <f t="shared" si="0"/>
        <v>1.3234136548291831</v>
      </c>
      <c r="AG4" s="48">
        <f t="shared" si="0"/>
        <v>1.2361745416660419</v>
      </c>
      <c r="AH4" s="48">
        <f t="shared" si="0"/>
        <v>1.3476534500592121</v>
      </c>
      <c r="AI4" s="48">
        <f t="shared" si="0"/>
        <v>1.419955328366487</v>
      </c>
      <c r="AJ4" s="76">
        <f t="shared" si="0"/>
        <v>1.6462999370399798</v>
      </c>
      <c r="AK4" s="48">
        <f t="shared" si="0"/>
        <v>1.0456437886941792</v>
      </c>
      <c r="AL4" s="79">
        <f>VLOOKUP(AL50,$E$2:$F$41,2,FALSE)</f>
        <v>1.1746417275030354</v>
      </c>
      <c r="AM4" s="76">
        <f t="shared" si="1"/>
        <v>0.86964444078010461</v>
      </c>
      <c r="AN4" s="48">
        <f t="shared" si="1"/>
        <v>1.0174172975160771</v>
      </c>
      <c r="AO4" s="48">
        <f t="shared" si="1"/>
        <v>1.9837702408970304</v>
      </c>
      <c r="AP4" s="48">
        <f t="shared" si="1"/>
        <v>1.7838578077920517</v>
      </c>
      <c r="AQ4" s="48">
        <f t="shared" si="1"/>
        <v>0.85994802800221837</v>
      </c>
      <c r="AR4" s="48">
        <f t="shared" si="1"/>
        <v>1.3203529958476368</v>
      </c>
      <c r="AS4" s="133">
        <f t="shared" si="1"/>
        <v>1.5654672832751202</v>
      </c>
      <c r="AT4" s="48">
        <f t="shared" si="1"/>
        <v>1.0018127389107916</v>
      </c>
      <c r="AU4" s="48">
        <f t="shared" si="1"/>
        <v>1.5523389272811765</v>
      </c>
      <c r="AV4" s="48">
        <f t="shared" si="1"/>
        <v>1.5984889595107103</v>
      </c>
      <c r="AW4" s="48">
        <f ca="1">AVERAGE(OFFSET($K4,0,($D$6-1)-6,1,6),AC4)</f>
        <v>1.3220938361283441</v>
      </c>
      <c r="AX4" s="49"/>
    </row>
    <row r="5" spans="1:53" x14ac:dyDescent="0.25">
      <c r="A5" s="41" t="str">
        <f>Schedule!A5</f>
        <v>BUR</v>
      </c>
      <c r="B5" s="42">
        <f>'6 Week'!Y5</f>
        <v>1.4999652820805143</v>
      </c>
      <c r="C5" s="42">
        <f>'6 Week'!Z5</f>
        <v>1.5472742773627801</v>
      </c>
      <c r="D5" s="37" t="s">
        <v>52</v>
      </c>
      <c r="E5" s="43" t="str">
        <f>Schedule!A5</f>
        <v>BUR</v>
      </c>
      <c r="F5" s="44">
        <f>Fixtures!F5</f>
        <v>0.99198506198563918</v>
      </c>
      <c r="G5" s="43" t="str">
        <f>Schedule!A5</f>
        <v>BUR</v>
      </c>
      <c r="H5" s="44">
        <f>Fixtures!H5</f>
        <v>1.5792643136447067</v>
      </c>
      <c r="J5" s="41" t="str">
        <f>Schedule!A4</f>
        <v>BHA</v>
      </c>
      <c r="K5" s="79">
        <f t="shared" si="0"/>
        <v>1.5984889595107103</v>
      </c>
      <c r="L5" s="79">
        <f t="shared" si="0"/>
        <v>1.1746417275030354</v>
      </c>
      <c r="M5" s="79">
        <f t="shared" si="0"/>
        <v>1.5654672832751202</v>
      </c>
      <c r="N5" s="79">
        <f t="shared" si="0"/>
        <v>1.3203529958476368</v>
      </c>
      <c r="O5" s="79">
        <f t="shared" si="0"/>
        <v>1.0018127389107916</v>
      </c>
      <c r="P5" s="79">
        <f t="shared" si="0"/>
        <v>0.85994802800221837</v>
      </c>
      <c r="Q5" s="79">
        <f t="shared" si="0"/>
        <v>1.5523389272811765</v>
      </c>
      <c r="R5" s="79">
        <f t="shared" si="0"/>
        <v>0.99198506198563918</v>
      </c>
      <c r="S5" s="79">
        <f t="shared" si="0"/>
        <v>1.5460401669939587</v>
      </c>
      <c r="T5" s="79">
        <f t="shared" si="0"/>
        <v>1.7591924777766115</v>
      </c>
      <c r="U5" s="79">
        <f t="shared" si="0"/>
        <v>1.1487110284969042</v>
      </c>
      <c r="V5" s="79">
        <f t="shared" si="0"/>
        <v>1.601226221349443</v>
      </c>
      <c r="W5" s="79">
        <f t="shared" si="0"/>
        <v>1.147300356773449</v>
      </c>
      <c r="X5" s="79">
        <f t="shared" si="0"/>
        <v>0.7711941267295267</v>
      </c>
      <c r="Y5" s="79">
        <f t="shared" si="0"/>
        <v>1.49236007884993</v>
      </c>
      <c r="Z5" s="79">
        <f t="shared" si="0"/>
        <v>1.2361745416660419</v>
      </c>
      <c r="AA5" s="79">
        <f t="shared" si="0"/>
        <v>1.0456437886941792</v>
      </c>
      <c r="AB5" s="79">
        <f t="shared" si="0"/>
        <v>2.0115843364463566</v>
      </c>
      <c r="AC5" s="48">
        <f>VLOOKUP(AC51,$E$2:$F$41,2,FALSE)</f>
        <v>1.6462999370399798</v>
      </c>
      <c r="AD5" s="48">
        <f t="shared" si="0"/>
        <v>1.0174172975160771</v>
      </c>
      <c r="AE5" s="48">
        <f t="shared" si="0"/>
        <v>1.3766024449474581</v>
      </c>
      <c r="AF5" s="48">
        <f t="shared" si="0"/>
        <v>1.9837702408970304</v>
      </c>
      <c r="AG5" s="48">
        <f t="shared" si="0"/>
        <v>1.118621452877423</v>
      </c>
      <c r="AH5" s="48">
        <f t="shared" si="0"/>
        <v>1.3710167518625669</v>
      </c>
      <c r="AI5" s="48">
        <f t="shared" si="0"/>
        <v>0.88839997601523024</v>
      </c>
      <c r="AJ5" s="76">
        <f t="shared" si="0"/>
        <v>0.96972862732165066</v>
      </c>
      <c r="AK5" s="48">
        <f t="shared" si="0"/>
        <v>1.419955328366487</v>
      </c>
      <c r="AL5" s="79">
        <f t="shared" ref="AI5:AL6" si="2">VLOOKUP(AL51,$E$2:$F$41,2,FALSE)</f>
        <v>1.2953549895816157</v>
      </c>
      <c r="AM5" s="76">
        <f t="shared" si="1"/>
        <v>1.0416634187291067</v>
      </c>
      <c r="AN5" s="48">
        <f t="shared" si="1"/>
        <v>1.7653141705017315</v>
      </c>
      <c r="AO5" s="48">
        <f t="shared" si="1"/>
        <v>1.1708790717894135</v>
      </c>
      <c r="AP5" s="48">
        <f t="shared" si="1"/>
        <v>1.80255137987378</v>
      </c>
      <c r="AQ5" s="48">
        <f t="shared" si="1"/>
        <v>0.86964444078010461</v>
      </c>
      <c r="AR5" s="48">
        <f t="shared" si="1"/>
        <v>1.4599263592618685</v>
      </c>
      <c r="AS5" s="48">
        <f t="shared" si="1"/>
        <v>1.1791302298040744</v>
      </c>
      <c r="AT5" s="48">
        <f t="shared" si="1"/>
        <v>1.3234136548291831</v>
      </c>
      <c r="AU5" s="48">
        <f t="shared" si="1"/>
        <v>1.7838578077920517</v>
      </c>
      <c r="AV5" s="48">
        <f t="shared" si="1"/>
        <v>1.3939840576234093</v>
      </c>
      <c r="AW5" s="48">
        <f ca="1">AVERAGE(OFFSET($K5,0,($D$6-1)-6,1,6))</f>
        <v>1.4030873120568437</v>
      </c>
      <c r="AX5" s="49"/>
    </row>
    <row r="6" spans="1:53" x14ac:dyDescent="0.25">
      <c r="A6" s="41" t="str">
        <f>Schedule!A6</f>
        <v>CHE</v>
      </c>
      <c r="B6" s="42">
        <f>'6 Week'!Y6</f>
        <v>0.65823913438581716</v>
      </c>
      <c r="C6" s="42">
        <f>'6 Week'!Z6</f>
        <v>1.7785474179928547</v>
      </c>
      <c r="D6" s="37">
        <f>Fixtures!D6</f>
        <v>38</v>
      </c>
      <c r="E6" s="43" t="str">
        <f>Schedule!A6</f>
        <v>CHE</v>
      </c>
      <c r="F6" s="44">
        <f>Fixtures!F6</f>
        <v>1.5984889595107103</v>
      </c>
      <c r="G6" s="43" t="str">
        <f>Schedule!A6</f>
        <v>CHE</v>
      </c>
      <c r="H6" s="44">
        <f>Fixtures!H6</f>
        <v>0.91495828630333853</v>
      </c>
      <c r="J6" s="41" t="str">
        <f>Schedule!A5</f>
        <v>BUR</v>
      </c>
      <c r="K6" s="79">
        <f t="shared" si="0"/>
        <v>1.5654672832751202</v>
      </c>
      <c r="L6" s="79">
        <f t="shared" si="0"/>
        <v>1.601226221349443</v>
      </c>
      <c r="M6" s="79">
        <f t="shared" si="0"/>
        <v>1.1487110284969042</v>
      </c>
      <c r="N6" s="79">
        <f t="shared" si="0"/>
        <v>1.1746417275030354</v>
      </c>
      <c r="O6" s="79">
        <f t="shared" si="0"/>
        <v>0.96972862732165066</v>
      </c>
      <c r="P6" s="79">
        <f t="shared" si="0"/>
        <v>1.3766024449474581</v>
      </c>
      <c r="Q6" s="79">
        <f t="shared" si="0"/>
        <v>1.5984889595107103</v>
      </c>
      <c r="R6" s="79">
        <f t="shared" si="0"/>
        <v>1.3476534500592121</v>
      </c>
      <c r="S6" s="79">
        <f t="shared" si="0"/>
        <v>0.88839997601523024</v>
      </c>
      <c r="T6" s="79">
        <f t="shared" si="0"/>
        <v>2.0115843364463566</v>
      </c>
      <c r="U6" s="79">
        <f t="shared" si="0"/>
        <v>1.1708790717894135</v>
      </c>
      <c r="V6" s="79">
        <f t="shared" si="0"/>
        <v>1.3939840576234093</v>
      </c>
      <c r="W6" s="79">
        <f t="shared" si="0"/>
        <v>1.5460401669939587</v>
      </c>
      <c r="X6" s="79">
        <f t="shared" si="0"/>
        <v>1.0456437886941792</v>
      </c>
      <c r="Y6" s="79">
        <f t="shared" si="0"/>
        <v>1.6462999370399798</v>
      </c>
      <c r="Z6" s="79">
        <f t="shared" si="0"/>
        <v>0.7711941267295267</v>
      </c>
      <c r="AA6" s="79">
        <f>VLOOKUP(AA52,$E$2:$F$41,2,FALSE)</f>
        <v>1.0174172975160771</v>
      </c>
      <c r="AB6" s="79">
        <f t="shared" si="0"/>
        <v>1.9837702408970304</v>
      </c>
      <c r="AC6" s="48">
        <f t="shared" si="0"/>
        <v>1.49236007884993</v>
      </c>
      <c r="AD6" s="48">
        <f t="shared" si="0"/>
        <v>1.3710167518625669</v>
      </c>
      <c r="AE6" s="48">
        <f t="shared" si="0"/>
        <v>1.80255137987378</v>
      </c>
      <c r="AF6" s="48">
        <f t="shared" si="0"/>
        <v>1.7838578077920517</v>
      </c>
      <c r="AG6" s="48">
        <f t="shared" si="0"/>
        <v>1.1950889085430749</v>
      </c>
      <c r="AH6" s="79">
        <f t="shared" si="0"/>
        <v>1.0018127389107916</v>
      </c>
      <c r="AI6" s="48">
        <f t="shared" si="2"/>
        <v>0.85994802800221837</v>
      </c>
      <c r="AJ6" s="76">
        <f t="shared" si="2"/>
        <v>1.5523389272811765</v>
      </c>
      <c r="AK6" s="48">
        <f t="shared" si="2"/>
        <v>1.2361745416660419</v>
      </c>
      <c r="AL6" s="79">
        <f>VLOOKUP(AL52,$E$2:$F$41,2,FALSE)</f>
        <v>1.3203529958476368</v>
      </c>
      <c r="AM6" s="76">
        <f t="shared" si="1"/>
        <v>1.419955328366487</v>
      </c>
      <c r="AN6" s="48">
        <f t="shared" si="1"/>
        <v>1.2953549895816157</v>
      </c>
      <c r="AO6" s="48">
        <f t="shared" si="1"/>
        <v>1.0416634187291067</v>
      </c>
      <c r="AP6" s="48">
        <f t="shared" si="1"/>
        <v>1.7653141705017315</v>
      </c>
      <c r="AQ6" s="48">
        <f t="shared" si="1"/>
        <v>1.1791302298040744</v>
      </c>
      <c r="AR6" s="48">
        <f t="shared" si="1"/>
        <v>1.3234136548291831</v>
      </c>
      <c r="AS6" s="48">
        <f t="shared" si="1"/>
        <v>1.147300356773449</v>
      </c>
      <c r="AT6" s="48">
        <f t="shared" si="1"/>
        <v>1.4599263592618685</v>
      </c>
      <c r="AU6" s="48">
        <f t="shared" si="1"/>
        <v>1.7591924777766115</v>
      </c>
      <c r="AV6" s="48">
        <f t="shared" si="1"/>
        <v>0.86964444078010461</v>
      </c>
      <c r="AW6" s="48">
        <f ca="1">AVERAGE(OFFSET($K6,0,($D$6-1)-6,1,6))</f>
        <v>1.4390462081578195</v>
      </c>
      <c r="AX6" s="49"/>
    </row>
    <row r="7" spans="1:53" x14ac:dyDescent="0.25">
      <c r="A7" s="41" t="str">
        <f>Schedule!A7</f>
        <v>CRY</v>
      </c>
      <c r="B7" s="42">
        <f>'6 Week'!Y7</f>
        <v>1.5771358232752566</v>
      </c>
      <c r="C7" s="42">
        <f>'6 Week'!Z7</f>
        <v>1.2942321641225507</v>
      </c>
      <c r="E7" s="43" t="str">
        <f>Schedule!A7</f>
        <v>CRY</v>
      </c>
      <c r="F7" s="44">
        <f>Fixtures!F7</f>
        <v>0.88839997601523024</v>
      </c>
      <c r="G7" s="43" t="str">
        <f>Schedule!A7</f>
        <v>CRY</v>
      </c>
      <c r="H7" s="44">
        <f>Fixtures!H7</f>
        <v>1.6142544751168055</v>
      </c>
      <c r="J7" s="41" t="str">
        <f>Schedule!A6</f>
        <v>CHE</v>
      </c>
      <c r="K7" s="79">
        <f t="shared" si="0"/>
        <v>1.3476534500592121</v>
      </c>
      <c r="L7" s="79">
        <f t="shared" si="0"/>
        <v>1.7591924777766115</v>
      </c>
      <c r="M7" s="79">
        <f t="shared" si="0"/>
        <v>0.96972862732165066</v>
      </c>
      <c r="N7" s="79">
        <f t="shared" si="0"/>
        <v>0.88839997601523024</v>
      </c>
      <c r="O7" s="79">
        <f t="shared" si="0"/>
        <v>1.1487110284969042</v>
      </c>
      <c r="P7" s="79">
        <f t="shared" si="0"/>
        <v>1.7653141705017315</v>
      </c>
      <c r="Q7" s="79">
        <f t="shared" si="0"/>
        <v>1.118621452877423</v>
      </c>
      <c r="R7" s="79">
        <f t="shared" si="0"/>
        <v>0.7711941267295267</v>
      </c>
      <c r="S7" s="79">
        <f t="shared" si="0"/>
        <v>1.1746417275030354</v>
      </c>
      <c r="T7" s="79">
        <f t="shared" si="0"/>
        <v>1.3766024449474581</v>
      </c>
      <c r="U7" s="79">
        <f t="shared" si="0"/>
        <v>1.4599263592618685</v>
      </c>
      <c r="V7" s="79">
        <f t="shared" si="0"/>
        <v>1.3203529958476368</v>
      </c>
      <c r="W7" s="79">
        <f t="shared" si="0"/>
        <v>1.1791302298040744</v>
      </c>
      <c r="X7" s="79">
        <f t="shared" si="0"/>
        <v>1.3234136548291831</v>
      </c>
      <c r="Y7" s="79">
        <f t="shared" si="0"/>
        <v>1.3939840576234093</v>
      </c>
      <c r="Z7" s="79">
        <f t="shared" si="0"/>
        <v>1.3710167518625669</v>
      </c>
      <c r="AA7" s="79">
        <f t="shared" si="0"/>
        <v>1.7838578077920517</v>
      </c>
      <c r="AB7" s="79">
        <f t="shared" si="0"/>
        <v>1.601226221349443</v>
      </c>
      <c r="AC7" s="48">
        <f t="shared" si="0"/>
        <v>1.147300356773449</v>
      </c>
      <c r="AD7" s="48">
        <f t="shared" si="0"/>
        <v>1.0456437886941792</v>
      </c>
      <c r="AE7" s="48">
        <f t="shared" si="0"/>
        <v>0.99198506198563918</v>
      </c>
      <c r="AF7" s="48">
        <f t="shared" si="0"/>
        <v>1.5523389272811765</v>
      </c>
      <c r="AG7" s="48">
        <f t="shared" si="0"/>
        <v>0.86964444078010461</v>
      </c>
      <c r="AH7" s="48">
        <f t="shared" si="0"/>
        <v>1.0416634187291067</v>
      </c>
      <c r="AI7" s="48">
        <f t="shared" si="0"/>
        <v>1.2953549895816157</v>
      </c>
      <c r="AJ7" s="76">
        <f>VLOOKUP(AJ53,$E$2:$F$41,2,FALSE)</f>
        <v>1.5654672832751202</v>
      </c>
      <c r="AK7" s="48">
        <f t="shared" si="0"/>
        <v>1.1708790717894135</v>
      </c>
      <c r="AL7" s="79">
        <f t="shared" ref="AL7:AL8" si="3">VLOOKUP(AL53,$E$2:$F$41,2,FALSE)</f>
        <v>1.6462999370399798</v>
      </c>
      <c r="AM7" s="76">
        <f t="shared" si="1"/>
        <v>1.9837702408970304</v>
      </c>
      <c r="AN7" s="48">
        <f t="shared" si="1"/>
        <v>0.85994802800221837</v>
      </c>
      <c r="AO7" s="48">
        <f t="shared" si="1"/>
        <v>1.0018127389107916</v>
      </c>
      <c r="AP7" s="48">
        <f t="shared" si="1"/>
        <v>1.1950889085430749</v>
      </c>
      <c r="AQ7" s="48">
        <f t="shared" si="1"/>
        <v>1.49236007884993</v>
      </c>
      <c r="AR7" s="48">
        <f t="shared" si="1"/>
        <v>1.0174172975160771</v>
      </c>
      <c r="AS7" s="79">
        <f t="shared" si="1"/>
        <v>2.0115843364463566</v>
      </c>
      <c r="AT7" s="79">
        <f t="shared" si="1"/>
        <v>1.2361745416660419</v>
      </c>
      <c r="AU7" s="48">
        <f t="shared" si="1"/>
        <v>1.419955328366487</v>
      </c>
      <c r="AV7" s="48">
        <f t="shared" si="1"/>
        <v>1.5460401669939587</v>
      </c>
      <c r="AW7" s="48">
        <f ca="1">AVERAGE(OFFSET($K7,0,($D$6-1)-6,1,6))</f>
        <v>1.3954300818979946</v>
      </c>
      <c r="AX7" s="49"/>
    </row>
    <row r="8" spans="1:53" x14ac:dyDescent="0.25">
      <c r="A8" s="41" t="str">
        <f>Schedule!A8</f>
        <v>EVE</v>
      </c>
      <c r="B8" s="42">
        <f>'6 Week'!Y8</f>
        <v>1.0645898818522677</v>
      </c>
      <c r="C8" s="42">
        <f>'6 Week'!Z8</f>
        <v>1.1088818261958893</v>
      </c>
      <c r="E8" s="43" t="str">
        <f>Schedule!A8</f>
        <v>EVE</v>
      </c>
      <c r="F8" s="44">
        <f>Fixtures!F8</f>
        <v>1.1708790717894135</v>
      </c>
      <c r="G8" s="43" t="str">
        <f>Schedule!A8</f>
        <v>EVE</v>
      </c>
      <c r="H8" s="44">
        <f>Fixtures!H8</f>
        <v>1.4476143778482966</v>
      </c>
      <c r="J8" s="41" t="str">
        <f>Schedule!A7</f>
        <v>CRY</v>
      </c>
      <c r="K8" s="79">
        <f t="shared" si="0"/>
        <v>1.1487110284969042</v>
      </c>
      <c r="L8" s="79">
        <f t="shared" si="0"/>
        <v>1.7653141705017315</v>
      </c>
      <c r="M8" s="79">
        <f t="shared" si="0"/>
        <v>1.1708790717894135</v>
      </c>
      <c r="N8" s="79">
        <f t="shared" si="0"/>
        <v>1.80255137987378</v>
      </c>
      <c r="O8" s="79">
        <f t="shared" si="0"/>
        <v>1.1950889085430749</v>
      </c>
      <c r="P8" s="79">
        <f t="shared" si="0"/>
        <v>1.147300356773449</v>
      </c>
      <c r="Q8" s="79">
        <f t="shared" si="0"/>
        <v>1.1791302298040744</v>
      </c>
      <c r="R8" s="79">
        <f t="shared" si="0"/>
        <v>1.4599263592618685</v>
      </c>
      <c r="S8" s="79">
        <f t="shared" si="0"/>
        <v>1.118621452877423</v>
      </c>
      <c r="T8" s="79">
        <f t="shared" si="0"/>
        <v>1.0416634187291067</v>
      </c>
      <c r="U8" s="79">
        <f t="shared" si="0"/>
        <v>0.96972862732165066</v>
      </c>
      <c r="V8" s="79">
        <f t="shared" si="0"/>
        <v>1.3766024449474581</v>
      </c>
      <c r="W8" s="79">
        <f t="shared" si="0"/>
        <v>1.49236007884993</v>
      </c>
      <c r="X8" s="79">
        <f t="shared" si="0"/>
        <v>1.7591924777766115</v>
      </c>
      <c r="Y8" s="79">
        <f t="shared" si="0"/>
        <v>1.5460401669939587</v>
      </c>
      <c r="Z8" s="79">
        <f t="shared" si="0"/>
        <v>1.419955328366487</v>
      </c>
      <c r="AA8" s="79">
        <f t="shared" si="0"/>
        <v>0.7711941267295267</v>
      </c>
      <c r="AB8" s="79">
        <f t="shared" si="0"/>
        <v>1.3939840576234093</v>
      </c>
      <c r="AC8" s="48">
        <f t="shared" si="0"/>
        <v>2.0115843364463566</v>
      </c>
      <c r="AD8" s="48">
        <f t="shared" si="0"/>
        <v>1.3234136548291831</v>
      </c>
      <c r="AE8" s="48">
        <f t="shared" si="0"/>
        <v>1.0456437886941792</v>
      </c>
      <c r="AF8" s="48">
        <f t="shared" si="0"/>
        <v>1.1746417275030354</v>
      </c>
      <c r="AG8" s="48">
        <f t="shared" si="0"/>
        <v>1.6462999370399798</v>
      </c>
      <c r="AH8" s="48">
        <f t="shared" si="0"/>
        <v>0.99198506198563918</v>
      </c>
      <c r="AI8" s="48">
        <f t="shared" si="0"/>
        <v>1.3476534500592121</v>
      </c>
      <c r="AJ8" s="76">
        <f>VLOOKUP(AJ54,$E$2:$F$41,2,FALSE)</f>
        <v>1.0174172975160771</v>
      </c>
      <c r="AK8" s="48">
        <f>VLOOKUP(AK54,$E$2:$F$41,2,FALSE)</f>
        <v>1.5523389272811765</v>
      </c>
      <c r="AL8" s="79">
        <f t="shared" si="3"/>
        <v>0.85994802800221837</v>
      </c>
      <c r="AM8" s="76">
        <f t="shared" si="1"/>
        <v>1.5654672832751202</v>
      </c>
      <c r="AN8" s="48">
        <f t="shared" si="1"/>
        <v>1.3203529958476368</v>
      </c>
      <c r="AO8" s="48">
        <f t="shared" si="1"/>
        <v>1.5984889595107103</v>
      </c>
      <c r="AP8" s="79">
        <f t="shared" si="1"/>
        <v>1.2953549895816157</v>
      </c>
      <c r="AQ8" s="79">
        <f t="shared" si="1"/>
        <v>1.601226221349443</v>
      </c>
      <c r="AR8" s="79">
        <f t="shared" si="1"/>
        <v>1.7838578077920517</v>
      </c>
      <c r="AS8" s="79">
        <f t="shared" si="1"/>
        <v>0.86964444078010461</v>
      </c>
      <c r="AT8" s="48">
        <f t="shared" si="1"/>
        <v>1.3710167518625669</v>
      </c>
      <c r="AU8" s="48">
        <f t="shared" si="1"/>
        <v>1.2361745416660419</v>
      </c>
      <c r="AV8" s="48">
        <f t="shared" si="1"/>
        <v>1.9837702408970304</v>
      </c>
      <c r="AW8" s="48">
        <f ca="1">AVERAGE(OFFSET($K8,0,($D$6-1)-6,1,6))</f>
        <v>1.3595457921719707</v>
      </c>
      <c r="AX8" s="49"/>
      <c r="BA8" s="49"/>
    </row>
    <row r="9" spans="1:53" x14ac:dyDescent="0.25">
      <c r="A9" s="41" t="str">
        <f>Schedule!A9</f>
        <v>FUL</v>
      </c>
      <c r="B9" s="42">
        <f>'6 Week'!Y9</f>
        <v>1.6601756425190217</v>
      </c>
      <c r="C9" s="42">
        <f>'6 Week'!Z9</f>
        <v>0.75693569340695033</v>
      </c>
      <c r="E9" s="43" t="str">
        <f>Schedule!A9</f>
        <v>FUL</v>
      </c>
      <c r="F9" s="44">
        <f>Fixtures!F9</f>
        <v>1.0174172975160771</v>
      </c>
      <c r="G9" s="43" t="str">
        <f>Schedule!A9</f>
        <v>FUL</v>
      </c>
      <c r="H9" s="44">
        <f>Fixtures!H9</f>
        <v>1.5288689825672959</v>
      </c>
      <c r="J9" s="41" t="str">
        <f>Schedule!A8</f>
        <v>EVE</v>
      </c>
      <c r="K9" s="79">
        <f t="shared" si="0"/>
        <v>1.5523389272811765</v>
      </c>
      <c r="L9" s="79">
        <f t="shared" si="0"/>
        <v>0.85994802800221837</v>
      </c>
      <c r="M9" s="79">
        <f t="shared" si="0"/>
        <v>1.0018127389107916</v>
      </c>
      <c r="N9" s="79">
        <f t="shared" si="0"/>
        <v>1.1950889085430749</v>
      </c>
      <c r="O9" s="79">
        <f t="shared" si="0"/>
        <v>1.7591924777766115</v>
      </c>
      <c r="P9" s="79">
        <f t="shared" si="0"/>
        <v>1.2953549895816157</v>
      </c>
      <c r="Q9" s="79">
        <f t="shared" si="0"/>
        <v>1.1746417275030354</v>
      </c>
      <c r="R9" s="79">
        <f t="shared" si="0"/>
        <v>1.5654672832751202</v>
      </c>
      <c r="S9" s="79">
        <f t="shared" si="0"/>
        <v>1.147300356773449</v>
      </c>
      <c r="T9" s="79">
        <f t="shared" si="0"/>
        <v>1.4599263592618685</v>
      </c>
      <c r="U9" s="79">
        <f t="shared" si="0"/>
        <v>1.118621452877423</v>
      </c>
      <c r="V9" s="79">
        <f t="shared" si="0"/>
        <v>1.5984889595107103</v>
      </c>
      <c r="W9" s="79">
        <f t="shared" si="0"/>
        <v>1.601226221349443</v>
      </c>
      <c r="X9" s="79">
        <f t="shared" si="0"/>
        <v>1.2361745416660419</v>
      </c>
      <c r="Y9" s="79">
        <f t="shared" si="0"/>
        <v>0.86964444078010461</v>
      </c>
      <c r="Z9" s="79">
        <f t="shared" si="0"/>
        <v>1.7838578077920517</v>
      </c>
      <c r="AA9" s="79">
        <f t="shared" si="0"/>
        <v>1.3234136548291831</v>
      </c>
      <c r="AB9" s="79">
        <f t="shared" si="0"/>
        <v>1.1791302298040744</v>
      </c>
      <c r="AC9" s="133">
        <f t="shared" si="0"/>
        <v>1.5460401669939587</v>
      </c>
      <c r="AD9" s="48">
        <f t="shared" si="0"/>
        <v>1.419955328366487</v>
      </c>
      <c r="AE9" s="48">
        <f t="shared" si="0"/>
        <v>1.0416634187291067</v>
      </c>
      <c r="AF9" s="48">
        <f t="shared" si="0"/>
        <v>1.6462999370399798</v>
      </c>
      <c r="AG9" s="48">
        <f t="shared" si="0"/>
        <v>1.7653141705017315</v>
      </c>
      <c r="AH9" s="79">
        <f t="shared" si="0"/>
        <v>1.0174172975160771</v>
      </c>
      <c r="AI9" s="48">
        <f t="shared" si="0"/>
        <v>1.9837702408970304</v>
      </c>
      <c r="AJ9" s="76">
        <f>VLOOKUP(AJ55,$E$2:$F$41,2,FALSE)</f>
        <v>1.1487110284969042</v>
      </c>
      <c r="AK9" s="48">
        <f>VLOOKUP(AK55,$E$2:$F$41,2,FALSE)</f>
        <v>1.80255137987378</v>
      </c>
      <c r="AL9" s="79">
        <f>VLOOKUP(AL55,$E$2:$F$41,2,FALSE)</f>
        <v>0.99198506198563918</v>
      </c>
      <c r="AM9" s="76">
        <f t="shared" si="1"/>
        <v>0.96972862732165066</v>
      </c>
      <c r="AN9" s="48">
        <f t="shared" si="1"/>
        <v>0.88839997601523024</v>
      </c>
      <c r="AO9" s="48">
        <f t="shared" si="1"/>
        <v>1.3476534500592121</v>
      </c>
      <c r="AP9" s="48">
        <f t="shared" si="1"/>
        <v>1.3766024449474581</v>
      </c>
      <c r="AQ9" s="48">
        <f t="shared" si="1"/>
        <v>1.3939840576234093</v>
      </c>
      <c r="AR9" s="48">
        <f t="shared" si="1"/>
        <v>1.3710167518625669</v>
      </c>
      <c r="AS9" s="133">
        <f t="shared" si="1"/>
        <v>1.49236007884993</v>
      </c>
      <c r="AT9" s="48">
        <f t="shared" si="1"/>
        <v>0.7711941267295267</v>
      </c>
      <c r="AU9" s="48">
        <f t="shared" si="1"/>
        <v>1.0456437886941792</v>
      </c>
      <c r="AV9" s="48">
        <f t="shared" si="1"/>
        <v>2.0115843364463566</v>
      </c>
      <c r="AW9" s="48">
        <f ca="1">AVERAGE(OFFSET($K9,0,($D$6-1)-6,1,6),AC9)</f>
        <v>1.2852630593858614</v>
      </c>
      <c r="AX9" s="49"/>
    </row>
    <row r="10" spans="1:53" x14ac:dyDescent="0.25">
      <c r="A10" s="41" t="str">
        <f>Schedule!A10</f>
        <v>LEE</v>
      </c>
      <c r="B10" s="42">
        <f>'6 Week'!Y10</f>
        <v>1.5445823729625685</v>
      </c>
      <c r="C10" s="42">
        <f>'6 Week'!Z10</f>
        <v>1.2919614052181445</v>
      </c>
      <c r="E10" s="43" t="str">
        <f>Schedule!A10</f>
        <v>LEE</v>
      </c>
      <c r="F10" s="44">
        <f>Fixtures!F10</f>
        <v>1.4599263592618685</v>
      </c>
      <c r="G10" s="43" t="str">
        <f>Schedule!A10</f>
        <v>LEE</v>
      </c>
      <c r="H10" s="44">
        <f>Fixtures!H10</f>
        <v>1.7442344725617502</v>
      </c>
      <c r="J10" s="41" t="str">
        <f>Schedule!A9</f>
        <v>FUL</v>
      </c>
      <c r="K10" s="79">
        <f t="shared" si="0"/>
        <v>1.2361745416660419</v>
      </c>
      <c r="L10" s="79">
        <f t="shared" si="0"/>
        <v>1.6462999370399798</v>
      </c>
      <c r="M10" s="79">
        <f t="shared" si="0"/>
        <v>1.3710167518625669</v>
      </c>
      <c r="N10" s="79">
        <f t="shared" si="0"/>
        <v>1.1791302298040744</v>
      </c>
      <c r="O10" s="79">
        <f t="shared" si="0"/>
        <v>0.86964444078010461</v>
      </c>
      <c r="P10" s="79">
        <f t="shared" si="0"/>
        <v>0.88839997601523024</v>
      </c>
      <c r="Q10" s="79">
        <f t="shared" si="0"/>
        <v>0.85994802800221837</v>
      </c>
      <c r="R10" s="79">
        <f t="shared" si="0"/>
        <v>1.49236007884993</v>
      </c>
      <c r="S10" s="79">
        <f t="shared" si="0"/>
        <v>1.1708790717894135</v>
      </c>
      <c r="T10" s="79">
        <f t="shared" si="0"/>
        <v>1.601226221349443</v>
      </c>
      <c r="U10" s="79">
        <f t="shared" si="0"/>
        <v>2.0115843364463566</v>
      </c>
      <c r="V10" s="79">
        <f t="shared" si="0"/>
        <v>1.7591924777766115</v>
      </c>
      <c r="W10" s="79">
        <f t="shared" si="0"/>
        <v>1.1950889085430749</v>
      </c>
      <c r="X10" s="79">
        <f t="shared" si="0"/>
        <v>1.1746417275030354</v>
      </c>
      <c r="Y10" s="79">
        <f t="shared" si="0"/>
        <v>1.1487110284969042</v>
      </c>
      <c r="Z10" s="79">
        <f t="shared" si="0"/>
        <v>1.5523389272811765</v>
      </c>
      <c r="AA10" s="79">
        <f t="shared" si="0"/>
        <v>1.118621452877423</v>
      </c>
      <c r="AB10" s="79">
        <f t="shared" si="0"/>
        <v>1.5654672832751202</v>
      </c>
      <c r="AC10" s="48">
        <f t="shared" si="0"/>
        <v>1.5984889595107103</v>
      </c>
      <c r="AD10" s="48">
        <f t="shared" si="0"/>
        <v>1.3476534500592121</v>
      </c>
      <c r="AE10" s="48">
        <f t="shared" si="0"/>
        <v>0.96972862732165066</v>
      </c>
      <c r="AF10" s="48">
        <f t="shared" si="0"/>
        <v>1.419955328366487</v>
      </c>
      <c r="AG10" s="48">
        <f t="shared" si="0"/>
        <v>1.3234136548291831</v>
      </c>
      <c r="AH10" s="79">
        <f t="shared" si="0"/>
        <v>1.3203529958476368</v>
      </c>
      <c r="AI10" s="48">
        <f t="shared" si="0"/>
        <v>0.7711941267295267</v>
      </c>
      <c r="AJ10" s="76">
        <f t="shared" si="0"/>
        <v>1.0018127389107916</v>
      </c>
      <c r="AK10" s="48">
        <f>VLOOKUP(AK56,$E$2:$F$41,2,FALSE)</f>
        <v>1.9837702408970304</v>
      </c>
      <c r="AL10" s="79">
        <f>VLOOKUP(AL56,$E$2:$F$41,2,FALSE)</f>
        <v>1.7838578077920517</v>
      </c>
      <c r="AM10" s="76">
        <f t="shared" si="1"/>
        <v>1.4599263592618685</v>
      </c>
      <c r="AN10" s="48">
        <f t="shared" si="1"/>
        <v>1.5460401669939587</v>
      </c>
      <c r="AO10" s="48">
        <f t="shared" si="1"/>
        <v>1.0456437886941792</v>
      </c>
      <c r="AP10" s="48">
        <f t="shared" si="1"/>
        <v>1.3939840576234093</v>
      </c>
      <c r="AQ10" s="81">
        <f t="shared" si="1"/>
        <v>1.3766024449474581</v>
      </c>
      <c r="AR10" s="48">
        <f t="shared" si="1"/>
        <v>1.80255137987378</v>
      </c>
      <c r="AS10" s="48">
        <f t="shared" si="1"/>
        <v>0.99198506198563918</v>
      </c>
      <c r="AT10" s="48">
        <f t="shared" si="1"/>
        <v>1.2953549895816157</v>
      </c>
      <c r="AU10" s="48">
        <f t="shared" si="1"/>
        <v>1.7653141705017315</v>
      </c>
      <c r="AV10" s="48">
        <f t="shared" si="1"/>
        <v>1.0416634187291067</v>
      </c>
      <c r="AW10" s="48">
        <f>AVERAGE(AP10,AR10:AU10)</f>
        <v>1.4498379319132351</v>
      </c>
      <c r="AX10" s="49"/>
    </row>
    <row r="11" spans="1:53" x14ac:dyDescent="0.25">
      <c r="A11" s="41" t="str">
        <f>Schedule!A11</f>
        <v>LEI</v>
      </c>
      <c r="B11" s="42">
        <f>'6 Week'!Y11</f>
        <v>1.0124786240055517</v>
      </c>
      <c r="C11" s="42">
        <f>'6 Week'!Z11</f>
        <v>1.7706942189022405</v>
      </c>
      <c r="E11" s="43" t="str">
        <f>Schedule!A11</f>
        <v>LEI</v>
      </c>
      <c r="F11" s="44">
        <f>Fixtures!F11</f>
        <v>1.419955328366487</v>
      </c>
      <c r="G11" s="43" t="str">
        <f>Schedule!A11</f>
        <v>LEI</v>
      </c>
      <c r="H11" s="44">
        <f>Fixtures!H11</f>
        <v>1.3070534520134718</v>
      </c>
      <c r="J11" s="41" t="str">
        <f>Schedule!A10</f>
        <v>LEE</v>
      </c>
      <c r="K11" s="79">
        <f t="shared" si="0"/>
        <v>1.9837702408970304</v>
      </c>
      <c r="L11" s="79">
        <f t="shared" si="0"/>
        <v>1.0174172975160771</v>
      </c>
      <c r="M11" s="79">
        <f t="shared" si="0"/>
        <v>0.86964444078010461</v>
      </c>
      <c r="N11" s="79">
        <f t="shared" si="0"/>
        <v>1.7838578077920517</v>
      </c>
      <c r="O11" s="79">
        <f t="shared" si="0"/>
        <v>1.0456437886941792</v>
      </c>
      <c r="P11" s="79">
        <f t="shared" si="0"/>
        <v>1.5460401669939587</v>
      </c>
      <c r="Q11" s="79">
        <f t="shared" si="0"/>
        <v>1.419955328366487</v>
      </c>
      <c r="R11" s="79">
        <f t="shared" si="0"/>
        <v>1.0018127389107916</v>
      </c>
      <c r="S11" s="79">
        <f t="shared" si="0"/>
        <v>1.2361745416660419</v>
      </c>
      <c r="T11" s="79">
        <f t="shared" si="0"/>
        <v>1.3203529958476368</v>
      </c>
      <c r="U11" s="79">
        <f t="shared" si="0"/>
        <v>1.80255137987378</v>
      </c>
      <c r="V11" s="79">
        <f t="shared" si="0"/>
        <v>1.3234136548291831</v>
      </c>
      <c r="W11" s="79">
        <f t="shared" si="0"/>
        <v>1.0416634187291067</v>
      </c>
      <c r="X11" s="79">
        <f t="shared" si="0"/>
        <v>1.7653141705017315</v>
      </c>
      <c r="Y11" s="79">
        <f t="shared" si="0"/>
        <v>0.99198506198563918</v>
      </c>
      <c r="Z11" s="79">
        <f t="shared" si="0"/>
        <v>0.96972862732165066</v>
      </c>
      <c r="AA11" s="79">
        <f t="shared" si="0"/>
        <v>1.5523389272811765</v>
      </c>
      <c r="AB11" s="79">
        <f t="shared" si="0"/>
        <v>1.1487110284969042</v>
      </c>
      <c r="AC11" s="48">
        <f t="shared" si="0"/>
        <v>1.1950889085430749</v>
      </c>
      <c r="AD11" s="48">
        <f t="shared" si="0"/>
        <v>1.1746417275030354</v>
      </c>
      <c r="AE11" s="48">
        <f t="shared" si="0"/>
        <v>1.601226221349443</v>
      </c>
      <c r="AF11" s="48">
        <f t="shared" si="0"/>
        <v>1.1708790717894135</v>
      </c>
      <c r="AG11" s="48">
        <f t="shared" si="0"/>
        <v>0.88839997601523024</v>
      </c>
      <c r="AH11" s="48">
        <f t="shared" si="0"/>
        <v>1.3939840576234093</v>
      </c>
      <c r="AI11" s="79">
        <f t="shared" si="0"/>
        <v>1.1791302298040744</v>
      </c>
      <c r="AJ11" s="76">
        <f t="shared" si="0"/>
        <v>1.3710167518625669</v>
      </c>
      <c r="AK11" s="48">
        <f>VLOOKUP(AK57,$E$2:$F$41,2,FALSE)</f>
        <v>1.49236007884993</v>
      </c>
      <c r="AL11" s="79">
        <f t="shared" ref="AB11:AL17" si="4">VLOOKUP(AL57,$E$2:$F$41,2,FALSE)</f>
        <v>1.5984889595107103</v>
      </c>
      <c r="AM11" s="76">
        <f t="shared" si="1"/>
        <v>1.147300356773449</v>
      </c>
      <c r="AN11" s="48">
        <f t="shared" si="1"/>
        <v>0.7711941267295267</v>
      </c>
      <c r="AO11" s="48">
        <f t="shared" si="1"/>
        <v>2.0115843364463566</v>
      </c>
      <c r="AP11" s="48">
        <f t="shared" si="1"/>
        <v>1.7591924777766115</v>
      </c>
      <c r="AQ11" s="48">
        <f t="shared" si="1"/>
        <v>1.5654672832751202</v>
      </c>
      <c r="AR11" s="48">
        <f t="shared" si="1"/>
        <v>1.3476534500592121</v>
      </c>
      <c r="AS11" s="48">
        <f t="shared" si="1"/>
        <v>1.3766024449474581</v>
      </c>
      <c r="AT11" s="48">
        <f t="shared" si="1"/>
        <v>1.118621452877423</v>
      </c>
      <c r="AU11" s="48">
        <f t="shared" si="1"/>
        <v>1.2953549895816157</v>
      </c>
      <c r="AV11" s="48">
        <f t="shared" si="1"/>
        <v>0.85994802800221837</v>
      </c>
      <c r="AW11" s="48">
        <f ca="1">AVERAGE(OFFSET($K11,0,($D$6-1)-6,1,6))</f>
        <v>1.4104820164195733</v>
      </c>
      <c r="AX11" s="49"/>
    </row>
    <row r="12" spans="1:53" x14ac:dyDescent="0.25">
      <c r="A12" s="41" t="str">
        <f>Schedule!A12</f>
        <v>LIV</v>
      </c>
      <c r="B12" s="42">
        <f>'6 Week'!Y12</f>
        <v>1.5023429535634918</v>
      </c>
      <c r="C12" s="42">
        <f>'6 Week'!Z12</f>
        <v>2.2914631373822667</v>
      </c>
      <c r="E12" s="43" t="str">
        <f>Schedule!A12</f>
        <v>LIV</v>
      </c>
      <c r="F12" s="44">
        <f>Fixtures!F12</f>
        <v>1.7591924777766115</v>
      </c>
      <c r="G12" s="43" t="str">
        <f>Schedule!A12</f>
        <v>LIV</v>
      </c>
      <c r="H12" s="44">
        <f>Fixtures!H12</f>
        <v>1.3309463024394519</v>
      </c>
      <c r="J12" s="41" t="str">
        <f>Schedule!A11</f>
        <v>LEI</v>
      </c>
      <c r="K12" s="79">
        <f t="shared" si="0"/>
        <v>0.96972862732165066</v>
      </c>
      <c r="L12" s="79">
        <f t="shared" si="0"/>
        <v>0.99198506198563918</v>
      </c>
      <c r="M12" s="79">
        <f t="shared" si="0"/>
        <v>2.0115843364463566</v>
      </c>
      <c r="N12" s="79">
        <f t="shared" si="0"/>
        <v>1.3234136548291831</v>
      </c>
      <c r="O12" s="79">
        <f t="shared" si="0"/>
        <v>1.3710167518625669</v>
      </c>
      <c r="P12" s="79">
        <f t="shared" si="0"/>
        <v>1.3939840576234093</v>
      </c>
      <c r="Q12" s="79">
        <f t="shared" si="0"/>
        <v>1.6462999370399798</v>
      </c>
      <c r="R12" s="79">
        <f t="shared" si="0"/>
        <v>1.0456437886941792</v>
      </c>
      <c r="S12" s="79">
        <f t="shared" si="0"/>
        <v>1.9837702408970304</v>
      </c>
      <c r="T12" s="79">
        <f t="shared" si="0"/>
        <v>1.0174172975160771</v>
      </c>
      <c r="U12" s="79">
        <f t="shared" si="0"/>
        <v>0.86964444078010461</v>
      </c>
      <c r="V12" s="79">
        <f t="shared" si="0"/>
        <v>1.1950889085430749</v>
      </c>
      <c r="W12" s="79">
        <f t="shared" si="0"/>
        <v>1.1708790717894135</v>
      </c>
      <c r="X12" s="79">
        <f t="shared" si="0"/>
        <v>1.5523389272811765</v>
      </c>
      <c r="Y12" s="79">
        <f t="shared" si="0"/>
        <v>1.5654672832751202</v>
      </c>
      <c r="Z12" s="79">
        <f t="shared" si="0"/>
        <v>1.0018127389107916</v>
      </c>
      <c r="AA12" s="79">
        <f t="shared" si="0"/>
        <v>1.1746417275030354</v>
      </c>
      <c r="AB12" s="79">
        <f t="shared" si="4"/>
        <v>1.5984889595107103</v>
      </c>
      <c r="AC12" s="48">
        <f t="shared" si="0"/>
        <v>1.1487110284969042</v>
      </c>
      <c r="AD12" s="48">
        <f t="shared" si="0"/>
        <v>1.3203529958476368</v>
      </c>
      <c r="AE12" s="48">
        <f t="shared" si="0"/>
        <v>1.4599263592618685</v>
      </c>
      <c r="AF12" s="48">
        <f t="shared" si="0"/>
        <v>1.147300356773449</v>
      </c>
      <c r="AG12" s="48">
        <f t="shared" si="0"/>
        <v>1.1791302298040744</v>
      </c>
      <c r="AH12" s="48">
        <f t="shared" si="0"/>
        <v>1.7591924777766115</v>
      </c>
      <c r="AI12" s="48">
        <f t="shared" si="4"/>
        <v>1.5460401669939587</v>
      </c>
      <c r="AJ12" s="76">
        <f t="shared" si="4"/>
        <v>1.2361745416660419</v>
      </c>
      <c r="AK12" s="48">
        <f t="shared" si="4"/>
        <v>1.3476534500592121</v>
      </c>
      <c r="AL12" s="79">
        <f t="shared" si="4"/>
        <v>0.7711941267295267</v>
      </c>
      <c r="AM12" s="76">
        <f t="shared" si="1"/>
        <v>1.118621452877423</v>
      </c>
      <c r="AN12" s="48">
        <f t="shared" si="1"/>
        <v>1.7838578077920517</v>
      </c>
      <c r="AO12" s="48">
        <f t="shared" si="1"/>
        <v>1.49236007884993</v>
      </c>
      <c r="AP12" s="48">
        <f t="shared" si="1"/>
        <v>0.85994802800221837</v>
      </c>
      <c r="AQ12" s="48">
        <f t="shared" si="1"/>
        <v>0.88839997601523024</v>
      </c>
      <c r="AR12" s="48">
        <f t="shared" si="1"/>
        <v>1.2953549895816157</v>
      </c>
      <c r="AS12" s="79">
        <f t="shared" si="1"/>
        <v>1.0416634187291067</v>
      </c>
      <c r="AT12" s="79">
        <f t="shared" si="1"/>
        <v>1.7653141705017315</v>
      </c>
      <c r="AU12" s="48">
        <f t="shared" si="1"/>
        <v>1.80255137987378</v>
      </c>
      <c r="AV12" s="48">
        <f t="shared" si="1"/>
        <v>1.3766024449474581</v>
      </c>
      <c r="AW12" s="48">
        <f ca="1">AVERAGE(OFFSET($K12,0,($D$6-1)-6,1,6))</f>
        <v>1.2755386604506136</v>
      </c>
      <c r="AX12" s="49"/>
    </row>
    <row r="13" spans="1:53" x14ac:dyDescent="0.25">
      <c r="A13" s="41" t="str">
        <f>Schedule!A13</f>
        <v>MCI</v>
      </c>
      <c r="B13" s="42">
        <f>'6 Week'!Y13</f>
        <v>0.98287895610795806</v>
      </c>
      <c r="C13" s="42">
        <f>'6 Week'!Z13</f>
        <v>1.5535024358557974</v>
      </c>
      <c r="E13" s="43" t="str">
        <f>Schedule!A13</f>
        <v>MCI</v>
      </c>
      <c r="F13" s="44">
        <f>Fixtures!F13</f>
        <v>1.7838578077920517</v>
      </c>
      <c r="G13" s="43" t="str">
        <f>Schedule!A13</f>
        <v>MCI</v>
      </c>
      <c r="H13" s="44">
        <f>Fixtures!H13</f>
        <v>0.85294753486953423</v>
      </c>
      <c r="J13" s="41" t="str">
        <f>Schedule!A12</f>
        <v>LIV</v>
      </c>
      <c r="K13" s="79">
        <f t="shared" si="0"/>
        <v>1.4599263592618685</v>
      </c>
      <c r="L13" s="79">
        <f t="shared" si="0"/>
        <v>1.80255137987378</v>
      </c>
      <c r="M13" s="79">
        <f t="shared" si="0"/>
        <v>1.2361745416660419</v>
      </c>
      <c r="N13" s="79">
        <f t="shared" ref="N13:AK22" si="5">VLOOKUP(N59,$E$2:$F$41,2,FALSE)</f>
        <v>1.5460401669939587</v>
      </c>
      <c r="O13" s="79">
        <f t="shared" si="5"/>
        <v>1.3203529958476368</v>
      </c>
      <c r="P13" s="79">
        <f t="shared" si="5"/>
        <v>0.7711941267295267</v>
      </c>
      <c r="Q13" s="79">
        <f t="shared" si="5"/>
        <v>1.3234136548291831</v>
      </c>
      <c r="R13" s="79">
        <f t="shared" si="5"/>
        <v>2.0115843364463566</v>
      </c>
      <c r="S13" s="79">
        <f t="shared" si="5"/>
        <v>1.419955328366487</v>
      </c>
      <c r="T13" s="79">
        <f t="shared" si="5"/>
        <v>1.3476534500592121</v>
      </c>
      <c r="U13" s="79">
        <f t="shared" si="5"/>
        <v>1.0456437886941792</v>
      </c>
      <c r="V13" s="79">
        <f t="shared" si="5"/>
        <v>1.147300356773449</v>
      </c>
      <c r="W13" s="79">
        <f t="shared" si="5"/>
        <v>1.3766024449474581</v>
      </c>
      <c r="X13" s="79">
        <f t="shared" si="5"/>
        <v>1.0018127389107916</v>
      </c>
      <c r="Y13" s="79">
        <f t="shared" si="5"/>
        <v>0.85994802800221837</v>
      </c>
      <c r="Z13" s="79">
        <f t="shared" si="5"/>
        <v>1.1746417275030354</v>
      </c>
      <c r="AA13" s="79">
        <f t="shared" si="5"/>
        <v>1.2953549895816157</v>
      </c>
      <c r="AB13" s="79">
        <f t="shared" si="5"/>
        <v>0.99198506198563918</v>
      </c>
      <c r="AC13" s="48">
        <f t="shared" si="5"/>
        <v>1.5654672832751202</v>
      </c>
      <c r="AD13" s="48">
        <f t="shared" si="5"/>
        <v>1.5523389272811765</v>
      </c>
      <c r="AE13" s="48">
        <f t="shared" si="5"/>
        <v>1.49236007884993</v>
      </c>
      <c r="AF13" s="48">
        <f t="shared" si="5"/>
        <v>1.1950889085430749</v>
      </c>
      <c r="AG13" s="48">
        <f t="shared" si="5"/>
        <v>1.7838578077920517</v>
      </c>
      <c r="AH13" s="48">
        <f t="shared" si="5"/>
        <v>1.601226221349443</v>
      </c>
      <c r="AI13" s="48">
        <f t="shared" si="4"/>
        <v>1.1708790717894135</v>
      </c>
      <c r="AJ13" s="76">
        <f t="shared" si="4"/>
        <v>0.86964444078010461</v>
      </c>
      <c r="AK13" s="48">
        <f t="shared" si="4"/>
        <v>1.0174172975160771</v>
      </c>
      <c r="AL13" s="79">
        <f t="shared" si="4"/>
        <v>1.1791302298040744</v>
      </c>
      <c r="AM13" s="76">
        <f t="shared" si="1"/>
        <v>1.5984889595107103</v>
      </c>
      <c r="AN13" s="48">
        <f t="shared" si="1"/>
        <v>1.3939840576234093</v>
      </c>
      <c r="AO13" s="48">
        <f t="shared" si="1"/>
        <v>1.3710167518625669</v>
      </c>
      <c r="AP13" s="48">
        <f t="shared" si="1"/>
        <v>1.6462999370399798</v>
      </c>
      <c r="AQ13" s="48">
        <f t="shared" si="1"/>
        <v>1.0416634187291067</v>
      </c>
      <c r="AR13" s="79">
        <f t="shared" si="1"/>
        <v>1.7653141705017315</v>
      </c>
      <c r="AS13" s="79">
        <f t="shared" si="1"/>
        <v>1.1487110284969042</v>
      </c>
      <c r="AT13" s="48">
        <f t="shared" si="1"/>
        <v>0.96972862732165066</v>
      </c>
      <c r="AU13" s="48">
        <f t="shared" si="1"/>
        <v>1.118621452877423</v>
      </c>
      <c r="AV13" s="48">
        <f t="shared" si="1"/>
        <v>0.88839997601523024</v>
      </c>
      <c r="AW13" s="48">
        <f ca="1">AVERAGE(OFFSET($K13,0,($D$6-1)-6,1,6))</f>
        <v>1.2817231058277991</v>
      </c>
      <c r="AX13" s="49"/>
    </row>
    <row r="14" spans="1:53" x14ac:dyDescent="0.25">
      <c r="A14" s="41" t="str">
        <f>Schedule!A14</f>
        <v>MUN</v>
      </c>
      <c r="B14" s="42">
        <f>'6 Week'!Y14</f>
        <v>1.1812557105917536</v>
      </c>
      <c r="C14" s="42">
        <f>'6 Week'!Z14</f>
        <v>1.6194210782721661</v>
      </c>
      <c r="E14" s="43" t="str">
        <f>Schedule!A14</f>
        <v>MUN</v>
      </c>
      <c r="F14" s="44">
        <f>Fixtures!F14</f>
        <v>1.5654672832751202</v>
      </c>
      <c r="G14" s="43" t="str">
        <f>Schedule!A14</f>
        <v>MUN</v>
      </c>
      <c r="H14" s="44">
        <f>Fixtures!H14</f>
        <v>1.2132603607066637</v>
      </c>
      <c r="J14" s="41" t="str">
        <f>Schedule!A13</f>
        <v>MCI</v>
      </c>
      <c r="K14" s="79">
        <f t="shared" ref="K14:N22" si="6">VLOOKUP(K60,$E$2:$F$41,2,FALSE)</f>
        <v>1.3710167518625669</v>
      </c>
      <c r="L14" s="79">
        <f t="shared" si="6"/>
        <v>1.1791302298040744</v>
      </c>
      <c r="M14" s="79">
        <f t="shared" si="6"/>
        <v>1.419955328366487</v>
      </c>
      <c r="N14" s="79">
        <f t="shared" si="6"/>
        <v>1.6462999370399798</v>
      </c>
      <c r="O14" s="79">
        <f t="shared" si="5"/>
        <v>1.2361745416660419</v>
      </c>
      <c r="P14" s="79">
        <f t="shared" si="5"/>
        <v>1.49236007884993</v>
      </c>
      <c r="Q14" s="79">
        <f t="shared" si="5"/>
        <v>0.86964444078010461</v>
      </c>
      <c r="R14" s="79">
        <f t="shared" si="5"/>
        <v>1.7591924777766115</v>
      </c>
      <c r="S14" s="79">
        <f t="shared" si="5"/>
        <v>1.5523389272811765</v>
      </c>
      <c r="T14" s="79">
        <f t="shared" si="5"/>
        <v>0.99198506198563918</v>
      </c>
      <c r="U14" s="79">
        <f t="shared" si="5"/>
        <v>1.0174172975160771</v>
      </c>
      <c r="V14" s="79">
        <f t="shared" si="5"/>
        <v>1.7653141705017315</v>
      </c>
      <c r="W14" s="79">
        <f t="shared" si="5"/>
        <v>0.85994802800221837</v>
      </c>
      <c r="X14" s="79">
        <f t="shared" si="5"/>
        <v>1.2953549895816157</v>
      </c>
      <c r="Y14" s="79">
        <f t="shared" si="5"/>
        <v>1.0416634187291067</v>
      </c>
      <c r="Z14" s="79">
        <f t="shared" si="5"/>
        <v>1.3203529958476368</v>
      </c>
      <c r="AA14" s="79">
        <f t="shared" si="5"/>
        <v>1.80255137987378</v>
      </c>
      <c r="AB14" s="79">
        <f t="shared" si="5"/>
        <v>1.1950889085430749</v>
      </c>
      <c r="AC14" s="48">
        <f t="shared" si="5"/>
        <v>0.88839997601523024</v>
      </c>
      <c r="AD14" s="48">
        <f t="shared" si="5"/>
        <v>0.96972862732165066</v>
      </c>
      <c r="AE14" s="48">
        <f t="shared" si="5"/>
        <v>0.7711941267295267</v>
      </c>
      <c r="AF14" s="48">
        <f t="shared" si="5"/>
        <v>1.118621452877423</v>
      </c>
      <c r="AG14" s="48">
        <f t="shared" si="5"/>
        <v>1.9837702408970304</v>
      </c>
      <c r="AH14" s="79">
        <f t="shared" si="5"/>
        <v>1.3766024449474581</v>
      </c>
      <c r="AI14" s="48">
        <f t="shared" si="5"/>
        <v>1.3939840576234093</v>
      </c>
      <c r="AJ14" s="76">
        <f t="shared" si="5"/>
        <v>1.3234136548291831</v>
      </c>
      <c r="AK14" s="79">
        <f t="shared" si="5"/>
        <v>1.5654672832751202</v>
      </c>
      <c r="AL14" s="79">
        <f t="shared" si="4"/>
        <v>1.147300356773449</v>
      </c>
      <c r="AM14" s="76">
        <f t="shared" si="1"/>
        <v>1.0456437886941792</v>
      </c>
      <c r="AN14" s="48">
        <f t="shared" si="1"/>
        <v>1.601226221349443</v>
      </c>
      <c r="AO14" s="48">
        <f t="shared" si="1"/>
        <v>1.4599263592618685</v>
      </c>
      <c r="AP14" s="48">
        <f t="shared" si="1"/>
        <v>1.5460401669939587</v>
      </c>
      <c r="AQ14" s="81">
        <f t="shared" si="1"/>
        <v>1.1487110284969042</v>
      </c>
      <c r="AR14" s="48">
        <f t="shared" si="1"/>
        <v>1.0018127389107916</v>
      </c>
      <c r="AS14" s="48">
        <f t="shared" si="1"/>
        <v>1.5984889595107103</v>
      </c>
      <c r="AT14" s="48">
        <f t="shared" si="1"/>
        <v>1.1746417275030354</v>
      </c>
      <c r="AU14" s="48">
        <f t="shared" si="1"/>
        <v>1.3476534500592121</v>
      </c>
      <c r="AV14" s="48">
        <f t="shared" si="1"/>
        <v>1.1708790717894135</v>
      </c>
      <c r="AW14" s="48">
        <f>AVERAGE(AP14,AR14:AU14)</f>
        <v>1.3337274085955417</v>
      </c>
      <c r="AX14" s="49"/>
    </row>
    <row r="15" spans="1:53" x14ac:dyDescent="0.25">
      <c r="A15" s="41" t="str">
        <f>Schedule!A15</f>
        <v>NEW</v>
      </c>
      <c r="B15" s="42">
        <f>'6 Week'!Y15</f>
        <v>1.9821224813502192</v>
      </c>
      <c r="C15" s="42">
        <f>'6 Week'!Z15</f>
        <v>1.5656238497347623</v>
      </c>
      <c r="E15" s="43" t="str">
        <f>Schedule!A15</f>
        <v>NEW</v>
      </c>
      <c r="F15" s="44">
        <f>Fixtures!F15</f>
        <v>1.0416634187291067</v>
      </c>
      <c r="G15" s="43" t="str">
        <f>Schedule!A15</f>
        <v>NEW</v>
      </c>
      <c r="H15" s="44">
        <f>Fixtures!H15</f>
        <v>1.5538958903158566</v>
      </c>
      <c r="J15" s="41" t="str">
        <f>Schedule!A14</f>
        <v>MUN</v>
      </c>
      <c r="K15" s="79">
        <f t="shared" si="6"/>
        <v>1.118621452877423</v>
      </c>
      <c r="L15" s="79">
        <f t="shared" si="6"/>
        <v>0.88839997601523024</v>
      </c>
      <c r="M15" s="79">
        <f t="shared" si="6"/>
        <v>1.3476534500592121</v>
      </c>
      <c r="N15" s="79">
        <f>VLOOKUP(N61,$E$2:$F$41,2,FALSE)</f>
        <v>1.3766024449474581</v>
      </c>
      <c r="O15" s="79">
        <f t="shared" si="5"/>
        <v>1.1746417275030354</v>
      </c>
      <c r="P15" s="79">
        <f t="shared" si="5"/>
        <v>1.5984889595107103</v>
      </c>
      <c r="Q15" s="79">
        <f t="shared" si="5"/>
        <v>1.2361745416660419</v>
      </c>
      <c r="R15" s="79">
        <f t="shared" si="5"/>
        <v>1.3203529958476368</v>
      </c>
      <c r="S15" s="79">
        <f t="shared" si="5"/>
        <v>0.85994802800221837</v>
      </c>
      <c r="T15" s="79">
        <f t="shared" si="5"/>
        <v>1.2953549895816157</v>
      </c>
      <c r="U15" s="79">
        <f t="shared" si="5"/>
        <v>1.49236007884993</v>
      </c>
      <c r="V15" s="79">
        <f t="shared" si="5"/>
        <v>1.7838578077920517</v>
      </c>
      <c r="W15" s="79">
        <f t="shared" si="5"/>
        <v>0.86964444078010461</v>
      </c>
      <c r="X15" s="79">
        <f t="shared" si="5"/>
        <v>1.4599263592618685</v>
      </c>
      <c r="Y15" s="79">
        <f t="shared" si="5"/>
        <v>1.601226221349443</v>
      </c>
      <c r="Z15" s="79">
        <f t="shared" si="5"/>
        <v>1.0456437886941792</v>
      </c>
      <c r="AA15" s="79">
        <f>VLOOKUP(AA61,$E$2:$F$41,2,FALSE)</f>
        <v>1.3710167518625669</v>
      </c>
      <c r="AB15" s="79">
        <f t="shared" si="5"/>
        <v>1.147300356773449</v>
      </c>
      <c r="AC15" s="48">
        <f t="shared" si="5"/>
        <v>1.9837702408970304</v>
      </c>
      <c r="AD15" s="48">
        <f t="shared" si="5"/>
        <v>0.7711941267295267</v>
      </c>
      <c r="AE15" s="48">
        <f t="shared" si="5"/>
        <v>1.3939840576234093</v>
      </c>
      <c r="AF15" s="48">
        <f t="shared" si="5"/>
        <v>1.1487110284969042</v>
      </c>
      <c r="AG15" s="48">
        <f t="shared" si="5"/>
        <v>1.1708790717894135</v>
      </c>
      <c r="AH15" s="48">
        <f t="shared" si="5"/>
        <v>0.96972862732165066</v>
      </c>
      <c r="AI15" s="48">
        <f t="shared" si="5"/>
        <v>1.0416634187291067</v>
      </c>
      <c r="AJ15" s="76">
        <f t="shared" si="5"/>
        <v>1.80255137987378</v>
      </c>
      <c r="AK15" s="48">
        <f t="shared" si="5"/>
        <v>2.0115843364463566</v>
      </c>
      <c r="AL15" s="79">
        <f t="shared" si="4"/>
        <v>1.3234136548291831</v>
      </c>
      <c r="AM15" s="76">
        <f t="shared" si="1"/>
        <v>1.0018127389107916</v>
      </c>
      <c r="AN15" s="48">
        <f t="shared" si="1"/>
        <v>1.1950889085430749</v>
      </c>
      <c r="AO15" s="48">
        <f t="shared" si="1"/>
        <v>1.5523389272811765</v>
      </c>
      <c r="AP15" s="48">
        <f t="shared" si="1"/>
        <v>0.99198506198563918</v>
      </c>
      <c r="AQ15" s="48">
        <f t="shared" si="1"/>
        <v>1.6462999370399798</v>
      </c>
      <c r="AR15" s="79">
        <f t="shared" si="1"/>
        <v>1.7591924777766115</v>
      </c>
      <c r="AS15" s="79">
        <f t="shared" si="1"/>
        <v>1.5460401669939587</v>
      </c>
      <c r="AT15" s="79">
        <f t="shared" si="1"/>
        <v>1.419955328366487</v>
      </c>
      <c r="AU15" s="48">
        <f t="shared" si="1"/>
        <v>1.0174172975160771</v>
      </c>
      <c r="AV15" s="48">
        <f t="shared" si="1"/>
        <v>1.1791302298040744</v>
      </c>
      <c r="AW15" s="48">
        <f ca="1">AVERAGE(OFFSET($K15,0,($D$6-1)-6,1,6))</f>
        <v>1.3968150449464589</v>
      </c>
      <c r="AX15" s="49"/>
    </row>
    <row r="16" spans="1:53" x14ac:dyDescent="0.25">
      <c r="A16" s="41" t="str">
        <f>Schedule!A16</f>
        <v>SHU</v>
      </c>
      <c r="B16" s="42">
        <f>'6 Week'!Y16</f>
        <v>1.8380834510562014</v>
      </c>
      <c r="C16" s="42">
        <f>'6 Week'!Z16</f>
        <v>0.61501921619573452</v>
      </c>
      <c r="E16" s="43" t="str">
        <f>Schedule!A16</f>
        <v>SHU</v>
      </c>
      <c r="F16" s="44">
        <f>Fixtures!F16</f>
        <v>0.7711941267295267</v>
      </c>
      <c r="G16" s="43" t="str">
        <f>Schedule!A16</f>
        <v>SHU</v>
      </c>
      <c r="H16" s="44">
        <f>Fixtures!H16</f>
        <v>1.8133891909778665</v>
      </c>
      <c r="J16" s="41" t="str">
        <f>Schedule!A15</f>
        <v>NEW</v>
      </c>
      <c r="K16" s="79">
        <f t="shared" si="6"/>
        <v>1.49236007884993</v>
      </c>
      <c r="L16" s="79">
        <f t="shared" si="6"/>
        <v>1.1950889085430749</v>
      </c>
      <c r="M16" s="79">
        <f t="shared" si="6"/>
        <v>1.5523389272811765</v>
      </c>
      <c r="N16" s="79">
        <f>VLOOKUP(N62,$E$2:$F$41,2,FALSE)</f>
        <v>0.99198506198563918</v>
      </c>
      <c r="O16" s="79">
        <f t="shared" si="5"/>
        <v>1.5654672832751202</v>
      </c>
      <c r="P16" s="79">
        <f t="shared" si="5"/>
        <v>1.1791302298040744</v>
      </c>
      <c r="Q16" s="79">
        <f t="shared" si="5"/>
        <v>1.1708790717894135</v>
      </c>
      <c r="R16" s="79">
        <f t="shared" si="5"/>
        <v>1.2953549895816157</v>
      </c>
      <c r="S16" s="79">
        <f t="shared" si="5"/>
        <v>1.5984889595107103</v>
      </c>
      <c r="T16" s="79">
        <f t="shared" si="5"/>
        <v>1.0018127389107916</v>
      </c>
      <c r="U16" s="79">
        <f t="shared" si="5"/>
        <v>1.5460401669939587</v>
      </c>
      <c r="V16" s="79">
        <f t="shared" si="5"/>
        <v>0.85994802800221837</v>
      </c>
      <c r="W16" s="79">
        <f t="shared" si="5"/>
        <v>1.6462999370399798</v>
      </c>
      <c r="X16" s="79">
        <f t="shared" si="5"/>
        <v>1.0174172975160771</v>
      </c>
      <c r="Y16" s="79">
        <f t="shared" si="5"/>
        <v>2.0115843364463566</v>
      </c>
      <c r="Z16" s="79">
        <f t="shared" si="5"/>
        <v>1.7591924777766115</v>
      </c>
      <c r="AA16" s="79">
        <f>VLOOKUP(AA62,$E$2:$F$41,2,FALSE)</f>
        <v>1.419955328366487</v>
      </c>
      <c r="AB16" s="79">
        <f t="shared" si="5"/>
        <v>0.86964444078010461</v>
      </c>
      <c r="AC16" s="48">
        <f t="shared" si="5"/>
        <v>1.3939840576234093</v>
      </c>
      <c r="AD16" s="48">
        <f t="shared" si="5"/>
        <v>1.4599263592618685</v>
      </c>
      <c r="AE16" s="48">
        <f t="shared" si="5"/>
        <v>1.3203529958476368</v>
      </c>
      <c r="AF16" s="48">
        <f t="shared" si="5"/>
        <v>0.88839997601523024</v>
      </c>
      <c r="AG16" s="48">
        <f t="shared" si="5"/>
        <v>1.1487110284969042</v>
      </c>
      <c r="AH16" s="48">
        <f t="shared" si="5"/>
        <v>1.80255137987378</v>
      </c>
      <c r="AI16" s="48">
        <f t="shared" si="5"/>
        <v>1.7653141705017315</v>
      </c>
      <c r="AJ16" s="76">
        <f t="shared" si="5"/>
        <v>1.0456437886941792</v>
      </c>
      <c r="AK16" s="48">
        <f t="shared" si="5"/>
        <v>0.96972862732165066</v>
      </c>
      <c r="AL16" s="79">
        <f t="shared" si="4"/>
        <v>1.3710167518625669</v>
      </c>
      <c r="AM16" s="76">
        <f t="shared" si="1"/>
        <v>1.3476534500592121</v>
      </c>
      <c r="AN16" s="48">
        <f t="shared" si="1"/>
        <v>1.3766024449474581</v>
      </c>
      <c r="AO16" s="48">
        <f t="shared" si="1"/>
        <v>1.118621452877423</v>
      </c>
      <c r="AP16" s="48">
        <f t="shared" si="1"/>
        <v>1.3234136548291831</v>
      </c>
      <c r="AQ16" s="48">
        <f t="shared" si="1"/>
        <v>1.9837702408970304</v>
      </c>
      <c r="AR16" s="48">
        <f t="shared" si="1"/>
        <v>1.2361745416660419</v>
      </c>
      <c r="AS16" s="48">
        <f t="shared" si="1"/>
        <v>1.601226221349443</v>
      </c>
      <c r="AT16" s="48">
        <f t="shared" si="1"/>
        <v>1.7838578077920517</v>
      </c>
      <c r="AU16" s="48">
        <f t="shared" si="1"/>
        <v>0.7711941267295267</v>
      </c>
      <c r="AV16" s="48">
        <f t="shared" si="1"/>
        <v>1.147300356773449</v>
      </c>
      <c r="AW16" s="48">
        <f ca="1">AVERAGE(OFFSET($K16,0,($D$6-1)-6,1,6))</f>
        <v>1.4499394322105461</v>
      </c>
      <c r="AX16" s="49"/>
    </row>
    <row r="17" spans="1:50" x14ac:dyDescent="0.25">
      <c r="A17" s="41" t="str">
        <f>Schedule!A17</f>
        <v>SOU</v>
      </c>
      <c r="B17" s="42">
        <f>'6 Week'!Y17</f>
        <v>1.7511474468594843</v>
      </c>
      <c r="C17" s="42">
        <f>'6 Week'!Z17</f>
        <v>1.3846449063548771</v>
      </c>
      <c r="E17" s="43" t="str">
        <f>Schedule!A17</f>
        <v>SOU</v>
      </c>
      <c r="F17" s="44">
        <f>Fixtures!F17</f>
        <v>1.1487110284969042</v>
      </c>
      <c r="G17" s="43" t="str">
        <f>Schedule!A17</f>
        <v>SOU</v>
      </c>
      <c r="H17" s="44">
        <f>Fixtures!H17</f>
        <v>1.5754086273235568</v>
      </c>
      <c r="J17" s="41" t="str">
        <f>Schedule!A16</f>
        <v>SHU</v>
      </c>
      <c r="K17" s="79">
        <f t="shared" si="6"/>
        <v>1.0456437886941792</v>
      </c>
      <c r="L17" s="79">
        <f t="shared" si="6"/>
        <v>1.5460401669939587</v>
      </c>
      <c r="M17" s="79">
        <f t="shared" si="6"/>
        <v>1.4599263592618685</v>
      </c>
      <c r="N17" s="79">
        <f t="shared" si="6"/>
        <v>1.3939840576234093</v>
      </c>
      <c r="O17" s="79">
        <f t="shared" si="5"/>
        <v>1.0174172975160771</v>
      </c>
      <c r="P17" s="79">
        <f t="shared" si="5"/>
        <v>1.9837702408970304</v>
      </c>
      <c r="Q17" s="79">
        <f t="shared" si="5"/>
        <v>1.7838578077920517</v>
      </c>
      <c r="R17" s="79">
        <f t="shared" si="5"/>
        <v>1.80255137987378</v>
      </c>
      <c r="S17" s="79">
        <f t="shared" si="5"/>
        <v>1.3234136548291831</v>
      </c>
      <c r="T17" s="79">
        <f t="shared" si="5"/>
        <v>0.96972862732165066</v>
      </c>
      <c r="U17" s="79">
        <f t="shared" si="5"/>
        <v>1.419955328366487</v>
      </c>
      <c r="V17" s="79">
        <f t="shared" si="5"/>
        <v>1.2953549895816157</v>
      </c>
      <c r="W17" s="79">
        <f t="shared" si="5"/>
        <v>1.5654672832751202</v>
      </c>
      <c r="X17" s="79">
        <f t="shared" si="5"/>
        <v>1.3476534500592121</v>
      </c>
      <c r="Y17" s="79">
        <f t="shared" si="5"/>
        <v>1.1708790717894135</v>
      </c>
      <c r="Z17" s="79">
        <f t="shared" si="5"/>
        <v>1.118621452877423</v>
      </c>
      <c r="AA17" s="79">
        <f>VLOOKUP(AA63,$E$2:$F$41,2,FALSE)</f>
        <v>1.0018127389107916</v>
      </c>
      <c r="AB17" s="79">
        <f t="shared" si="5"/>
        <v>1.0416634187291067</v>
      </c>
      <c r="AC17" s="48">
        <f t="shared" si="5"/>
        <v>1.3766024449474581</v>
      </c>
      <c r="AD17" s="48">
        <f t="shared" si="5"/>
        <v>1.7653141705017315</v>
      </c>
      <c r="AE17" s="48">
        <f t="shared" si="5"/>
        <v>2.0115843364463566</v>
      </c>
      <c r="AF17" s="48">
        <f t="shared" si="5"/>
        <v>0.85994802800221837</v>
      </c>
      <c r="AG17" s="48">
        <f t="shared" si="5"/>
        <v>1.5984889595107103</v>
      </c>
      <c r="AH17" s="48">
        <f t="shared" si="5"/>
        <v>1.49236007884993</v>
      </c>
      <c r="AI17" s="48">
        <f t="shared" si="5"/>
        <v>1.147300356773449</v>
      </c>
      <c r="AJ17" s="76">
        <f t="shared" si="5"/>
        <v>1.7591924777766115</v>
      </c>
      <c r="AK17" s="48">
        <f t="shared" si="5"/>
        <v>1.1487110284969042</v>
      </c>
      <c r="AL17" s="79">
        <f t="shared" si="4"/>
        <v>1.601226221349443</v>
      </c>
      <c r="AM17" s="76">
        <f t="shared" si="1"/>
        <v>1.3710167518625669</v>
      </c>
      <c r="AN17" s="48">
        <f t="shared" si="1"/>
        <v>1.6462999370399798</v>
      </c>
      <c r="AO17" s="48">
        <f t="shared" si="1"/>
        <v>1.2361745416660419</v>
      </c>
      <c r="AP17" s="48">
        <f t="shared" si="1"/>
        <v>1.1791302298040744</v>
      </c>
      <c r="AQ17" s="48">
        <f t="shared" si="1"/>
        <v>1.1950889085430749</v>
      </c>
      <c r="AR17" s="48">
        <f t="shared" si="1"/>
        <v>1.5523389272811765</v>
      </c>
      <c r="AS17" s="48">
        <f t="shared" si="1"/>
        <v>0.88839997601523024</v>
      </c>
      <c r="AT17" s="48">
        <f t="shared" si="1"/>
        <v>1.3203529958476368</v>
      </c>
      <c r="AU17" s="48">
        <f t="shared" si="1"/>
        <v>1.1746417275030354</v>
      </c>
      <c r="AV17" s="48">
        <f t="shared" si="1"/>
        <v>0.99198506198563918</v>
      </c>
      <c r="AW17" s="48">
        <f ca="1">AVERAGE(OFFSET($K17,0,($D$6-1)-6,1,6))</f>
        <v>1.2183254608323715</v>
      </c>
      <c r="AX17" s="49"/>
    </row>
    <row r="18" spans="1:50" x14ac:dyDescent="0.25">
      <c r="A18" s="41" t="str">
        <f>Schedule!A18</f>
        <v>TOT</v>
      </c>
      <c r="B18" s="42">
        <f>'6 Week'!Y18</f>
        <v>1.445819351161119</v>
      </c>
      <c r="C18" s="42">
        <f>'6 Week'!Z18</f>
        <v>1.6982345458482189</v>
      </c>
      <c r="E18" s="43" t="str">
        <f>Schedule!A18</f>
        <v>TOT</v>
      </c>
      <c r="F18" s="44">
        <f>Fixtures!F18</f>
        <v>1.3766024449474581</v>
      </c>
      <c r="G18" s="43" t="str">
        <f>Schedule!A18</f>
        <v>TOT</v>
      </c>
      <c r="H18" s="44">
        <f>Fixtures!H18</f>
        <v>1.330556621505542</v>
      </c>
      <c r="J18" s="41" t="str">
        <f>Schedule!A17</f>
        <v>SOU</v>
      </c>
      <c r="K18" s="79">
        <f t="shared" si="6"/>
        <v>1.0018127389107916</v>
      </c>
      <c r="L18" s="79">
        <f t="shared" si="6"/>
        <v>1.3766024449474581</v>
      </c>
      <c r="M18" s="79">
        <f t="shared" si="6"/>
        <v>1.118621452877423</v>
      </c>
      <c r="N18" s="79">
        <f>VLOOKUP(N64,$E$2:$F$41,2,FALSE)</f>
        <v>0.85994802800221837</v>
      </c>
      <c r="O18" s="79">
        <f t="shared" si="5"/>
        <v>1.80255137987378</v>
      </c>
      <c r="P18" s="79">
        <f t="shared" si="5"/>
        <v>1.1708790717894135</v>
      </c>
      <c r="Q18" s="79">
        <f t="shared" si="5"/>
        <v>1.5460401669939587</v>
      </c>
      <c r="R18" s="79">
        <f t="shared" si="5"/>
        <v>1.0416634187291067</v>
      </c>
      <c r="S18" s="79">
        <f t="shared" si="5"/>
        <v>1.1791302298040744</v>
      </c>
      <c r="T18" s="79">
        <f t="shared" si="5"/>
        <v>1.5654672832751202</v>
      </c>
      <c r="U18" s="79">
        <f t="shared" si="5"/>
        <v>1.3476534500592121</v>
      </c>
      <c r="V18" s="79">
        <f t="shared" si="5"/>
        <v>0.7711941267295267</v>
      </c>
      <c r="W18" s="79">
        <f t="shared" si="5"/>
        <v>1.3939840576234093</v>
      </c>
      <c r="X18" s="79">
        <f t="shared" si="5"/>
        <v>1.7838578077920517</v>
      </c>
      <c r="Y18" s="79">
        <f t="shared" si="5"/>
        <v>1.147300356773449</v>
      </c>
      <c r="Z18" s="79">
        <f t="shared" si="5"/>
        <v>1.3234136548291831</v>
      </c>
      <c r="AA18" s="79">
        <f t="shared" si="5"/>
        <v>1.7591924777766115</v>
      </c>
      <c r="AB18" s="79">
        <f t="shared" si="5"/>
        <v>1.6462999370399798</v>
      </c>
      <c r="AC18" s="48">
        <f t="shared" si="5"/>
        <v>1.601226221349443</v>
      </c>
      <c r="AD18" s="48">
        <f t="shared" si="5"/>
        <v>1.2361745416660419</v>
      </c>
      <c r="AE18" s="48">
        <f t="shared" si="5"/>
        <v>1.3710167518625669</v>
      </c>
      <c r="AF18" s="48">
        <f t="shared" si="5"/>
        <v>1.7653141705017315</v>
      </c>
      <c r="AG18" s="48">
        <f t="shared" si="5"/>
        <v>1.1746417275030354</v>
      </c>
      <c r="AH18" s="48">
        <f t="shared" si="5"/>
        <v>1.0456437886941792</v>
      </c>
      <c r="AI18" s="79">
        <f t="shared" si="5"/>
        <v>1.5984889595107103</v>
      </c>
      <c r="AJ18" s="76">
        <f>VLOOKUP(AJ64,$E$2:$F$41,2,FALSE)</f>
        <v>1.3203529958476368</v>
      </c>
      <c r="AK18" s="79">
        <f t="shared" si="5"/>
        <v>0.86964444078010461</v>
      </c>
      <c r="AL18" s="79">
        <f>VLOOKUP(AL64,$E$2:$F$41,2,FALSE)</f>
        <v>1.1950889085430749</v>
      </c>
      <c r="AM18" s="134">
        <f t="shared" si="1"/>
        <v>1.5523389272811765</v>
      </c>
      <c r="AN18" s="48">
        <f t="shared" si="1"/>
        <v>0.99198506198563918</v>
      </c>
      <c r="AO18" s="48">
        <f t="shared" si="1"/>
        <v>0.96972862732165066</v>
      </c>
      <c r="AP18" s="133">
        <f t="shared" si="1"/>
        <v>0.88839997601523024</v>
      </c>
      <c r="AQ18" s="81">
        <f t="shared" si="1"/>
        <v>2.0115843364463566</v>
      </c>
      <c r="AR18" s="48">
        <f t="shared" si="1"/>
        <v>1.419955328366487</v>
      </c>
      <c r="AS18" s="133">
        <f t="shared" si="1"/>
        <v>1.9837702408970304</v>
      </c>
      <c r="AT18" s="48">
        <f t="shared" si="1"/>
        <v>1.0174172975160771</v>
      </c>
      <c r="AU18" s="48">
        <f t="shared" si="1"/>
        <v>1.4599263592618685</v>
      </c>
      <c r="AV18" s="48">
        <f t="shared" si="1"/>
        <v>1.49236007884993</v>
      </c>
      <c r="AW18" s="48">
        <f>AVERAGE(AM18,AP18,AR18:AU18)</f>
        <v>1.3869680215563118</v>
      </c>
      <c r="AX18" s="49"/>
    </row>
    <row r="19" spans="1:50" x14ac:dyDescent="0.25">
      <c r="A19" s="41" t="str">
        <f>Schedule!A19</f>
        <v>WBA</v>
      </c>
      <c r="B19" s="42">
        <f>'6 Week'!Y19</f>
        <v>1.9235011607061718</v>
      </c>
      <c r="C19" s="42">
        <f>'6 Week'!Z19</f>
        <v>1.3531533506549747</v>
      </c>
      <c r="E19" s="43" t="str">
        <f>Schedule!A19</f>
        <v>WBA</v>
      </c>
      <c r="F19" s="44">
        <f>Fixtures!F19</f>
        <v>0.85994802800221837</v>
      </c>
      <c r="G19" s="43" t="str">
        <f>Schedule!A19</f>
        <v>WBA</v>
      </c>
      <c r="H19" s="44">
        <f>Fixtures!H19</f>
        <v>1.9695767882328608</v>
      </c>
      <c r="J19" s="41" t="str">
        <f>Schedule!A18</f>
        <v>TOT</v>
      </c>
      <c r="K19" s="79">
        <f t="shared" si="6"/>
        <v>1.1708790717894135</v>
      </c>
      <c r="L19" s="79">
        <f t="shared" si="6"/>
        <v>1.2953549895816157</v>
      </c>
      <c r="M19" s="79">
        <f t="shared" si="6"/>
        <v>1.0416634187291067</v>
      </c>
      <c r="N19" s="79">
        <f>VLOOKUP(N65,$E$2:$F$41,2,FALSE)</f>
        <v>1.7653141705017315</v>
      </c>
      <c r="O19" s="79">
        <f t="shared" si="5"/>
        <v>1.3234136548291831</v>
      </c>
      <c r="P19" s="79">
        <f t="shared" si="5"/>
        <v>1.118621452877423</v>
      </c>
      <c r="Q19" s="79">
        <f t="shared" si="5"/>
        <v>1.1950889085430749</v>
      </c>
      <c r="R19" s="79">
        <f t="shared" si="5"/>
        <v>0.96972862732165066</v>
      </c>
      <c r="S19" s="79">
        <f t="shared" si="5"/>
        <v>1.7838578077920517</v>
      </c>
      <c r="T19" s="79">
        <f t="shared" si="5"/>
        <v>1.80255137987378</v>
      </c>
      <c r="U19" s="79">
        <f t="shared" si="5"/>
        <v>1.2361745416660419</v>
      </c>
      <c r="V19" s="79">
        <f t="shared" si="5"/>
        <v>1.0018127389107916</v>
      </c>
      <c r="W19" s="79">
        <f t="shared" si="5"/>
        <v>1.9837702408970304</v>
      </c>
      <c r="X19" s="79">
        <f t="shared" si="5"/>
        <v>1.419955328366487</v>
      </c>
      <c r="Y19" s="79">
        <f t="shared" si="5"/>
        <v>1.1791302298040744</v>
      </c>
      <c r="Z19" s="79">
        <f t="shared" si="5"/>
        <v>1.0174172975160771</v>
      </c>
      <c r="AA19" s="79">
        <f t="shared" si="5"/>
        <v>1.4599263592618685</v>
      </c>
      <c r="AB19" s="79">
        <f t="shared" si="5"/>
        <v>1.5460401669939587</v>
      </c>
      <c r="AC19" s="48">
        <f t="shared" si="5"/>
        <v>0.86964444078010461</v>
      </c>
      <c r="AD19" s="48">
        <f t="shared" si="5"/>
        <v>1.7591924777766115</v>
      </c>
      <c r="AE19" s="48">
        <f t="shared" si="5"/>
        <v>1.3476534500592121</v>
      </c>
      <c r="AF19" s="48">
        <f t="shared" si="5"/>
        <v>1.5984889595107103</v>
      </c>
      <c r="AG19" s="48">
        <f t="shared" si="5"/>
        <v>0.85994802800221837</v>
      </c>
      <c r="AH19" s="48">
        <f t="shared" si="5"/>
        <v>2.0115843364463566</v>
      </c>
      <c r="AI19" s="48">
        <f t="shared" si="5"/>
        <v>1.49236007884993</v>
      </c>
      <c r="AJ19" s="76">
        <f>VLOOKUP(AJ65,$E$2:$F$41,2,FALSE)</f>
        <v>0.99198506198563918</v>
      </c>
      <c r="AK19" s="48">
        <f>VLOOKUP(AK65,$E$2:$F$41,2,FALSE)</f>
        <v>0.88839997601523024</v>
      </c>
      <c r="AL19" s="79">
        <f>VLOOKUP(AL65,$E$2:$F$41,2,FALSE)</f>
        <v>1.3939840576234093</v>
      </c>
      <c r="AM19" s="134">
        <f t="shared" ref="AM19:AV22" si="7">VLOOKUP(AM65,$E$2:$F$41,2,FALSE)</f>
        <v>1.1487110284969042</v>
      </c>
      <c r="AN19" s="48">
        <f t="shared" si="7"/>
        <v>1.1746417275030354</v>
      </c>
      <c r="AO19" s="48">
        <f t="shared" si="7"/>
        <v>1.5654672832751202</v>
      </c>
      <c r="AP19" s="134">
        <f t="shared" si="7"/>
        <v>1.3203529958476368</v>
      </c>
      <c r="AQ19" s="81">
        <f t="shared" si="7"/>
        <v>1.147300356773449</v>
      </c>
      <c r="AR19" s="48">
        <f t="shared" si="7"/>
        <v>0.7711941267295267</v>
      </c>
      <c r="AS19" s="48">
        <f t="shared" si="7"/>
        <v>1.6462999370399798</v>
      </c>
      <c r="AT19" s="48">
        <f t="shared" si="7"/>
        <v>1.0456437886941792</v>
      </c>
      <c r="AU19" s="48">
        <f t="shared" si="7"/>
        <v>1.3710167518625669</v>
      </c>
      <c r="AV19" s="48">
        <f t="shared" si="7"/>
        <v>1.601226221349443</v>
      </c>
      <c r="AW19" s="48">
        <f>AVERAGE(AR19:AU19,AP19,AM19)</f>
        <v>1.2172031047784657</v>
      </c>
      <c r="AX19" s="49"/>
    </row>
    <row r="20" spans="1:50" x14ac:dyDescent="0.25">
      <c r="A20" s="41" t="str">
        <f>Schedule!A20</f>
        <v>WHU</v>
      </c>
      <c r="B20" s="42">
        <f>'6 Week'!Y20</f>
        <v>1.5402740051385</v>
      </c>
      <c r="C20" s="42">
        <f>'6 Week'!Z20</f>
        <v>1.2616942730323697</v>
      </c>
      <c r="E20" s="43" t="str">
        <f>Schedule!A20</f>
        <v>WHU</v>
      </c>
      <c r="F20" s="44">
        <f>Fixtures!F20</f>
        <v>1.3234136548291831</v>
      </c>
      <c r="G20" s="43" t="str">
        <f>Schedule!A20</f>
        <v>WHU</v>
      </c>
      <c r="H20" s="44">
        <f>Fixtures!H20</f>
        <v>1.3380635100541995</v>
      </c>
      <c r="J20" s="41" t="str">
        <f>Schedule!A19</f>
        <v>WBA</v>
      </c>
      <c r="K20" s="79">
        <f t="shared" si="6"/>
        <v>1.419955328366487</v>
      </c>
      <c r="L20" s="79">
        <f t="shared" si="6"/>
        <v>1.3203529958476368</v>
      </c>
      <c r="M20" s="79">
        <f t="shared" si="6"/>
        <v>1.5984889595107103</v>
      </c>
      <c r="N20" s="79">
        <f>VLOOKUP(N66,$E$2:$F$41,2,FALSE)</f>
        <v>1.2953549895816157</v>
      </c>
      <c r="O20" s="79">
        <f t="shared" si="5"/>
        <v>0.99198506198563918</v>
      </c>
      <c r="P20" s="79">
        <f t="shared" si="5"/>
        <v>1.3476534500592121</v>
      </c>
      <c r="Q20" s="79">
        <f t="shared" si="5"/>
        <v>1.147300356773449</v>
      </c>
      <c r="R20" s="79">
        <f t="shared" si="5"/>
        <v>1.3766024449474581</v>
      </c>
      <c r="S20" s="79">
        <f t="shared" si="5"/>
        <v>1.7653141705017315</v>
      </c>
      <c r="T20" s="79">
        <f t="shared" si="5"/>
        <v>0.7711941267295267</v>
      </c>
      <c r="U20" s="79">
        <f t="shared" si="5"/>
        <v>0.88839997601523024</v>
      </c>
      <c r="V20" s="79">
        <f t="shared" si="5"/>
        <v>1.1746417275030354</v>
      </c>
      <c r="W20" s="79">
        <f t="shared" si="5"/>
        <v>2.0115843364463566</v>
      </c>
      <c r="X20" s="79">
        <f t="shared" si="5"/>
        <v>1.3710167518625669</v>
      </c>
      <c r="Y20" s="79">
        <f t="shared" si="5"/>
        <v>1.9837702408970304</v>
      </c>
      <c r="Z20" s="79">
        <f t="shared" si="5"/>
        <v>1.4599263592618685</v>
      </c>
      <c r="AA20" s="79">
        <f t="shared" si="5"/>
        <v>1.2361745416660419</v>
      </c>
      <c r="AB20" s="79">
        <f t="shared" si="5"/>
        <v>1.49236007884993</v>
      </c>
      <c r="AC20" s="48">
        <f t="shared" si="5"/>
        <v>1.1791302298040744</v>
      </c>
      <c r="AD20" s="48">
        <f t="shared" si="5"/>
        <v>1.7838578077920517</v>
      </c>
      <c r="AE20" s="48">
        <f t="shared" si="5"/>
        <v>1.0174172975160771</v>
      </c>
      <c r="AF20" s="48">
        <f t="shared" si="5"/>
        <v>0.86964444078010461</v>
      </c>
      <c r="AG20" s="48">
        <f t="shared" si="5"/>
        <v>1.5523389272811765</v>
      </c>
      <c r="AH20" s="48">
        <f t="shared" si="5"/>
        <v>1.5654672832751202</v>
      </c>
      <c r="AI20" s="48">
        <f>VLOOKUP(AI66,$E$2:$F$41,2,FALSE)</f>
        <v>1.118621452877423</v>
      </c>
      <c r="AJ20" s="76">
        <f>VLOOKUP(AJ66,$E$2:$F$41,2,FALSE)</f>
        <v>1.1950889085430749</v>
      </c>
      <c r="AK20" s="48">
        <f>VLOOKUP(AK66,$E$2:$F$41,2,FALSE)</f>
        <v>1.0416634187291067</v>
      </c>
      <c r="AL20" s="79">
        <f>VLOOKUP(AL66,$E$2:$F$41,2,FALSE)</f>
        <v>1.0018127389107916</v>
      </c>
      <c r="AM20" s="76">
        <f t="shared" si="7"/>
        <v>1.1708790717894135</v>
      </c>
      <c r="AN20" s="48">
        <f t="shared" si="7"/>
        <v>1.80255137987378</v>
      </c>
      <c r="AO20" s="48">
        <f t="shared" si="7"/>
        <v>1.1487110284969042</v>
      </c>
      <c r="AP20" s="48">
        <f t="shared" si="7"/>
        <v>1.601226221349443</v>
      </c>
      <c r="AQ20" s="48">
        <f t="shared" si="7"/>
        <v>1.5460401669939587</v>
      </c>
      <c r="AR20" s="48">
        <f t="shared" si="7"/>
        <v>1.0456437886941792</v>
      </c>
      <c r="AS20" s="48">
        <f t="shared" si="7"/>
        <v>1.3939840576234093</v>
      </c>
      <c r="AT20" s="48">
        <f t="shared" si="7"/>
        <v>1.7591924777766115</v>
      </c>
      <c r="AU20" s="48">
        <f t="shared" si="7"/>
        <v>1.3234136548291831</v>
      </c>
      <c r="AV20" s="48">
        <f t="shared" si="7"/>
        <v>1.6462999370399798</v>
      </c>
      <c r="AW20" s="48">
        <f ca="1">AVERAGE(OFFSET($K20,0,($D$6-1)-6,1,6))</f>
        <v>1.4449167278777975</v>
      </c>
      <c r="AX20" s="49"/>
    </row>
    <row r="21" spans="1:50" x14ac:dyDescent="0.25">
      <c r="A21" s="41" t="str">
        <f>Schedule!A21</f>
        <v>WOL</v>
      </c>
      <c r="B21" s="42">
        <f>'6 Week'!Y21</f>
        <v>1.4272100093352167</v>
      </c>
      <c r="C21" s="42">
        <f>'6 Week'!Z21</f>
        <v>1.0188302479159899</v>
      </c>
      <c r="E21" s="43" t="str">
        <f>Schedule!A21</f>
        <v>WOL</v>
      </c>
      <c r="F21" s="44">
        <f>Fixtures!F21</f>
        <v>1.0456437886941792</v>
      </c>
      <c r="G21" s="43" t="str">
        <f>Schedule!A21</f>
        <v>WOL</v>
      </c>
      <c r="H21" s="44">
        <f>Fixtures!H21</f>
        <v>1.3376933274929359</v>
      </c>
      <c r="J21" s="41" t="str">
        <f>Schedule!A20</f>
        <v>WHU</v>
      </c>
      <c r="K21" s="79">
        <f t="shared" si="6"/>
        <v>1.0416634187291067</v>
      </c>
      <c r="L21" s="79">
        <f t="shared" si="6"/>
        <v>1.3939840576234093</v>
      </c>
      <c r="M21" s="79">
        <f t="shared" si="6"/>
        <v>1.0456437886941792</v>
      </c>
      <c r="N21" s="79">
        <f>VLOOKUP(N67,$E$2:$F$41,2,FALSE)</f>
        <v>1.601226221349443</v>
      </c>
      <c r="O21" s="79">
        <f t="shared" si="5"/>
        <v>1.5523389272811765</v>
      </c>
      <c r="P21" s="79">
        <f t="shared" si="5"/>
        <v>1.7838578077920517</v>
      </c>
      <c r="Q21" s="79">
        <f t="shared" si="5"/>
        <v>1.9837702408970304</v>
      </c>
      <c r="R21" s="79">
        <f t="shared" si="5"/>
        <v>1.0174172975160771</v>
      </c>
      <c r="S21" s="79">
        <f t="shared" si="5"/>
        <v>0.86964444078010461</v>
      </c>
      <c r="T21" s="79">
        <f t="shared" si="5"/>
        <v>1.3710167518625669</v>
      </c>
      <c r="U21" s="79">
        <f t="shared" si="5"/>
        <v>1.5654672832751202</v>
      </c>
      <c r="V21" s="79">
        <f t="shared" si="5"/>
        <v>1.6462999370399798</v>
      </c>
      <c r="W21" s="79">
        <f t="shared" si="5"/>
        <v>0.88839997601523024</v>
      </c>
      <c r="X21" s="79">
        <f t="shared" si="5"/>
        <v>1.80255137987378</v>
      </c>
      <c r="Y21" s="79">
        <f t="shared" si="5"/>
        <v>1.1950889085430749</v>
      </c>
      <c r="Z21" s="79">
        <f t="shared" si="5"/>
        <v>1.2953549895816157</v>
      </c>
      <c r="AA21" s="79">
        <f t="shared" si="5"/>
        <v>1.3203529958476368</v>
      </c>
      <c r="AB21" s="79">
        <f t="shared" si="5"/>
        <v>0.85994802800221837</v>
      </c>
      <c r="AC21" s="48">
        <f>VLOOKUP(AC67,$E$2:$F$41,2,FALSE)</f>
        <v>0.99198506198563918</v>
      </c>
      <c r="AD21" s="48">
        <f t="shared" si="5"/>
        <v>1.0018127389107916</v>
      </c>
      <c r="AE21" s="48">
        <f t="shared" si="5"/>
        <v>1.7591924777766115</v>
      </c>
      <c r="AF21" s="48">
        <f t="shared" si="5"/>
        <v>1.5460401669939587</v>
      </c>
      <c r="AG21" s="48">
        <f t="shared" si="5"/>
        <v>1.147300356773449</v>
      </c>
      <c r="AH21" s="48">
        <f t="shared" si="5"/>
        <v>0.7711941267295267</v>
      </c>
      <c r="AI21" s="48">
        <f>VLOOKUP(AI67,$E$2:$F$41,2,FALSE)</f>
        <v>1.3766024449474581</v>
      </c>
      <c r="AJ21" s="76">
        <f>VLOOKUP(AJ67,$E$2:$F$41,2,FALSE)</f>
        <v>2.0115843364463566</v>
      </c>
      <c r="AK21" s="48">
        <f>VLOOKUP(AK67,$E$2:$F$41,2,FALSE)</f>
        <v>1.4599263592618685</v>
      </c>
      <c r="AL21" s="79">
        <f>VLOOKUP(AL67,$E$2:$F$41,2,FALSE)</f>
        <v>1.7653141705017315</v>
      </c>
      <c r="AM21" s="76">
        <f t="shared" si="7"/>
        <v>1.2361745416660419</v>
      </c>
      <c r="AN21" s="48">
        <f t="shared" si="7"/>
        <v>1.1791302298040744</v>
      </c>
      <c r="AO21" s="48">
        <f t="shared" si="7"/>
        <v>1.419955328366487</v>
      </c>
      <c r="AP21" s="48">
        <f t="shared" si="7"/>
        <v>1.1746417275030354</v>
      </c>
      <c r="AQ21" s="48">
        <f t="shared" si="7"/>
        <v>1.5984889595107103</v>
      </c>
      <c r="AR21" s="48">
        <f t="shared" si="7"/>
        <v>1.118621452877423</v>
      </c>
      <c r="AS21" s="48">
        <f t="shared" si="7"/>
        <v>1.1708790717894135</v>
      </c>
      <c r="AT21" s="48">
        <f t="shared" si="7"/>
        <v>1.3476534500592121</v>
      </c>
      <c r="AU21" s="48">
        <f t="shared" si="7"/>
        <v>0.96972862732165066</v>
      </c>
      <c r="AV21" s="48">
        <f t="shared" si="7"/>
        <v>1.1487110284969042</v>
      </c>
      <c r="AW21" s="48">
        <f ca="1">AVERAGE(OFFSET($K21,0,($D$6-1)-6,1,6))</f>
        <v>1.2300022148435741</v>
      </c>
      <c r="AX21" s="49"/>
    </row>
    <row r="22" spans="1:50" x14ac:dyDescent="0.25">
      <c r="E22" s="50" t="str">
        <f>CONCATENATE("@",Schedule!A2)</f>
        <v>@ARS</v>
      </c>
      <c r="F22" s="44">
        <f>Fixtures!F22</f>
        <v>1.3939840576234093</v>
      </c>
      <c r="G22" s="50" t="str">
        <f>CONCATENATE("@",Schedule!A2)</f>
        <v>@ARS</v>
      </c>
      <c r="H22" s="44">
        <f>Fixtures!H22</f>
        <v>1.0622404647070891</v>
      </c>
      <c r="J22" s="41" t="str">
        <f>Schedule!A21</f>
        <v>WOL</v>
      </c>
      <c r="K22" s="79">
        <f t="shared" si="6"/>
        <v>0.86964444078010461</v>
      </c>
      <c r="L22" s="79">
        <f t="shared" si="6"/>
        <v>1.7838578077920517</v>
      </c>
      <c r="M22" s="79">
        <f t="shared" si="6"/>
        <v>1.49236007884993</v>
      </c>
      <c r="N22" s="79">
        <f>VLOOKUP(N68,$E$2:$F$41,2,FALSE)</f>
        <v>1.0174172975160771</v>
      </c>
      <c r="O22" s="79">
        <f t="shared" si="5"/>
        <v>1.6462999370399798</v>
      </c>
      <c r="P22" s="79">
        <f t="shared" si="5"/>
        <v>1.0416634187291067</v>
      </c>
      <c r="Q22" s="79">
        <f t="shared" si="5"/>
        <v>0.88839997601523024</v>
      </c>
      <c r="R22" s="79">
        <f t="shared" si="5"/>
        <v>1.601226221349443</v>
      </c>
      <c r="S22" s="79">
        <f t="shared" si="5"/>
        <v>1.1487110284969042</v>
      </c>
      <c r="T22" s="79">
        <f t="shared" si="5"/>
        <v>1.3939840576234093</v>
      </c>
      <c r="U22" s="79">
        <f t="shared" si="5"/>
        <v>1.9837702408970304</v>
      </c>
      <c r="V22" s="79">
        <f t="shared" si="5"/>
        <v>1.3710167518625669</v>
      </c>
      <c r="W22" s="79">
        <f t="shared" si="5"/>
        <v>1.5984889595107103</v>
      </c>
      <c r="X22" s="79">
        <f t="shared" si="5"/>
        <v>1.118621452877423</v>
      </c>
      <c r="Y22" s="79">
        <f t="shared" si="5"/>
        <v>1.3766024449474581</v>
      </c>
      <c r="Z22" s="79">
        <f t="shared" si="5"/>
        <v>1.7653141705017315</v>
      </c>
      <c r="AA22" s="79">
        <f t="shared" si="5"/>
        <v>1.3476534500592121</v>
      </c>
      <c r="AB22" s="79">
        <f t="shared" si="5"/>
        <v>1.1708790717894135</v>
      </c>
      <c r="AC22" s="48">
        <f t="shared" si="5"/>
        <v>0.85994802800221837</v>
      </c>
      <c r="AD22" s="48">
        <f t="shared" si="5"/>
        <v>1.80255137987378</v>
      </c>
      <c r="AE22" s="48">
        <f t="shared" si="5"/>
        <v>1.0018127389107916</v>
      </c>
      <c r="AF22" s="48">
        <f t="shared" si="5"/>
        <v>1.2361745416660419</v>
      </c>
      <c r="AG22" s="48">
        <f t="shared" si="5"/>
        <v>1.419955328366487</v>
      </c>
      <c r="AH22" s="48">
        <f t="shared" si="5"/>
        <v>1.2953549895816157</v>
      </c>
      <c r="AI22" s="48">
        <f>VLOOKUP(AI68,$E$2:$F$41,2,FALSE)</f>
        <v>1.4599263592618685</v>
      </c>
      <c r="AJ22" s="76">
        <f>VLOOKUP(AJ68,$E$2:$F$41,2,FALSE)</f>
        <v>1.1746417275030354</v>
      </c>
      <c r="AK22" s="48">
        <f>VLOOKUP(AK68,$E$2:$F$41,2,FALSE)</f>
        <v>1.5460401669939587</v>
      </c>
      <c r="AL22" s="79">
        <f>VLOOKUP(AL68,$E$2:$F$41,2,FALSE)</f>
        <v>1.7591924777766115</v>
      </c>
      <c r="AM22" s="76">
        <f t="shared" si="7"/>
        <v>2.0115843364463566</v>
      </c>
      <c r="AN22" s="48">
        <f t="shared" si="7"/>
        <v>1.3234136548291831</v>
      </c>
      <c r="AO22" s="48">
        <f t="shared" si="7"/>
        <v>1.147300356773449</v>
      </c>
      <c r="AP22" s="48">
        <f t="shared" si="7"/>
        <v>0.7711941267295267</v>
      </c>
      <c r="AQ22" s="48">
        <f t="shared" si="7"/>
        <v>0.99198506198563918</v>
      </c>
      <c r="AR22" s="48">
        <f t="shared" si="7"/>
        <v>0.96972862732165066</v>
      </c>
      <c r="AS22" s="48">
        <f t="shared" si="7"/>
        <v>1.1950889085430749</v>
      </c>
      <c r="AT22" s="48">
        <f>VLOOKUP(AT68,$E$2:$F$41,2,FALSE)</f>
        <v>1.5523389272811765</v>
      </c>
      <c r="AU22" s="48">
        <f>VLOOKUP(AU68,$E$2:$F$41,2,FALSE)</f>
        <v>1.3203529958476368</v>
      </c>
      <c r="AV22" s="48">
        <f>VLOOKUP(AV68,$E$2:$F$41,2,FALSE)</f>
        <v>1.5654672832751202</v>
      </c>
      <c r="AW22" s="48">
        <f ca="1">AVERAGE(OFFSET($K22,0,($D$6-1)-6,1,6))</f>
        <v>1.1334481079514509</v>
      </c>
      <c r="AX22" s="49"/>
    </row>
    <row r="23" spans="1:50" x14ac:dyDescent="0.25">
      <c r="E23" s="50" t="str">
        <f>CONCATENATE("@",Schedule!A3)</f>
        <v>@AVL</v>
      </c>
      <c r="F23" s="44">
        <f>Fixtures!F23</f>
        <v>1.5460401669939587</v>
      </c>
      <c r="G23" s="50" t="str">
        <f>CONCATENATE("@",Schedule!A3)</f>
        <v>@AVL</v>
      </c>
      <c r="H23" s="44">
        <f>Fixtures!H23</f>
        <v>1.3320949144725103</v>
      </c>
    </row>
    <row r="24" spans="1:50" x14ac:dyDescent="0.25">
      <c r="E24" s="50" t="str">
        <f>CONCATENATE("@",Schedule!A4)</f>
        <v>@BHA</v>
      </c>
      <c r="F24" s="44">
        <f>Fixtures!F24</f>
        <v>1.3476534500592121</v>
      </c>
      <c r="G24" s="50" t="str">
        <f>CONCATENATE("@",Schedule!A4)</f>
        <v>@BHA</v>
      </c>
      <c r="H24" s="44">
        <f>Fixtures!H24</f>
        <v>0.94685383931205847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@BUR</v>
      </c>
      <c r="F25" s="44">
        <f>Fixtures!F25</f>
        <v>1.118621452877423</v>
      </c>
      <c r="G25" s="50" t="str">
        <f>CONCATENATE("@",Schedule!A5)</f>
        <v>@BUR</v>
      </c>
      <c r="H25" s="44">
        <f>Fixtures!H25</f>
        <v>1.4004796743641739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@CHE</v>
      </c>
      <c r="F26" s="44">
        <f>Fixtures!F26</f>
        <v>1.80255137987378</v>
      </c>
      <c r="G26" s="50" t="str">
        <f>CONCATENATE("@",Schedule!A6)</f>
        <v>@CHE</v>
      </c>
      <c r="H26" s="44">
        <f>Fixtures!H26</f>
        <v>0.81137810294824342</v>
      </c>
      <c r="J26" s="41" t="str">
        <f>Schedule!A2</f>
        <v>ARS</v>
      </c>
      <c r="K26" s="79">
        <f t="shared" ref="K26:AV32" si="8">VLOOKUP(K49,$G$2:$H$41,2,FALSE)</f>
        <v>1.3557894751068471</v>
      </c>
      <c r="L26" s="79">
        <f t="shared" si="8"/>
        <v>1.3380635100541995</v>
      </c>
      <c r="M26" s="79">
        <f t="shared" si="8"/>
        <v>1.1802731361255516</v>
      </c>
      <c r="N26" s="79">
        <f t="shared" si="8"/>
        <v>1.8133891909778665</v>
      </c>
      <c r="O26" s="79">
        <f t="shared" si="8"/>
        <v>0.75638743658241714</v>
      </c>
      <c r="P26" s="79">
        <f t="shared" si="8"/>
        <v>1.3070534520134718</v>
      </c>
      <c r="Q26" s="79">
        <f t="shared" si="8"/>
        <v>1.0759101311927015</v>
      </c>
      <c r="R26" s="79">
        <f t="shared" si="8"/>
        <v>1.5021495844051715</v>
      </c>
      <c r="S26" s="79">
        <f t="shared" si="8"/>
        <v>1.5467739662340048</v>
      </c>
      <c r="T26" s="79">
        <f t="shared" si="8"/>
        <v>1.3376933274929359</v>
      </c>
      <c r="U26" s="79">
        <f t="shared" si="8"/>
        <v>1.1799275700143486</v>
      </c>
      <c r="V26" s="79">
        <f t="shared" si="8"/>
        <v>1.5792643136447067</v>
      </c>
      <c r="W26" s="79">
        <f t="shared" si="8"/>
        <v>1.5754086273235568</v>
      </c>
      <c r="X26" s="79">
        <f t="shared" si="8"/>
        <v>1.2837335048843384</v>
      </c>
      <c r="Y26" s="79">
        <f t="shared" si="8"/>
        <v>0.91495828630333853</v>
      </c>
      <c r="Z26" s="79">
        <f t="shared" si="8"/>
        <v>0.94685383931205847</v>
      </c>
      <c r="AA26" s="79">
        <f t="shared" si="8"/>
        <v>1.7466058310744237</v>
      </c>
      <c r="AB26" s="79">
        <f t="shared" si="8"/>
        <v>1.6142544751168055</v>
      </c>
      <c r="AC26" s="48">
        <v>1.0579598496253035</v>
      </c>
      <c r="AD26" s="48">
        <v>1.3036787624334341</v>
      </c>
      <c r="AE26" s="48">
        <v>1.5927791308478814</v>
      </c>
      <c r="AF26" s="48">
        <v>1.1708556652495186</v>
      </c>
      <c r="AG26" s="48">
        <v>1.5970042396960562</v>
      </c>
      <c r="AH26" s="48">
        <v>1.4313599229538223</v>
      </c>
      <c r="AI26" s="48">
        <v>1.7714822692497696</v>
      </c>
      <c r="AJ26" s="76">
        <v>1.6279941583326005</v>
      </c>
      <c r="AK26" s="48">
        <v>1.1167652219350246</v>
      </c>
      <c r="AL26" s="79">
        <v>1.3933786268944153</v>
      </c>
      <c r="AM26" s="76">
        <v>1.4872423477346566</v>
      </c>
      <c r="AN26" s="48">
        <v>1.7224207716346396</v>
      </c>
      <c r="AO26" s="48">
        <v>0.90580117577555908</v>
      </c>
      <c r="AP26" s="48">
        <v>1.0214067030017584</v>
      </c>
      <c r="AQ26" s="48">
        <v>1.1938205111829105</v>
      </c>
      <c r="AR26" s="48">
        <v>1.1930185538327891</v>
      </c>
      <c r="AS26" s="79">
        <v>0.87150048748398645</v>
      </c>
      <c r="AT26" s="79">
        <v>1.7607944169620282</v>
      </c>
      <c r="AU26" s="48">
        <f t="shared" si="8"/>
        <v>1.4315086854809407</v>
      </c>
      <c r="AV26" s="48">
        <f t="shared" si="8"/>
        <v>1.0677287975221086</v>
      </c>
      <c r="AW26" s="48">
        <f ca="1">AVERAGE(OFFSET($K26,0,($D$6-1)-6,1,6))</f>
        <v>1.2453415596574022</v>
      </c>
    </row>
    <row r="27" spans="1:50" x14ac:dyDescent="0.25">
      <c r="E27" s="50" t="str">
        <f>CONCATENATE("@",Schedule!A7)</f>
        <v>@CRY</v>
      </c>
      <c r="F27" s="44">
        <f>Fixtures!F27</f>
        <v>1.0018127389107916</v>
      </c>
      <c r="G27" s="50" t="str">
        <f>CONCATENATE("@",Schedule!A7)</f>
        <v>@CRY</v>
      </c>
      <c r="H27" s="44">
        <f>Fixtures!H27</f>
        <v>1.4315086854809407</v>
      </c>
      <c r="J27" s="41" t="str">
        <f>Schedule!A3</f>
        <v>AVL</v>
      </c>
      <c r="K27" s="79">
        <f t="shared" si="8"/>
        <v>0.75638743658241714</v>
      </c>
      <c r="L27" s="79">
        <f t="shared" si="8"/>
        <v>1.8133891909778665</v>
      </c>
      <c r="M27" s="79">
        <f t="shared" si="8"/>
        <v>1.3557894751068471</v>
      </c>
      <c r="N27" s="79">
        <f t="shared" si="8"/>
        <v>1.3309463024394519</v>
      </c>
      <c r="O27" s="79">
        <f t="shared" si="8"/>
        <v>1.1590851366911918</v>
      </c>
      <c r="P27" s="79">
        <f t="shared" si="8"/>
        <v>1.7442344725617502</v>
      </c>
      <c r="Q27" s="79">
        <f t="shared" si="8"/>
        <v>1.5754086273235568</v>
      </c>
      <c r="R27" s="79">
        <f t="shared" si="8"/>
        <v>1.0622404647070891</v>
      </c>
      <c r="S27" s="79">
        <f t="shared" si="8"/>
        <v>1.0677287975221086</v>
      </c>
      <c r="T27" s="79">
        <f t="shared" si="8"/>
        <v>1.1865846221235354</v>
      </c>
      <c r="U27" s="79">
        <f t="shared" si="8"/>
        <v>1.5538958903158566</v>
      </c>
      <c r="V27" s="79">
        <f t="shared" si="8"/>
        <v>1.1862563470220373</v>
      </c>
      <c r="W27" s="79">
        <f t="shared" si="8"/>
        <v>1.5792643136447067</v>
      </c>
      <c r="X27" s="79">
        <f t="shared" si="8"/>
        <v>1.7466058310744237</v>
      </c>
      <c r="Y27" s="79">
        <f t="shared" si="8"/>
        <v>1.6142544751168055</v>
      </c>
      <c r="Z27" s="79">
        <f t="shared" si="8"/>
        <v>0.81137810294824342</v>
      </c>
      <c r="AA27" s="79">
        <f t="shared" si="8"/>
        <v>1.0759101311927015</v>
      </c>
      <c r="AB27" s="79">
        <f t="shared" si="8"/>
        <v>1.330556621505542</v>
      </c>
      <c r="AC27" s="133">
        <v>1.1938205111829105</v>
      </c>
      <c r="AD27" s="48">
        <v>1.1167652219350246</v>
      </c>
      <c r="AE27" s="48">
        <v>1.3036787624334341</v>
      </c>
      <c r="AF27" s="48">
        <v>1.3188752895005444</v>
      </c>
      <c r="AG27" s="48">
        <v>1.2211091108186802</v>
      </c>
      <c r="AH27" s="48">
        <v>1.391454388422507</v>
      </c>
      <c r="AI27" s="48">
        <v>1.4436929328609853</v>
      </c>
      <c r="AJ27" s="76">
        <v>1.6140867216287784</v>
      </c>
      <c r="AK27" s="48">
        <v>1.038305967296743</v>
      </c>
      <c r="AL27" s="79">
        <v>1.1930185538327891</v>
      </c>
      <c r="AM27" s="76">
        <v>0.90580117577555908</v>
      </c>
      <c r="AN27" s="48">
        <v>1.0214067030017584</v>
      </c>
      <c r="AO27" s="48">
        <v>1.9423042743965089</v>
      </c>
      <c r="AP27" s="48">
        <v>1.7714822692497696</v>
      </c>
      <c r="AQ27" s="48">
        <v>0.87150048748398645</v>
      </c>
      <c r="AR27" s="48">
        <v>1.3462231296317928</v>
      </c>
      <c r="AS27" s="133">
        <v>1.5927791308478814</v>
      </c>
      <c r="AT27" s="48">
        <v>1.0247801944151387</v>
      </c>
      <c r="AU27" s="48">
        <f>VLOOKUP(AU50,$G$2:$H$41,2,FALSE)</f>
        <v>1.1799275700143486</v>
      </c>
      <c r="AV27" s="48">
        <f>VLOOKUP(AV50,$G$2:$H$41,2,FALSE)</f>
        <v>0.91495828630333853</v>
      </c>
      <c r="AW27" s="48">
        <f ca="1">AVERAGE(OFFSET($K27,0,($D$6-1)-6,1,6),AC27)</f>
        <v>1.2829304704036897</v>
      </c>
    </row>
    <row r="28" spans="1:50" x14ac:dyDescent="0.25">
      <c r="E28" s="50" t="str">
        <f>CONCATENATE("@",Schedule!A8)</f>
        <v>@EVE</v>
      </c>
      <c r="F28" s="44">
        <f>Fixtures!F28</f>
        <v>1.3203529958476368</v>
      </c>
      <c r="G28" s="50" t="str">
        <f>CONCATENATE("@",Schedule!A8)</f>
        <v>@EVE</v>
      </c>
      <c r="H28" s="44">
        <f>Fixtures!H28</f>
        <v>1.2837335048843384</v>
      </c>
      <c r="J28" s="41" t="str">
        <f>Schedule!A4</f>
        <v>BHA</v>
      </c>
      <c r="K28" s="79">
        <f t="shared" si="8"/>
        <v>0.91495828630333853</v>
      </c>
      <c r="L28" s="79">
        <f t="shared" si="8"/>
        <v>1.3779831480159481</v>
      </c>
      <c r="M28" s="79">
        <f t="shared" si="8"/>
        <v>1.2132603607066637</v>
      </c>
      <c r="N28" s="79">
        <f t="shared" si="8"/>
        <v>1.2837335048843384</v>
      </c>
      <c r="O28" s="79">
        <f t="shared" si="8"/>
        <v>1.4315086854809407</v>
      </c>
      <c r="P28" s="79">
        <f t="shared" si="8"/>
        <v>1.9695767882328608</v>
      </c>
      <c r="Q28" s="79">
        <f t="shared" si="8"/>
        <v>1.1799275700143486</v>
      </c>
      <c r="R28" s="79">
        <f t="shared" si="8"/>
        <v>1.5792643136447067</v>
      </c>
      <c r="S28" s="79">
        <f t="shared" si="8"/>
        <v>1.3320949144725103</v>
      </c>
      <c r="T28" s="79">
        <f t="shared" si="8"/>
        <v>1.3309463024394519</v>
      </c>
      <c r="U28" s="79">
        <f t="shared" si="8"/>
        <v>1.5754086273235568</v>
      </c>
      <c r="V28" s="79">
        <f t="shared" si="8"/>
        <v>1.1590851366911918</v>
      </c>
      <c r="W28" s="79">
        <f t="shared" si="8"/>
        <v>1.3557894751068471</v>
      </c>
      <c r="X28" s="79">
        <f t="shared" si="8"/>
        <v>1.8133891909778665</v>
      </c>
      <c r="Y28" s="79">
        <f t="shared" si="8"/>
        <v>1.1865846221235354</v>
      </c>
      <c r="Z28" s="79">
        <f t="shared" si="8"/>
        <v>1.197845630414377</v>
      </c>
      <c r="AA28" s="79">
        <f>VLOOKUP(AA51,$G$2:$H$41,2,FALSE)</f>
        <v>1.3376933274929359</v>
      </c>
      <c r="AB28" s="79">
        <f t="shared" si="8"/>
        <v>0.75638743658241714</v>
      </c>
      <c r="AC28" s="48">
        <v>1.6140867216287784</v>
      </c>
      <c r="AD28" s="48">
        <v>1.0214067030017584</v>
      </c>
      <c r="AE28" s="48">
        <v>1.3933786268944153</v>
      </c>
      <c r="AF28" s="48">
        <v>1.9423042743965089</v>
      </c>
      <c r="AG28" s="48">
        <v>1.1167652219350246</v>
      </c>
      <c r="AH28" s="48">
        <v>1.4162113069002762</v>
      </c>
      <c r="AI28" s="48">
        <v>0.90876734221719835</v>
      </c>
      <c r="AJ28" s="76">
        <v>0.98275586886492095</v>
      </c>
      <c r="AK28" s="48">
        <v>1.4436929328609853</v>
      </c>
      <c r="AL28" s="79">
        <v>1.3036787624334341</v>
      </c>
      <c r="AM28" s="76">
        <v>1.0579598496253035</v>
      </c>
      <c r="AN28" s="48">
        <v>1.7961126369135687</v>
      </c>
      <c r="AO28" s="48">
        <v>1.1938205111829105</v>
      </c>
      <c r="AP28" s="48">
        <v>1.7607944169620282</v>
      </c>
      <c r="AQ28" s="48">
        <v>0.90580117577555908</v>
      </c>
      <c r="AR28" s="48">
        <v>1.4313599229538223</v>
      </c>
      <c r="AS28" s="48">
        <v>1.1708556652495186</v>
      </c>
      <c r="AT28" s="48">
        <v>1.3188752895005444</v>
      </c>
      <c r="AU28" s="48">
        <f t="shared" si="8"/>
        <v>0.85294753486953423</v>
      </c>
      <c r="AV28" s="48">
        <f t="shared" si="8"/>
        <v>1.0622404647070891</v>
      </c>
      <c r="AW28" s="48">
        <f ca="1">AVERAGE(OFFSET($K28,0,($D$6-1)-6,1,6))</f>
        <v>1.2401056675518343</v>
      </c>
    </row>
    <row r="29" spans="1:50" x14ac:dyDescent="0.25">
      <c r="E29" s="50" t="str">
        <f>CONCATENATE("@",Schedule!A9)</f>
        <v>@FUL</v>
      </c>
      <c r="F29" s="44">
        <f>Fixtures!F29</f>
        <v>1.147300356773449</v>
      </c>
      <c r="G29" s="50" t="str">
        <f>CONCATENATE("@",Schedule!A9)</f>
        <v>@FUL</v>
      </c>
      <c r="H29" s="44">
        <f>Fixtures!H29</f>
        <v>1.3557894751068471</v>
      </c>
      <c r="J29" s="41" t="str">
        <f>Schedule!A5</f>
        <v>BUR</v>
      </c>
      <c r="K29" s="79">
        <f t="shared" si="8"/>
        <v>1.2132603607066637</v>
      </c>
      <c r="L29" s="79">
        <f t="shared" si="8"/>
        <v>1.1590851366911918</v>
      </c>
      <c r="M29" s="79">
        <f t="shared" si="8"/>
        <v>1.5754086273235568</v>
      </c>
      <c r="N29" s="79">
        <f t="shared" si="8"/>
        <v>1.3779831480159481</v>
      </c>
      <c r="O29" s="79">
        <f t="shared" si="8"/>
        <v>1.7466058310744237</v>
      </c>
      <c r="P29" s="79">
        <f t="shared" si="8"/>
        <v>1.330556621505542</v>
      </c>
      <c r="Q29" s="79">
        <f t="shared" si="8"/>
        <v>0.91495828630333853</v>
      </c>
      <c r="R29" s="79">
        <f t="shared" si="8"/>
        <v>0.94685383931205847</v>
      </c>
      <c r="S29" s="79">
        <f t="shared" si="8"/>
        <v>1.6142544751168055</v>
      </c>
      <c r="T29" s="79">
        <f t="shared" si="8"/>
        <v>0.75638743658241714</v>
      </c>
      <c r="U29" s="79">
        <f t="shared" si="8"/>
        <v>1.4476143778482966</v>
      </c>
      <c r="V29" s="79">
        <f t="shared" si="8"/>
        <v>1.0622404647070891</v>
      </c>
      <c r="W29" s="79">
        <f t="shared" si="8"/>
        <v>1.3320949144725103</v>
      </c>
      <c r="X29" s="79">
        <f t="shared" si="8"/>
        <v>1.3376933274929359</v>
      </c>
      <c r="Y29" s="79">
        <f t="shared" si="8"/>
        <v>1.5467739662340048</v>
      </c>
      <c r="Z29" s="79">
        <f t="shared" si="8"/>
        <v>1.8133891909778665</v>
      </c>
      <c r="AA29" s="79">
        <f>VLOOKUP(AA52,$G$2:$H$41,2,FALSE)</f>
        <v>1.5288689825672959</v>
      </c>
      <c r="AB29" s="79">
        <f t="shared" si="8"/>
        <v>1.1802731361255516</v>
      </c>
      <c r="AC29" s="48">
        <v>1.4872423477346566</v>
      </c>
      <c r="AD29" s="48">
        <v>1.4162113069002762</v>
      </c>
      <c r="AE29" s="48">
        <v>1.7607944169620282</v>
      </c>
      <c r="AF29" s="48">
        <v>1.7714822692497696</v>
      </c>
      <c r="AG29" s="48">
        <v>1.2339312501105248</v>
      </c>
      <c r="AH29" s="79">
        <v>1.0247801944151387</v>
      </c>
      <c r="AI29" s="48">
        <v>0.87150048748398645</v>
      </c>
      <c r="AJ29" s="76">
        <v>1.5712567494766811</v>
      </c>
      <c r="AK29" s="48">
        <v>1.2211091108186802</v>
      </c>
      <c r="AL29" s="79">
        <v>1.3462231296317928</v>
      </c>
      <c r="AM29" s="76">
        <v>1.4436929328609853</v>
      </c>
      <c r="AN29" s="48">
        <v>1.3036787624334341</v>
      </c>
      <c r="AO29" s="48">
        <v>1.0579598496253035</v>
      </c>
      <c r="AP29" s="48">
        <v>1.7961126369135687</v>
      </c>
      <c r="AQ29" s="48">
        <v>1.1708556652495186</v>
      </c>
      <c r="AR29" s="48">
        <v>1.3188752895005444</v>
      </c>
      <c r="AS29" s="48">
        <v>1.1517990480658127</v>
      </c>
      <c r="AT29" s="48">
        <v>1.4313599229538223</v>
      </c>
      <c r="AU29" s="48">
        <f t="shared" si="8"/>
        <v>1.3309463024394519</v>
      </c>
      <c r="AV29" s="48">
        <f>VLOOKUP(AV52,$G$2:$H$41,2,FALSE)</f>
        <v>1.6080998486030136</v>
      </c>
      <c r="AW29" s="48">
        <f ca="1">AVERAGE(OFFSET($K29,0,($D$6-1)-6,1,6))</f>
        <v>1.3666581441871199</v>
      </c>
    </row>
    <row r="30" spans="1:50" x14ac:dyDescent="0.25">
      <c r="E30" s="50" t="str">
        <f>CONCATENATE("@",Schedule!A10)</f>
        <v>@LEE</v>
      </c>
      <c r="F30" s="44">
        <f>Fixtures!F30</f>
        <v>1.6462999370399798</v>
      </c>
      <c r="G30" s="50" t="str">
        <f>CONCATENATE("@",Schedule!A10)</f>
        <v>@LEE</v>
      </c>
      <c r="H30" s="44">
        <f>Fixtures!H30</f>
        <v>1.5467739662340048</v>
      </c>
      <c r="J30" s="41" t="str">
        <f>Schedule!A6</f>
        <v>CHE</v>
      </c>
      <c r="K30" s="79">
        <f t="shared" si="8"/>
        <v>0.94685383931205847</v>
      </c>
      <c r="L30" s="79">
        <f t="shared" si="8"/>
        <v>1.3309463024394519</v>
      </c>
      <c r="M30" s="79">
        <f t="shared" si="8"/>
        <v>1.7466058310744237</v>
      </c>
      <c r="N30" s="79">
        <f t="shared" si="8"/>
        <v>1.6142544751168055</v>
      </c>
      <c r="O30" s="79">
        <f t="shared" si="8"/>
        <v>1.5754086273235568</v>
      </c>
      <c r="P30" s="79">
        <f t="shared" si="8"/>
        <v>1.0759101311927015</v>
      </c>
      <c r="Q30" s="79">
        <f t="shared" si="8"/>
        <v>1.4004796743641739</v>
      </c>
      <c r="R30" s="79">
        <f t="shared" si="8"/>
        <v>1.8133891909778665</v>
      </c>
      <c r="S30" s="79">
        <f t="shared" si="8"/>
        <v>1.3779831480159481</v>
      </c>
      <c r="T30" s="79">
        <f t="shared" si="8"/>
        <v>1.330556621505542</v>
      </c>
      <c r="U30" s="79">
        <f t="shared" si="8"/>
        <v>1.7442344725617502</v>
      </c>
      <c r="V30" s="79">
        <f t="shared" si="8"/>
        <v>1.2837335048843384</v>
      </c>
      <c r="W30" s="79">
        <f t="shared" si="8"/>
        <v>1.1862563470220373</v>
      </c>
      <c r="X30" s="79">
        <f t="shared" si="8"/>
        <v>1.3380635100541995</v>
      </c>
      <c r="Y30" s="79">
        <f t="shared" si="8"/>
        <v>1.0622404647070891</v>
      </c>
      <c r="Z30" s="79">
        <f t="shared" si="8"/>
        <v>1.5021495844051715</v>
      </c>
      <c r="AA30" s="79">
        <f t="shared" si="8"/>
        <v>0.85294753486953423</v>
      </c>
      <c r="AB30" s="79">
        <f t="shared" si="8"/>
        <v>1.1590851366911918</v>
      </c>
      <c r="AC30" s="48">
        <v>1.1517990480658127</v>
      </c>
      <c r="AD30" s="48">
        <v>1.038305967296743</v>
      </c>
      <c r="AE30" s="48">
        <v>0.99033897039521035</v>
      </c>
      <c r="AF30" s="48">
        <v>1.5712567494766811</v>
      </c>
      <c r="AG30" s="48">
        <v>0.90580117577555908</v>
      </c>
      <c r="AH30" s="48">
        <v>1.0579598496253035</v>
      </c>
      <c r="AI30" s="48">
        <v>1.3036787624334341</v>
      </c>
      <c r="AJ30" s="76">
        <v>1.5927791308478814</v>
      </c>
      <c r="AK30" s="48">
        <v>1.1938205111829105</v>
      </c>
      <c r="AL30" s="79">
        <v>1.6140867216287784</v>
      </c>
      <c r="AM30" s="76">
        <v>1.9423042743965089</v>
      </c>
      <c r="AN30" s="48">
        <v>0.87150048748398645</v>
      </c>
      <c r="AO30" s="48">
        <v>1.0247801944151387</v>
      </c>
      <c r="AP30" s="48">
        <v>1.2339312501105248</v>
      </c>
      <c r="AQ30" s="48">
        <v>1.4872423477346566</v>
      </c>
      <c r="AR30" s="48">
        <v>1.0214067030017584</v>
      </c>
      <c r="AS30" s="79">
        <v>1.9976289419199531</v>
      </c>
      <c r="AT30" s="79">
        <v>1.2211091108186802</v>
      </c>
      <c r="AU30" s="48">
        <f t="shared" si="8"/>
        <v>1.3070534520134718</v>
      </c>
      <c r="AV30" s="48">
        <f t="shared" si="8"/>
        <v>1.3320949144725103</v>
      </c>
      <c r="AW30" s="48">
        <f ca="1">AVERAGE(OFFSET($K30,0,($D$6-1)-6,1,6))</f>
        <v>1.3780619675998409</v>
      </c>
    </row>
    <row r="31" spans="1:50" x14ac:dyDescent="0.25">
      <c r="E31" s="50" t="str">
        <f>CONCATENATE("@",Schedule!A11)</f>
        <v>@LEI</v>
      </c>
      <c r="F31" s="44">
        <f>Fixtures!F31</f>
        <v>1.601226221349443</v>
      </c>
      <c r="G31" s="50" t="str">
        <f>CONCATENATE("@",Schedule!A11)</f>
        <v>@LEI</v>
      </c>
      <c r="H31" s="44">
        <f>Fixtures!H31</f>
        <v>1.1590851366911918</v>
      </c>
      <c r="J31" s="41" t="str">
        <f>Schedule!A7</f>
        <v>CRY</v>
      </c>
      <c r="K31" s="79">
        <f t="shared" si="8"/>
        <v>1.5754086273235568</v>
      </c>
      <c r="L31" s="79">
        <f t="shared" si="8"/>
        <v>1.0759101311927015</v>
      </c>
      <c r="M31" s="79">
        <f t="shared" si="8"/>
        <v>1.4476143778482966</v>
      </c>
      <c r="N31" s="79">
        <f t="shared" si="8"/>
        <v>0.81137810294824342</v>
      </c>
      <c r="O31" s="79">
        <f t="shared" si="8"/>
        <v>1.0677287975221086</v>
      </c>
      <c r="P31" s="79">
        <f t="shared" si="8"/>
        <v>1.3557894751068471</v>
      </c>
      <c r="Q31" s="79">
        <f t="shared" si="8"/>
        <v>1.1862563470220373</v>
      </c>
      <c r="R31" s="79">
        <f t="shared" si="8"/>
        <v>1.7442344725617502</v>
      </c>
      <c r="S31" s="79">
        <f t="shared" si="8"/>
        <v>1.4004796743641739</v>
      </c>
      <c r="T31" s="79">
        <f t="shared" si="8"/>
        <v>1.5538958903158566</v>
      </c>
      <c r="U31" s="79">
        <f t="shared" si="8"/>
        <v>1.7466058310744237</v>
      </c>
      <c r="V31" s="79">
        <f t="shared" si="8"/>
        <v>1.330556621505542</v>
      </c>
      <c r="W31" s="79">
        <f t="shared" si="8"/>
        <v>1.1865846221235354</v>
      </c>
      <c r="X31" s="79">
        <f t="shared" si="8"/>
        <v>1.3309463024394519</v>
      </c>
      <c r="Y31" s="79">
        <f t="shared" si="8"/>
        <v>1.3320949144725103</v>
      </c>
      <c r="Z31" s="79">
        <f t="shared" si="8"/>
        <v>1.3070534520134718</v>
      </c>
      <c r="AA31" s="79">
        <f t="shared" si="8"/>
        <v>1.8133891909778665</v>
      </c>
      <c r="AB31" s="79">
        <f t="shared" si="8"/>
        <v>1.0622404647070891</v>
      </c>
      <c r="AC31" s="48">
        <v>1.9976289419199531</v>
      </c>
      <c r="AD31" s="48">
        <v>1.3188752895005444</v>
      </c>
      <c r="AE31" s="48">
        <v>1.038305967296743</v>
      </c>
      <c r="AF31" s="48">
        <v>1.1930185538327891</v>
      </c>
      <c r="AG31" s="48">
        <v>1.6140867216287784</v>
      </c>
      <c r="AH31" s="48">
        <v>0.99033897039521035</v>
      </c>
      <c r="AI31" s="48">
        <v>1.391454388422507</v>
      </c>
      <c r="AJ31" s="76">
        <v>1.0214067030017584</v>
      </c>
      <c r="AK31" s="48">
        <v>1.5712567494766811</v>
      </c>
      <c r="AL31" s="79">
        <v>0.87150048748398645</v>
      </c>
      <c r="AM31" s="76">
        <v>1.5927791308478814</v>
      </c>
      <c r="AN31" s="48">
        <v>1.3462231296317928</v>
      </c>
      <c r="AO31" s="48">
        <v>1.5614591999474587</v>
      </c>
      <c r="AP31" s="133">
        <v>1.3036787624334341</v>
      </c>
      <c r="AQ31" s="48">
        <v>1.6279941583326005</v>
      </c>
      <c r="AR31" s="48">
        <v>1.7714822692497696</v>
      </c>
      <c r="AS31" s="133">
        <v>0.90580117577555908</v>
      </c>
      <c r="AT31" s="48">
        <v>1.4162113069002762</v>
      </c>
      <c r="AU31" s="48">
        <f t="shared" si="8"/>
        <v>1.197845630414377</v>
      </c>
      <c r="AV31" s="48">
        <f t="shared" si="8"/>
        <v>1.1802731361255516</v>
      </c>
      <c r="AW31" s="48">
        <f ca="1">AVERAGE(OFFSET($K31,0,($D$6-1)-6,1,6))</f>
        <v>1.3705022171843362</v>
      </c>
    </row>
    <row r="32" spans="1:50" x14ac:dyDescent="0.25">
      <c r="E32" s="50" t="str">
        <f>CONCATENATE("@",Schedule!A12)</f>
        <v>@LIV</v>
      </c>
      <c r="F32" s="44">
        <f>Fixtures!F32</f>
        <v>1.9837702408970304</v>
      </c>
      <c r="G32" s="50" t="str">
        <f>CONCATENATE("@",Schedule!A12)</f>
        <v>@LIV</v>
      </c>
      <c r="H32" s="44">
        <f>Fixtures!H32</f>
        <v>1.1802731361255516</v>
      </c>
      <c r="J32" s="41" t="str">
        <f>Schedule!A8</f>
        <v>EVE</v>
      </c>
      <c r="K32" s="79">
        <f t="shared" si="8"/>
        <v>1.1799275700143486</v>
      </c>
      <c r="L32" s="79">
        <f t="shared" si="8"/>
        <v>1.9695767882328608</v>
      </c>
      <c r="M32" s="79">
        <f t="shared" si="8"/>
        <v>1.4315086854809407</v>
      </c>
      <c r="N32" s="79">
        <f t="shared" si="8"/>
        <v>1.0677287975221086</v>
      </c>
      <c r="O32" s="79">
        <f t="shared" si="8"/>
        <v>1.3309463024394519</v>
      </c>
      <c r="P32" s="79">
        <f t="shared" si="8"/>
        <v>1.3970604808340974</v>
      </c>
      <c r="Q32" s="79">
        <f t="shared" si="8"/>
        <v>1.3779831480159481</v>
      </c>
      <c r="R32" s="79">
        <f t="shared" si="8"/>
        <v>1.2132603607066637</v>
      </c>
      <c r="S32" s="79">
        <f t="shared" si="8"/>
        <v>1.3557894751068471</v>
      </c>
      <c r="T32" s="79">
        <f t="shared" si="8"/>
        <v>1.7442344725617502</v>
      </c>
      <c r="U32" s="79">
        <f t="shared" si="8"/>
        <v>1.4004796743641739</v>
      </c>
      <c r="V32" s="79">
        <f t="shared" si="8"/>
        <v>0.91495828630333853</v>
      </c>
      <c r="W32" s="79">
        <f t="shared" si="8"/>
        <v>1.1590851366911918</v>
      </c>
      <c r="X32" s="79">
        <f t="shared" si="8"/>
        <v>1.197845630414377</v>
      </c>
      <c r="Y32" s="79">
        <f t="shared" si="8"/>
        <v>1.6080998486030136</v>
      </c>
      <c r="Z32" s="79">
        <f t="shared" si="8"/>
        <v>0.85294753486953423</v>
      </c>
      <c r="AA32" s="79">
        <f t="shared" si="8"/>
        <v>1.3380635100541995</v>
      </c>
      <c r="AB32" s="79">
        <f t="shared" si="8"/>
        <v>1.1862563470220373</v>
      </c>
      <c r="AC32" s="133">
        <v>1.5970042396960562</v>
      </c>
      <c r="AD32" s="48">
        <v>1.4436929328609853</v>
      </c>
      <c r="AE32" s="48">
        <v>1.0579598496253035</v>
      </c>
      <c r="AF32" s="48">
        <v>1.6140867216287784</v>
      </c>
      <c r="AG32" s="48">
        <v>1.7961126369135687</v>
      </c>
      <c r="AH32" s="79">
        <v>1.0214067030017584</v>
      </c>
      <c r="AI32" s="48">
        <v>1.9423042743965089</v>
      </c>
      <c r="AJ32" s="76">
        <v>1.1560924874409697</v>
      </c>
      <c r="AK32" s="48">
        <v>1.7607944169620282</v>
      </c>
      <c r="AL32" s="79">
        <v>0.99033897039521035</v>
      </c>
      <c r="AM32" s="76">
        <v>0.98275586886492095</v>
      </c>
      <c r="AN32" s="48">
        <v>0.90876734221719835</v>
      </c>
      <c r="AO32" s="48">
        <v>1.391454388422507</v>
      </c>
      <c r="AP32" s="48">
        <v>1.3933786268944153</v>
      </c>
      <c r="AQ32" s="48">
        <v>1.3769953802848951</v>
      </c>
      <c r="AR32" s="48">
        <v>1.4162113069002762</v>
      </c>
      <c r="AS32" s="133">
        <v>1.4872423477346566</v>
      </c>
      <c r="AT32" s="48">
        <v>0.80325764644247677</v>
      </c>
      <c r="AU32" s="48">
        <f t="shared" ref="AU32:AV45" si="9">VLOOKUP(AU55,$G$2:$H$41,2,FALSE)</f>
        <v>1.3376933274929359</v>
      </c>
      <c r="AV32" s="48">
        <f>VLOOKUP(AV55,$G$2:$H$41,2,FALSE)</f>
        <v>0.75638743658241714</v>
      </c>
      <c r="AW32" s="48">
        <f ca="1">AVERAGE(OFFSET($K32,0,($D$6-1)-6,1,6),AC32)</f>
        <v>1.3445404107779588</v>
      </c>
    </row>
    <row r="33" spans="5:50" x14ac:dyDescent="0.25">
      <c r="E33" s="50" t="str">
        <f>CONCATENATE("@",Schedule!A13)</f>
        <v>@MCI</v>
      </c>
      <c r="F33" s="44">
        <f>Fixtures!F33</f>
        <v>2.0115843364463566</v>
      </c>
      <c r="G33" s="50" t="str">
        <f>CONCATENATE("@",Schedule!A13)</f>
        <v>@MCI</v>
      </c>
      <c r="H33" s="44">
        <f>Fixtures!H33</f>
        <v>0.75638743658241714</v>
      </c>
      <c r="J33" s="41" t="str">
        <f>Schedule!A9</f>
        <v>FUL</v>
      </c>
      <c r="K33" s="79">
        <f t="shared" ref="K33:AB40" si="10">VLOOKUP(K56,$G$2:$H$41,2,FALSE)</f>
        <v>1.197845630414377</v>
      </c>
      <c r="L33" s="79">
        <f t="shared" si="10"/>
        <v>1.5467739662340048</v>
      </c>
      <c r="M33" s="79">
        <f t="shared" si="10"/>
        <v>1.5021495844051715</v>
      </c>
      <c r="N33" s="79">
        <f t="shared" si="10"/>
        <v>1.1862563470220373</v>
      </c>
      <c r="O33" s="79">
        <f t="shared" si="10"/>
        <v>1.6080998486030136</v>
      </c>
      <c r="P33" s="79">
        <f t="shared" si="10"/>
        <v>1.6142544751168055</v>
      </c>
      <c r="Q33" s="79">
        <f t="shared" si="10"/>
        <v>1.9695767882328608</v>
      </c>
      <c r="R33" s="79">
        <f t="shared" si="10"/>
        <v>1.1865846221235354</v>
      </c>
      <c r="S33" s="79">
        <f t="shared" si="10"/>
        <v>1.4476143778482966</v>
      </c>
      <c r="T33" s="79">
        <f t="shared" si="10"/>
        <v>1.1590851366911918</v>
      </c>
      <c r="U33" s="79">
        <f t="shared" si="10"/>
        <v>0.75638743658241714</v>
      </c>
      <c r="V33" s="79">
        <f t="shared" si="10"/>
        <v>1.3309463024394519</v>
      </c>
      <c r="W33" s="79">
        <f t="shared" si="10"/>
        <v>1.0677287975221086</v>
      </c>
      <c r="X33" s="79">
        <f t="shared" si="10"/>
        <v>1.3779831480159481</v>
      </c>
      <c r="Y33" s="79">
        <f t="shared" si="10"/>
        <v>1.5754086273235568</v>
      </c>
      <c r="Z33" s="79">
        <f t="shared" si="10"/>
        <v>1.1799275700143486</v>
      </c>
      <c r="AA33" s="79">
        <f t="shared" si="10"/>
        <v>1.4004796743641739</v>
      </c>
      <c r="AB33" s="79">
        <f t="shared" si="10"/>
        <v>1.2132603607066637</v>
      </c>
      <c r="AC33" s="48">
        <v>1.5614591999474587</v>
      </c>
      <c r="AD33" s="48">
        <v>1.391454388422507</v>
      </c>
      <c r="AE33" s="48">
        <v>0.98275586886492095</v>
      </c>
      <c r="AF33" s="48">
        <v>1.4436929328609853</v>
      </c>
      <c r="AG33" s="48">
        <v>1.3188752895005444</v>
      </c>
      <c r="AH33" s="79">
        <v>1.3462231296317928</v>
      </c>
      <c r="AI33" s="48">
        <v>0.80325764644247677</v>
      </c>
      <c r="AJ33" s="76">
        <v>1.0247801944151387</v>
      </c>
      <c r="AK33" s="48">
        <v>1.9423042743965089</v>
      </c>
      <c r="AL33" s="79">
        <v>1.7714822692497696</v>
      </c>
      <c r="AM33" s="76">
        <v>1.4313599229538223</v>
      </c>
      <c r="AN33" s="48">
        <v>1.5970042396960562</v>
      </c>
      <c r="AO33" s="48">
        <v>1.038305967296743</v>
      </c>
      <c r="AP33" s="48">
        <v>1.3769953802848951</v>
      </c>
      <c r="AQ33" s="81">
        <v>1.3933786268944153</v>
      </c>
      <c r="AR33" s="48">
        <v>1.7607944169620282</v>
      </c>
      <c r="AS33" s="48">
        <v>0.99033897039521035</v>
      </c>
      <c r="AT33" s="48">
        <v>1.3036787624334341</v>
      </c>
      <c r="AU33" s="48">
        <f t="shared" si="9"/>
        <v>1.0759101311927015</v>
      </c>
      <c r="AV33" s="48">
        <f>VLOOKUP(AV56,$G$2:$H$41,2,FALSE)</f>
        <v>1.5538958903158566</v>
      </c>
      <c r="AW33" s="48">
        <f>AVERAGE(AP33,AR33:AU33)</f>
        <v>1.3015435322536537</v>
      </c>
    </row>
    <row r="34" spans="5:50" x14ac:dyDescent="0.25">
      <c r="E34" s="50" t="str">
        <f>CONCATENATE("@",Schedule!A14)</f>
        <v>@MUN</v>
      </c>
      <c r="F34" s="44">
        <f>Fixtures!F34</f>
        <v>1.7653141705017315</v>
      </c>
      <c r="G34" s="50" t="str">
        <f>CONCATENATE("@",Schedule!A14)</f>
        <v>@MUN</v>
      </c>
      <c r="H34" s="44">
        <f>Fixtures!H34</f>
        <v>1.0759101311927015</v>
      </c>
      <c r="J34" s="41" t="str">
        <f>Schedule!A10</f>
        <v>LEE</v>
      </c>
      <c r="K34" s="79">
        <f t="shared" si="10"/>
        <v>1.1802731361255516</v>
      </c>
      <c r="L34" s="79">
        <f t="shared" si="10"/>
        <v>1.5288689825672959</v>
      </c>
      <c r="M34" s="79">
        <f t="shared" si="10"/>
        <v>1.6080998486030136</v>
      </c>
      <c r="N34" s="79">
        <f t="shared" si="10"/>
        <v>0.85294753486953423</v>
      </c>
      <c r="O34" s="79">
        <f t="shared" si="10"/>
        <v>1.3376933274929359</v>
      </c>
      <c r="P34" s="79">
        <f t="shared" si="10"/>
        <v>1.3320949144725103</v>
      </c>
      <c r="Q34" s="79">
        <f t="shared" si="10"/>
        <v>1.3070534520134718</v>
      </c>
      <c r="R34" s="79">
        <f t="shared" si="10"/>
        <v>1.4315086854809407</v>
      </c>
      <c r="S34" s="79">
        <f t="shared" si="10"/>
        <v>1.197845630414377</v>
      </c>
      <c r="T34" s="79">
        <f t="shared" si="10"/>
        <v>1.2837335048843384</v>
      </c>
      <c r="U34" s="79">
        <f t="shared" si="10"/>
        <v>0.81137810294824342</v>
      </c>
      <c r="V34" s="79">
        <f t="shared" si="10"/>
        <v>1.3380635100541995</v>
      </c>
      <c r="W34" s="79">
        <f t="shared" si="10"/>
        <v>1.5538958903158566</v>
      </c>
      <c r="X34" s="79">
        <f t="shared" si="10"/>
        <v>1.0759101311927015</v>
      </c>
      <c r="Y34" s="79">
        <f t="shared" si="10"/>
        <v>1.5792643136447067</v>
      </c>
      <c r="Z34" s="79">
        <f t="shared" si="10"/>
        <v>1.7466058310744237</v>
      </c>
      <c r="AA34" s="79">
        <f t="shared" si="10"/>
        <v>1.1799275700143486</v>
      </c>
      <c r="AB34" s="79">
        <f t="shared" si="10"/>
        <v>1.5754086273235568</v>
      </c>
      <c r="AC34" s="48">
        <v>1.2339312501105248</v>
      </c>
      <c r="AD34" s="48">
        <v>1.1930185538327891</v>
      </c>
      <c r="AE34" s="48">
        <v>1.6279941583326005</v>
      </c>
      <c r="AF34" s="48">
        <v>1.1938205111829105</v>
      </c>
      <c r="AG34" s="48">
        <v>0.90876734221719835</v>
      </c>
      <c r="AH34" s="48">
        <v>1.3769953802848951</v>
      </c>
      <c r="AI34" s="79">
        <v>1.1708556652495186</v>
      </c>
      <c r="AJ34" s="76">
        <v>1.4162113069002762</v>
      </c>
      <c r="AK34" s="48">
        <v>1.4872423477346566</v>
      </c>
      <c r="AL34" s="79">
        <v>1.5614591999474587</v>
      </c>
      <c r="AM34" s="76">
        <v>1.1517990480658127</v>
      </c>
      <c r="AN34" s="48">
        <v>0.80325764644247677</v>
      </c>
      <c r="AO34" s="48">
        <v>1.9976289419199531</v>
      </c>
      <c r="AP34" s="48">
        <v>1.7224207716346396</v>
      </c>
      <c r="AQ34" s="48">
        <v>1.5927791308478814</v>
      </c>
      <c r="AR34" s="48">
        <v>1.391454388422507</v>
      </c>
      <c r="AS34" s="48">
        <v>1.3933786268944153</v>
      </c>
      <c r="AT34" s="48">
        <v>1.1167652219350246</v>
      </c>
      <c r="AU34" s="48">
        <f t="shared" si="9"/>
        <v>1.3970604808340974</v>
      </c>
      <c r="AV34" s="48">
        <f>VLOOKUP(AV57,$G$2:$H$41,2,FALSE)</f>
        <v>1.9695767882328608</v>
      </c>
      <c r="AW34" s="48">
        <f ca="1">AVERAGE(OFFSET($K34,0,($D$6-1)-6,1,6))</f>
        <v>1.4356431034280943</v>
      </c>
      <c r="AX34" s="49"/>
    </row>
    <row r="35" spans="5:50" x14ac:dyDescent="0.25">
      <c r="E35" s="50" t="str">
        <f>CONCATENATE("@",Schedule!A15)</f>
        <v>@NEW</v>
      </c>
      <c r="F35" s="44">
        <f>Fixtures!F35</f>
        <v>1.1746417275030354</v>
      </c>
      <c r="G35" s="50" t="str">
        <f>CONCATENATE("@",Schedule!A15)</f>
        <v>@NEW</v>
      </c>
      <c r="H35" s="44">
        <f>Fixtures!H35</f>
        <v>1.3779831480159481</v>
      </c>
      <c r="J35" s="41" t="str">
        <f>Schedule!A11</f>
        <v>LEI</v>
      </c>
      <c r="K35" s="79">
        <f t="shared" si="10"/>
        <v>1.7466058310744237</v>
      </c>
      <c r="L35" s="79">
        <f t="shared" si="10"/>
        <v>1.5792643136447067</v>
      </c>
      <c r="M35" s="79">
        <f t="shared" si="10"/>
        <v>0.75638743658241714</v>
      </c>
      <c r="N35" s="79">
        <f t="shared" si="10"/>
        <v>1.3380635100541995</v>
      </c>
      <c r="O35" s="79">
        <f t="shared" si="10"/>
        <v>1.5021495844051715</v>
      </c>
      <c r="P35" s="79">
        <f t="shared" si="10"/>
        <v>1.0622404647070891</v>
      </c>
      <c r="Q35" s="79">
        <f t="shared" si="10"/>
        <v>1.5467739662340048</v>
      </c>
      <c r="R35" s="79">
        <f t="shared" si="10"/>
        <v>1.3376933274929359</v>
      </c>
      <c r="S35" s="79">
        <f t="shared" si="10"/>
        <v>1.1802731361255516</v>
      </c>
      <c r="T35" s="79">
        <f t="shared" si="10"/>
        <v>1.5288689825672959</v>
      </c>
      <c r="U35" s="79">
        <f t="shared" si="10"/>
        <v>1.6080998486030136</v>
      </c>
      <c r="V35" s="79">
        <f t="shared" si="10"/>
        <v>1.0677287975221086</v>
      </c>
      <c r="W35" s="79">
        <f t="shared" si="10"/>
        <v>1.4476143778482966</v>
      </c>
      <c r="X35" s="79">
        <f t="shared" si="10"/>
        <v>1.1799275700143486</v>
      </c>
      <c r="Y35" s="79">
        <f t="shared" si="10"/>
        <v>1.2132603607066637</v>
      </c>
      <c r="Z35" s="79">
        <f t="shared" si="10"/>
        <v>1.4315086854809407</v>
      </c>
      <c r="AA35" s="79">
        <f t="shared" si="10"/>
        <v>1.3779831480159481</v>
      </c>
      <c r="AB35" s="79">
        <f t="shared" si="10"/>
        <v>0.91495828630333853</v>
      </c>
      <c r="AC35" s="48">
        <v>1.1560924874409697</v>
      </c>
      <c r="AD35" s="48">
        <v>1.3462231296317928</v>
      </c>
      <c r="AE35" s="48">
        <v>1.4313599229538223</v>
      </c>
      <c r="AF35" s="48">
        <v>1.1517990480658127</v>
      </c>
      <c r="AG35" s="48">
        <v>1.1708556652495186</v>
      </c>
      <c r="AH35" s="48">
        <v>1.7224207716346396</v>
      </c>
      <c r="AI35" s="48">
        <v>1.5970042396960562</v>
      </c>
      <c r="AJ35" s="76">
        <v>1.2211091108186802</v>
      </c>
      <c r="AK35" s="48">
        <v>1.391454388422507</v>
      </c>
      <c r="AL35" s="79">
        <v>0.80325764644247677</v>
      </c>
      <c r="AM35" s="76">
        <v>1.1167652219350246</v>
      </c>
      <c r="AN35" s="48">
        <v>1.7714822692497696</v>
      </c>
      <c r="AO35" s="48">
        <v>1.4872423477346566</v>
      </c>
      <c r="AP35" s="48">
        <v>0.87150048748398645</v>
      </c>
      <c r="AQ35" s="48">
        <v>0.90876734221719835</v>
      </c>
      <c r="AR35" s="48">
        <v>1.3036787624334341</v>
      </c>
      <c r="AS35" s="79">
        <v>1.0579598496253035</v>
      </c>
      <c r="AT35" s="79">
        <v>1.7961126369135687</v>
      </c>
      <c r="AU35" s="48">
        <f t="shared" si="9"/>
        <v>0.81137810294824342</v>
      </c>
      <c r="AV35" s="48">
        <f t="shared" si="9"/>
        <v>1.330556621505542</v>
      </c>
      <c r="AW35" s="48">
        <f ca="1">AVERAGE(OFFSET($K35,0,($D$6-1)-6,1,6))</f>
        <v>1.1248995302702891</v>
      </c>
    </row>
    <row r="36" spans="5:50" x14ac:dyDescent="0.25">
      <c r="E36" s="50" t="str">
        <f>CONCATENATE("@",Schedule!A16)</f>
        <v>@SHU</v>
      </c>
      <c r="F36" s="44">
        <f>Fixtures!F36</f>
        <v>0.86964444078010461</v>
      </c>
      <c r="G36" s="50" t="str">
        <f>CONCATENATE("@",Schedule!A16)</f>
        <v>@SHU</v>
      </c>
      <c r="H36" s="44">
        <f>Fixtures!H36</f>
        <v>1.6080998486030136</v>
      </c>
      <c r="J36" s="41" t="str">
        <f>Schedule!A12</f>
        <v>LIV</v>
      </c>
      <c r="K36" s="79">
        <f t="shared" si="10"/>
        <v>1.7442344725617502</v>
      </c>
      <c r="L36" s="79">
        <f t="shared" si="10"/>
        <v>0.81137810294824342</v>
      </c>
      <c r="M36" s="79">
        <f t="shared" si="10"/>
        <v>1.197845630414377</v>
      </c>
      <c r="N36" s="79">
        <f t="shared" si="10"/>
        <v>1.3320949144725103</v>
      </c>
      <c r="O36" s="79">
        <f t="shared" si="10"/>
        <v>1.2837335048843384</v>
      </c>
      <c r="P36" s="79">
        <f t="shared" si="10"/>
        <v>1.8133891909778665</v>
      </c>
      <c r="Q36" s="79">
        <f t="shared" si="10"/>
        <v>1.3380635100541995</v>
      </c>
      <c r="R36" s="79">
        <f t="shared" si="10"/>
        <v>0.75638743658241714</v>
      </c>
      <c r="S36" s="79">
        <f t="shared" si="10"/>
        <v>1.3070534520134718</v>
      </c>
      <c r="T36" s="79">
        <f t="shared" si="10"/>
        <v>0.94685383931205847</v>
      </c>
      <c r="U36" s="79">
        <f t="shared" si="10"/>
        <v>1.3376933274929359</v>
      </c>
      <c r="V36" s="79">
        <f t="shared" si="10"/>
        <v>1.3557894751068471</v>
      </c>
      <c r="W36" s="79">
        <f t="shared" si="10"/>
        <v>1.330556621505542</v>
      </c>
      <c r="X36" s="79">
        <f t="shared" si="10"/>
        <v>1.4315086854809407</v>
      </c>
      <c r="Y36" s="79">
        <f t="shared" si="10"/>
        <v>1.9695767882328608</v>
      </c>
      <c r="Z36" s="79">
        <f t="shared" si="10"/>
        <v>1.3779831480159481</v>
      </c>
      <c r="AA36" s="79">
        <f t="shared" si="10"/>
        <v>1.3970604808340974</v>
      </c>
      <c r="AB36" s="79">
        <f t="shared" si="10"/>
        <v>1.5792643136447067</v>
      </c>
      <c r="AC36" s="48">
        <v>1.5927791308478814</v>
      </c>
      <c r="AD36" s="48">
        <v>1.5712567494766811</v>
      </c>
      <c r="AE36" s="48">
        <v>1.4872423477346566</v>
      </c>
      <c r="AF36" s="48">
        <v>1.2339312501105248</v>
      </c>
      <c r="AG36" s="48">
        <v>1.7714822692497696</v>
      </c>
      <c r="AH36" s="48">
        <v>1.6279941583326005</v>
      </c>
      <c r="AI36" s="48">
        <v>1.1938205111829105</v>
      </c>
      <c r="AJ36" s="76">
        <v>0.90580117577555908</v>
      </c>
      <c r="AK36" s="48">
        <v>1.0214067030017584</v>
      </c>
      <c r="AL36" s="79">
        <v>1.1708556652495186</v>
      </c>
      <c r="AM36" s="76">
        <v>1.5614591999474587</v>
      </c>
      <c r="AN36" s="48">
        <v>1.3769953802848951</v>
      </c>
      <c r="AO36" s="48">
        <v>1.4162113069002762</v>
      </c>
      <c r="AP36" s="48">
        <v>1.6140867216287784</v>
      </c>
      <c r="AQ36" s="48">
        <v>1.0579598496253035</v>
      </c>
      <c r="AR36" s="79">
        <v>1.7961126369135687</v>
      </c>
      <c r="AS36" s="79">
        <v>1.1560924874409697</v>
      </c>
      <c r="AT36" s="48">
        <v>0.98275586886492095</v>
      </c>
      <c r="AU36" s="48">
        <f t="shared" si="9"/>
        <v>1.4004796743641739</v>
      </c>
      <c r="AV36" s="48">
        <f t="shared" si="9"/>
        <v>1.6142544751168055</v>
      </c>
      <c r="AW36" s="48">
        <f ca="1">AVERAGE(OFFSET($K36,0,($D$6-1)-6,1,6))</f>
        <v>1.3345812064729525</v>
      </c>
    </row>
    <row r="37" spans="5:50" x14ac:dyDescent="0.25">
      <c r="E37" s="50" t="str">
        <f>CONCATENATE("@",Schedule!A17)</f>
        <v>@SOU</v>
      </c>
      <c r="F37" s="44">
        <f>Fixtures!F37</f>
        <v>1.2953549895816157</v>
      </c>
      <c r="G37" s="50" t="str">
        <f>CONCATENATE("@",Schedule!A17)</f>
        <v>@SOU</v>
      </c>
      <c r="H37" s="44">
        <f>Fixtures!H37</f>
        <v>1.3970604808340974</v>
      </c>
      <c r="J37" s="41" t="str">
        <f>Schedule!A13</f>
        <v>MCI</v>
      </c>
      <c r="K37" s="79">
        <f t="shared" si="10"/>
        <v>1.5021495844051715</v>
      </c>
      <c r="L37" s="79">
        <f t="shared" si="10"/>
        <v>1.1862563470220373</v>
      </c>
      <c r="M37" s="79">
        <f t="shared" si="10"/>
        <v>1.3070534520134718</v>
      </c>
      <c r="N37" s="79">
        <f t="shared" si="10"/>
        <v>1.5467739662340048</v>
      </c>
      <c r="O37" s="79">
        <f t="shared" si="10"/>
        <v>1.197845630414377</v>
      </c>
      <c r="P37" s="79">
        <f t="shared" si="10"/>
        <v>1.1865846221235354</v>
      </c>
      <c r="Q37" s="79">
        <f t="shared" si="10"/>
        <v>1.6080998486030136</v>
      </c>
      <c r="R37" s="79">
        <f t="shared" si="10"/>
        <v>1.3309463024394519</v>
      </c>
      <c r="S37" s="79">
        <f t="shared" si="10"/>
        <v>1.1799275700143486</v>
      </c>
      <c r="T37" s="79">
        <f t="shared" si="10"/>
        <v>1.5792643136447067</v>
      </c>
      <c r="U37" s="79">
        <f t="shared" si="10"/>
        <v>1.5288689825672959</v>
      </c>
      <c r="V37" s="79">
        <f t="shared" si="10"/>
        <v>1.0759101311927015</v>
      </c>
      <c r="W37" s="79">
        <f t="shared" si="10"/>
        <v>1.9695767882328608</v>
      </c>
      <c r="X37" s="79">
        <f t="shared" si="10"/>
        <v>1.3970604808340974</v>
      </c>
      <c r="Y37" s="79">
        <f t="shared" si="10"/>
        <v>1.5538958903158566</v>
      </c>
      <c r="Z37" s="79">
        <f t="shared" si="10"/>
        <v>1.2837335048843384</v>
      </c>
      <c r="AA37" s="79">
        <f t="shared" si="10"/>
        <v>0.81137810294824342</v>
      </c>
      <c r="AB37" s="79">
        <f t="shared" si="10"/>
        <v>1.0677287975221086</v>
      </c>
      <c r="AC37" s="48">
        <v>0.90876734221719835</v>
      </c>
      <c r="AD37" s="48">
        <v>0.98275586886492095</v>
      </c>
      <c r="AE37" s="48">
        <v>0.80325764644247677</v>
      </c>
      <c r="AF37" s="48">
        <v>1.1167652219350246</v>
      </c>
      <c r="AG37" s="48">
        <v>1.9423042743965089</v>
      </c>
      <c r="AH37" s="79">
        <v>1.3933786268944153</v>
      </c>
      <c r="AI37" s="48">
        <v>1.3769953802848951</v>
      </c>
      <c r="AJ37" s="76">
        <v>1.3188752895005444</v>
      </c>
      <c r="AK37" s="79">
        <v>1.5927791308478814</v>
      </c>
      <c r="AL37" s="79">
        <v>1.1517990480658127</v>
      </c>
      <c r="AM37" s="76">
        <v>1.038305967296743</v>
      </c>
      <c r="AN37" s="48">
        <v>1.6279941583326005</v>
      </c>
      <c r="AO37" s="48">
        <v>1.4313599229538223</v>
      </c>
      <c r="AP37" s="48">
        <v>1.5970042396960562</v>
      </c>
      <c r="AQ37" s="81">
        <v>1.1560924874409697</v>
      </c>
      <c r="AR37" s="48">
        <v>1.0247801944151387</v>
      </c>
      <c r="AS37" s="48">
        <v>1.5614591999474587</v>
      </c>
      <c r="AT37" s="48">
        <v>1.1930185538327891</v>
      </c>
      <c r="AU37" s="48">
        <f t="shared" si="9"/>
        <v>0.94685383931205847</v>
      </c>
      <c r="AV37" s="48">
        <f>VLOOKUP(AV60,$G$2:$H$41,2,FALSE)</f>
        <v>1.4476143778482966</v>
      </c>
      <c r="AW37" s="48">
        <f>AVERAGE(AP37,AR37:AU37)</f>
        <v>1.2646232054407001</v>
      </c>
    </row>
    <row r="38" spans="5:50" x14ac:dyDescent="0.25">
      <c r="E38" s="50" t="str">
        <f>CONCATENATE("@",Schedule!A18)</f>
        <v>@TOT</v>
      </c>
      <c r="F38" s="44">
        <f>Fixtures!F38</f>
        <v>1.5523389272811765</v>
      </c>
      <c r="G38" s="50" t="str">
        <f>CONCATENATE("@",Schedule!A18)</f>
        <v>@TOT</v>
      </c>
      <c r="H38" s="44">
        <f>Fixtures!H38</f>
        <v>1.1799275700143486</v>
      </c>
      <c r="J38" s="41" t="str">
        <f>Schedule!A14</f>
        <v>MUN</v>
      </c>
      <c r="K38" s="79">
        <f t="shared" si="10"/>
        <v>1.4004796743641739</v>
      </c>
      <c r="L38" s="79">
        <f t="shared" si="10"/>
        <v>1.6142544751168055</v>
      </c>
      <c r="M38" s="79">
        <f t="shared" si="10"/>
        <v>0.94685383931205847</v>
      </c>
      <c r="N38" s="79">
        <f>VLOOKUP(N61,$G$2:$H$41,2,FALSE)</f>
        <v>1.330556621505542</v>
      </c>
      <c r="O38" s="79">
        <f t="shared" si="10"/>
        <v>1.3779831480159481</v>
      </c>
      <c r="P38" s="79">
        <f t="shared" si="10"/>
        <v>0.91495828630333853</v>
      </c>
      <c r="Q38" s="79">
        <f t="shared" si="10"/>
        <v>1.197845630414377</v>
      </c>
      <c r="R38" s="79">
        <f t="shared" si="10"/>
        <v>1.2837335048843384</v>
      </c>
      <c r="S38" s="79">
        <f t="shared" si="10"/>
        <v>1.9695767882328608</v>
      </c>
      <c r="T38" s="79">
        <f t="shared" si="10"/>
        <v>1.3970604808340974</v>
      </c>
      <c r="U38" s="79">
        <f t="shared" si="10"/>
        <v>1.1865846221235354</v>
      </c>
      <c r="V38" s="79">
        <f t="shared" si="10"/>
        <v>0.85294753486953423</v>
      </c>
      <c r="W38" s="79">
        <f t="shared" si="10"/>
        <v>1.6080998486030136</v>
      </c>
      <c r="X38" s="79">
        <f t="shared" si="10"/>
        <v>1.7442344725617502</v>
      </c>
      <c r="Y38" s="79">
        <f t="shared" si="10"/>
        <v>1.1590851366911918</v>
      </c>
      <c r="Z38" s="79">
        <f t="shared" si="10"/>
        <v>1.3376933274929359</v>
      </c>
      <c r="AA38" s="79">
        <f>VLOOKUP(AA61,$G$2:$H$41,2,FALSE)</f>
        <v>1.5021495844051715</v>
      </c>
      <c r="AB38" s="79">
        <f t="shared" si="10"/>
        <v>1.3557894751068471</v>
      </c>
      <c r="AC38" s="48">
        <v>1.9423042743965089</v>
      </c>
      <c r="AD38" s="48">
        <v>0.80325764644247677</v>
      </c>
      <c r="AE38" s="48">
        <v>1.3769953802848951</v>
      </c>
      <c r="AF38" s="48">
        <v>1.1560924874409697</v>
      </c>
      <c r="AG38" s="48">
        <v>1.1938205111829105</v>
      </c>
      <c r="AH38" s="48">
        <v>0.98275586886492095</v>
      </c>
      <c r="AI38" s="48">
        <v>1.0579598496253035</v>
      </c>
      <c r="AJ38" s="76">
        <v>1.7607944169620282</v>
      </c>
      <c r="AK38" s="48">
        <v>1.9976289419199531</v>
      </c>
      <c r="AL38" s="79">
        <v>1.3188752895005444</v>
      </c>
      <c r="AM38" s="76">
        <v>1.0247801944151387</v>
      </c>
      <c r="AN38" s="48">
        <v>1.2339312501105248</v>
      </c>
      <c r="AO38" s="48">
        <v>1.5712567494766811</v>
      </c>
      <c r="AP38" s="48">
        <v>0.99033897039521035</v>
      </c>
      <c r="AQ38" s="48">
        <v>1.6140867216287784</v>
      </c>
      <c r="AR38" s="79">
        <v>1.7224207716346396</v>
      </c>
      <c r="AS38" s="79">
        <v>1.5970042396960562</v>
      </c>
      <c r="AT38" s="79">
        <v>1.4436929328609853</v>
      </c>
      <c r="AU38" s="48">
        <f t="shared" si="9"/>
        <v>1.5288689825672959</v>
      </c>
      <c r="AV38" s="48">
        <f t="shared" si="9"/>
        <v>1.1862563470220373</v>
      </c>
      <c r="AW38" s="48">
        <f ca="1">AVERAGE(OFFSET($K38,0,($D$6-1)-6,1,6))</f>
        <v>1.4827354364638277</v>
      </c>
    </row>
    <row r="39" spans="5:50" x14ac:dyDescent="0.25">
      <c r="E39" s="50" t="str">
        <f>CONCATENATE("@",Schedule!A19)</f>
        <v>@WBA</v>
      </c>
      <c r="F39" s="44">
        <f>Fixtures!F39</f>
        <v>0.96972862732165066</v>
      </c>
      <c r="G39" s="50" t="str">
        <f>CONCATENATE("@",Schedule!A19)</f>
        <v>@WBA</v>
      </c>
      <c r="H39" s="44">
        <f>Fixtures!H39</f>
        <v>1.7466058310744237</v>
      </c>
      <c r="J39" s="41" t="str">
        <f>Schedule!A15</f>
        <v>NEW</v>
      </c>
      <c r="K39" s="79">
        <f t="shared" si="10"/>
        <v>1.1865846221235354</v>
      </c>
      <c r="L39" s="79">
        <f t="shared" si="10"/>
        <v>1.0677287975221086</v>
      </c>
      <c r="M39" s="79">
        <f t="shared" si="10"/>
        <v>1.1799275700143486</v>
      </c>
      <c r="N39" s="79">
        <f>VLOOKUP(N62,$G$2:$H$41,2,FALSE)</f>
        <v>1.5792643136447067</v>
      </c>
      <c r="O39" s="79">
        <f t="shared" si="10"/>
        <v>1.2132603607066637</v>
      </c>
      <c r="P39" s="79">
        <f t="shared" si="10"/>
        <v>1.1862563470220373</v>
      </c>
      <c r="Q39" s="79">
        <f t="shared" si="10"/>
        <v>1.4476143778482966</v>
      </c>
      <c r="R39" s="79">
        <f t="shared" si="10"/>
        <v>1.3970604808340974</v>
      </c>
      <c r="S39" s="79">
        <f t="shared" si="10"/>
        <v>0.91495828630333853</v>
      </c>
      <c r="T39" s="79">
        <f t="shared" si="10"/>
        <v>1.4315086854809407</v>
      </c>
      <c r="U39" s="79">
        <f t="shared" si="10"/>
        <v>1.3320949144725103</v>
      </c>
      <c r="V39" s="79">
        <f t="shared" si="10"/>
        <v>1.9695767882328608</v>
      </c>
      <c r="W39" s="79">
        <f t="shared" si="10"/>
        <v>1.5467739662340048</v>
      </c>
      <c r="X39" s="79">
        <f t="shared" si="10"/>
        <v>1.5288689825672959</v>
      </c>
      <c r="Y39" s="79">
        <f t="shared" si="10"/>
        <v>0.75638743658241714</v>
      </c>
      <c r="Z39" s="79">
        <f t="shared" si="10"/>
        <v>1.3309463024394519</v>
      </c>
      <c r="AA39" s="79">
        <f>VLOOKUP(AA62,$G$2:$H$41,2,FALSE)</f>
        <v>1.3070534520134718</v>
      </c>
      <c r="AB39" s="79">
        <f t="shared" si="10"/>
        <v>1.6080998486030136</v>
      </c>
      <c r="AC39" s="48">
        <v>1.3769953802848951</v>
      </c>
      <c r="AD39" s="48">
        <v>1.4313599229538223</v>
      </c>
      <c r="AE39" s="48">
        <v>1.3462231296317928</v>
      </c>
      <c r="AF39" s="48">
        <v>0.90876734221719835</v>
      </c>
      <c r="AG39" s="48">
        <v>1.1560924874409697</v>
      </c>
      <c r="AH39" s="48">
        <v>1.7607944169620282</v>
      </c>
      <c r="AI39" s="48">
        <v>1.7961126369135687</v>
      </c>
      <c r="AJ39" s="76">
        <v>1.038305967296743</v>
      </c>
      <c r="AK39" s="48">
        <v>0.98275586886492095</v>
      </c>
      <c r="AL39" s="79">
        <v>1.4162113069002762</v>
      </c>
      <c r="AM39" s="76">
        <v>1.391454388422507</v>
      </c>
      <c r="AN39" s="48">
        <v>1.3933786268944153</v>
      </c>
      <c r="AO39" s="48">
        <v>1.1167652219350246</v>
      </c>
      <c r="AP39" s="48">
        <v>1.3188752895005444</v>
      </c>
      <c r="AQ39" s="48">
        <v>1.9423042743965089</v>
      </c>
      <c r="AR39" s="48">
        <v>1.2211091108186802</v>
      </c>
      <c r="AS39" s="48">
        <v>1.6279941583326005</v>
      </c>
      <c r="AT39" s="48">
        <v>1.7714822692497696</v>
      </c>
      <c r="AU39" s="48">
        <f t="shared" si="9"/>
        <v>1.8133891909778665</v>
      </c>
      <c r="AV39" s="48">
        <f>VLOOKUP(AV62,$G$2:$H$41,2,FALSE)</f>
        <v>1.3557894751068471</v>
      </c>
      <c r="AW39" s="48">
        <f ca="1">AVERAGE(OFFSET($K39,0,($D$6-1)-6,1,6))</f>
        <v>1.6158590488793285</v>
      </c>
    </row>
    <row r="40" spans="5:50" x14ac:dyDescent="0.25">
      <c r="E40" s="50" t="str">
        <f>CONCATENATE("@",Schedule!A20)</f>
        <v>@WHU</v>
      </c>
      <c r="F40" s="44">
        <f>Fixtures!F40</f>
        <v>1.49236007884993</v>
      </c>
      <c r="G40" s="50" t="str">
        <f>CONCATENATE("@",Schedule!A20)</f>
        <v>@WHU</v>
      </c>
      <c r="H40" s="44">
        <f>Fixtures!H40</f>
        <v>1.1865846221235354</v>
      </c>
      <c r="J40" s="41" t="str">
        <f>Schedule!A16</f>
        <v>SHU</v>
      </c>
      <c r="K40" s="79">
        <f t="shared" si="10"/>
        <v>1.3376933274929359</v>
      </c>
      <c r="L40" s="79">
        <f t="shared" si="10"/>
        <v>1.3320949144725103</v>
      </c>
      <c r="M40" s="79">
        <f t="shared" si="10"/>
        <v>1.7442344725617502</v>
      </c>
      <c r="N40" s="79">
        <f t="shared" si="10"/>
        <v>1.0622404647070891</v>
      </c>
      <c r="O40" s="79">
        <f t="shared" si="10"/>
        <v>1.5288689825672959</v>
      </c>
      <c r="P40" s="79">
        <f t="shared" si="10"/>
        <v>1.1802731361255516</v>
      </c>
      <c r="Q40" s="79">
        <f t="shared" si="10"/>
        <v>0.85294753486953423</v>
      </c>
      <c r="R40" s="79">
        <f t="shared" si="10"/>
        <v>0.81137810294824342</v>
      </c>
      <c r="S40" s="79">
        <f t="shared" si="10"/>
        <v>1.3380635100541995</v>
      </c>
      <c r="T40" s="79">
        <f t="shared" si="10"/>
        <v>1.7466058310744237</v>
      </c>
      <c r="U40" s="79">
        <f t="shared" si="10"/>
        <v>1.3070534520134718</v>
      </c>
      <c r="V40" s="79">
        <f t="shared" si="10"/>
        <v>1.3970604808340974</v>
      </c>
      <c r="W40" s="79">
        <f t="shared" si="10"/>
        <v>1.2132603607066637</v>
      </c>
      <c r="X40" s="79">
        <f t="shared" si="10"/>
        <v>0.94685383931205847</v>
      </c>
      <c r="Y40" s="79">
        <f t="shared" si="10"/>
        <v>1.4476143778482966</v>
      </c>
      <c r="Z40" s="79">
        <f t="shared" si="10"/>
        <v>1.4004796743641739</v>
      </c>
      <c r="AA40" s="79">
        <f>VLOOKUP(AA63,$G$2:$H$41,2,FALSE)</f>
        <v>1.4315086854809407</v>
      </c>
      <c r="AB40" s="79">
        <f t="shared" si="10"/>
        <v>1.5538958903158566</v>
      </c>
      <c r="AC40" s="48">
        <v>1.3933786268944153</v>
      </c>
      <c r="AD40" s="48">
        <v>1.7961126369135687</v>
      </c>
      <c r="AE40" s="48">
        <v>1.9976289419199531</v>
      </c>
      <c r="AF40" s="48">
        <v>0.87150048748398645</v>
      </c>
      <c r="AG40" s="48">
        <v>1.5614591999474587</v>
      </c>
      <c r="AH40" s="48">
        <v>1.4872423477346566</v>
      </c>
      <c r="AI40" s="48">
        <v>1.1517990480658127</v>
      </c>
      <c r="AJ40" s="76">
        <v>1.7224207716346396</v>
      </c>
      <c r="AK40" s="48">
        <v>1.1560924874409697</v>
      </c>
      <c r="AL40" s="79">
        <v>1.6279941583326005</v>
      </c>
      <c r="AM40" s="76">
        <v>1.4162113069002762</v>
      </c>
      <c r="AN40" s="48">
        <v>1.6140867216287784</v>
      </c>
      <c r="AO40" s="48">
        <v>1.2211091108186802</v>
      </c>
      <c r="AP40" s="48">
        <v>1.1708556652495186</v>
      </c>
      <c r="AQ40" s="48">
        <v>1.2339312501105248</v>
      </c>
      <c r="AR40" s="48">
        <v>1.5712567494766811</v>
      </c>
      <c r="AS40" s="48">
        <v>0.90876734221719835</v>
      </c>
      <c r="AT40" s="48">
        <v>1.3462231296317928</v>
      </c>
      <c r="AU40" s="48">
        <f t="shared" si="9"/>
        <v>1.3779831480159481</v>
      </c>
      <c r="AV40" s="48">
        <f>VLOOKUP(AV63,$G$2:$H$41,2,FALSE)</f>
        <v>1.5792643136447067</v>
      </c>
      <c r="AW40" s="48">
        <f ca="1">AVERAGE(OFFSET($K40,0,($D$6-1)-6,1,6))</f>
        <v>1.2681695474502772</v>
      </c>
    </row>
    <row r="41" spans="5:50" x14ac:dyDescent="0.25">
      <c r="E41" s="50" t="str">
        <f>CONCATENATE("@",Schedule!A21)</f>
        <v>@WOL</v>
      </c>
      <c r="F41" s="44">
        <f>Fixtures!F41</f>
        <v>1.1791302298040744</v>
      </c>
      <c r="G41" s="50" t="str">
        <f>CONCATENATE("@",Schedule!A21)</f>
        <v>@WOL</v>
      </c>
      <c r="H41" s="44">
        <f>Fixtures!H41</f>
        <v>1.1862563470220373</v>
      </c>
      <c r="J41" s="41" t="str">
        <f>Schedule!A17</f>
        <v>SOU</v>
      </c>
      <c r="K41" s="79">
        <f t="shared" ref="K41:M45" si="11">VLOOKUP(K64,$G$2:$H$41,2,FALSE)</f>
        <v>1.4315086854809407</v>
      </c>
      <c r="L41" s="79">
        <f t="shared" si="11"/>
        <v>1.330556621505542</v>
      </c>
      <c r="M41" s="79">
        <f t="shared" si="11"/>
        <v>1.4004796743641739</v>
      </c>
      <c r="N41" s="79">
        <f>VLOOKUP(N64,$G$2:$H$41,2,FALSE)</f>
        <v>1.9695767882328608</v>
      </c>
      <c r="O41" s="79">
        <f t="shared" ref="O41:AB45" si="12">VLOOKUP(O64,$G$2:$H$41,2,FALSE)</f>
        <v>0.81137810294824342</v>
      </c>
      <c r="P41" s="79">
        <f t="shared" si="12"/>
        <v>1.4476143778482966</v>
      </c>
      <c r="Q41" s="79">
        <f t="shared" si="12"/>
        <v>1.3320949144725103</v>
      </c>
      <c r="R41" s="79">
        <f t="shared" si="12"/>
        <v>1.5538958903158566</v>
      </c>
      <c r="S41" s="79">
        <f t="shared" si="12"/>
        <v>1.1862563470220373</v>
      </c>
      <c r="T41" s="79">
        <f t="shared" si="12"/>
        <v>1.2132603607066637</v>
      </c>
      <c r="U41" s="79">
        <f t="shared" si="12"/>
        <v>0.94685383931205847</v>
      </c>
      <c r="V41" s="79">
        <f t="shared" si="12"/>
        <v>1.8133891909778665</v>
      </c>
      <c r="W41" s="79">
        <f t="shared" si="12"/>
        <v>1.0622404647070891</v>
      </c>
      <c r="X41" s="79">
        <f t="shared" si="12"/>
        <v>0.85294753486953423</v>
      </c>
      <c r="Y41" s="79">
        <f t="shared" si="12"/>
        <v>1.3557894751068471</v>
      </c>
      <c r="Z41" s="79">
        <f t="shared" si="12"/>
        <v>1.3380635100541995</v>
      </c>
      <c r="AA41" s="79">
        <f>VLOOKUP(AA64,$G$2:$H$41,2,FALSE)</f>
        <v>1.3309463024394519</v>
      </c>
      <c r="AB41" s="79">
        <f t="shared" ref="AB41:AB44" si="13">VLOOKUP(AB64,$G$2:$H$41,2,FALSE)</f>
        <v>1.5467739662340048</v>
      </c>
      <c r="AC41" s="48">
        <v>1.6279941583326005</v>
      </c>
      <c r="AD41" s="48">
        <v>1.2211091108186802</v>
      </c>
      <c r="AE41" s="48">
        <v>1.4162113069002762</v>
      </c>
      <c r="AF41" s="48">
        <v>1.7961126369135687</v>
      </c>
      <c r="AG41" s="48">
        <v>1.1930185538327891</v>
      </c>
      <c r="AH41" s="48">
        <v>1.038305967296743</v>
      </c>
      <c r="AI41" s="79">
        <v>1.5614591999474587</v>
      </c>
      <c r="AJ41" s="76">
        <v>1.3462231296317928</v>
      </c>
      <c r="AK41" s="79">
        <v>0.90580117577555908</v>
      </c>
      <c r="AL41" s="79">
        <v>1.2339312501105248</v>
      </c>
      <c r="AM41" s="134">
        <v>1.5712567494766811</v>
      </c>
      <c r="AN41" s="48">
        <v>0.99033897039521035</v>
      </c>
      <c r="AO41" s="48">
        <v>0.98275586886492095</v>
      </c>
      <c r="AP41" s="133">
        <v>0.90876734221719835</v>
      </c>
      <c r="AQ41" s="81">
        <v>1.9976289419199531</v>
      </c>
      <c r="AR41" s="48">
        <v>1.4436929328609853</v>
      </c>
      <c r="AS41" s="133">
        <v>1.9423042743965089</v>
      </c>
      <c r="AT41" s="48">
        <v>1.0214067030017584</v>
      </c>
      <c r="AU41" s="48">
        <f t="shared" si="9"/>
        <v>1.7442344725617502</v>
      </c>
      <c r="AV41" s="48">
        <f>VLOOKUP(AV64,$G$2:$H$41,2,FALSE)</f>
        <v>1.1865846221235354</v>
      </c>
      <c r="AW41" s="48">
        <f>AVERAGE(AM41,AP41,AR41:AU41)</f>
        <v>1.4386104124191472</v>
      </c>
    </row>
    <row r="42" spans="5:50" x14ac:dyDescent="0.25">
      <c r="J42" s="41" t="str">
        <f>Schedule!A18</f>
        <v>TOT</v>
      </c>
      <c r="K42" s="79">
        <f t="shared" si="11"/>
        <v>1.4476143778482966</v>
      </c>
      <c r="L42" s="79">
        <f t="shared" si="11"/>
        <v>1.3970604808340974</v>
      </c>
      <c r="M42" s="79">
        <f t="shared" si="11"/>
        <v>1.5538958903158566</v>
      </c>
      <c r="N42" s="79">
        <f>VLOOKUP(N65,$G$2:$H$41,2,FALSE)</f>
        <v>1.0759101311927015</v>
      </c>
      <c r="O42" s="79">
        <f t="shared" si="12"/>
        <v>1.3380635100541995</v>
      </c>
      <c r="P42" s="79">
        <f t="shared" si="12"/>
        <v>1.4004796743641739</v>
      </c>
      <c r="Q42" s="79">
        <f t="shared" si="12"/>
        <v>1.0677287975221086</v>
      </c>
      <c r="R42" s="79">
        <f t="shared" si="12"/>
        <v>1.7466058310744237</v>
      </c>
      <c r="S42" s="79">
        <f t="shared" si="12"/>
        <v>0.85294753486953423</v>
      </c>
      <c r="T42" s="79">
        <f t="shared" si="12"/>
        <v>0.81137810294824342</v>
      </c>
      <c r="U42" s="79">
        <f t="shared" si="12"/>
        <v>1.197845630414377</v>
      </c>
      <c r="V42" s="79">
        <f t="shared" si="12"/>
        <v>1.4315086854809407</v>
      </c>
      <c r="W42" s="79">
        <f t="shared" si="12"/>
        <v>1.1802731361255516</v>
      </c>
      <c r="X42" s="79">
        <f t="shared" si="12"/>
        <v>1.3070534520134718</v>
      </c>
      <c r="Y42" s="79">
        <f t="shared" si="12"/>
        <v>1.1862563470220373</v>
      </c>
      <c r="Z42" s="79">
        <f t="shared" si="12"/>
        <v>1.5288689825672959</v>
      </c>
      <c r="AA42" s="79">
        <f t="shared" si="12"/>
        <v>1.7442344725617502</v>
      </c>
      <c r="AB42" s="79">
        <f t="shared" si="12"/>
        <v>1.3320949144725103</v>
      </c>
      <c r="AC42" s="48">
        <v>0.90580117577555908</v>
      </c>
      <c r="AD42" s="48">
        <v>1.7224207716346396</v>
      </c>
      <c r="AE42" s="48">
        <v>1.391454388422507</v>
      </c>
      <c r="AF42" s="48">
        <v>1.5614591999474587</v>
      </c>
      <c r="AG42" s="48">
        <v>0.87150048748398645</v>
      </c>
      <c r="AH42" s="48">
        <v>1.9976289419199531</v>
      </c>
      <c r="AI42" s="48">
        <v>1.4872423477346566</v>
      </c>
      <c r="AJ42" s="76">
        <v>0.99033897039521035</v>
      </c>
      <c r="AK42" s="48">
        <v>0.90876734221719835</v>
      </c>
      <c r="AL42" s="79">
        <v>1.3769953802848951</v>
      </c>
      <c r="AM42" s="134">
        <v>1.1560924874409697</v>
      </c>
      <c r="AN42" s="48">
        <v>1.1930185538327891</v>
      </c>
      <c r="AO42" s="48">
        <v>1.5927791308478814</v>
      </c>
      <c r="AP42" s="134">
        <v>1.3462231296317928</v>
      </c>
      <c r="AQ42" s="81">
        <v>1.1517990480658127</v>
      </c>
      <c r="AR42" s="48">
        <v>0.80325764644247677</v>
      </c>
      <c r="AS42" s="48">
        <v>1.6140867216287784</v>
      </c>
      <c r="AT42" s="48">
        <v>1.038305967296743</v>
      </c>
      <c r="AU42" s="48">
        <f t="shared" si="9"/>
        <v>1.5021495844051715</v>
      </c>
      <c r="AV42" s="48">
        <f t="shared" si="9"/>
        <v>1.1590851366911918</v>
      </c>
      <c r="AW42" s="48">
        <f>AVERAGE(AR42:AU42,AP42,AM42)</f>
        <v>1.2433525894743218</v>
      </c>
    </row>
    <row r="43" spans="5:50" x14ac:dyDescent="0.25">
      <c r="J43" s="41" t="str">
        <f>Schedule!A19</f>
        <v>WBA</v>
      </c>
      <c r="K43" s="79">
        <f t="shared" si="11"/>
        <v>1.3070534520134718</v>
      </c>
      <c r="L43" s="79">
        <f t="shared" si="11"/>
        <v>1.2837335048843384</v>
      </c>
      <c r="M43" s="79">
        <f t="shared" si="11"/>
        <v>0.91495828630333853</v>
      </c>
      <c r="N43" s="79">
        <f>VLOOKUP(N66,$G$2:$H$41,2,FALSE)</f>
        <v>1.3970604808340974</v>
      </c>
      <c r="O43" s="79">
        <f t="shared" si="12"/>
        <v>1.5792643136447067</v>
      </c>
      <c r="P43" s="79">
        <f t="shared" si="12"/>
        <v>0.94685383931205847</v>
      </c>
      <c r="Q43" s="79">
        <f t="shared" si="12"/>
        <v>1.3557894751068471</v>
      </c>
      <c r="R43" s="79">
        <f t="shared" si="12"/>
        <v>1.330556621505542</v>
      </c>
      <c r="S43" s="79">
        <f t="shared" si="12"/>
        <v>1.0759101311927015</v>
      </c>
      <c r="T43" s="79">
        <f t="shared" si="12"/>
        <v>1.8133891909778665</v>
      </c>
      <c r="U43" s="79">
        <f t="shared" si="12"/>
        <v>1.6142544751168055</v>
      </c>
      <c r="V43" s="79">
        <f t="shared" si="12"/>
        <v>1.3779831480159481</v>
      </c>
      <c r="W43" s="79">
        <f t="shared" si="12"/>
        <v>0.75638743658241714</v>
      </c>
      <c r="X43" s="79">
        <f t="shared" si="12"/>
        <v>1.5021495844051715</v>
      </c>
      <c r="Y43" s="79">
        <f t="shared" si="12"/>
        <v>1.1802731361255516</v>
      </c>
      <c r="Z43" s="79">
        <f t="shared" si="12"/>
        <v>1.7442344725617502</v>
      </c>
      <c r="AA43" s="79">
        <f t="shared" si="12"/>
        <v>1.197845630414377</v>
      </c>
      <c r="AB43" s="79">
        <f t="shared" si="12"/>
        <v>1.1865846221235354</v>
      </c>
      <c r="AC43" s="48">
        <v>1.1708556652495186</v>
      </c>
      <c r="AD43" s="48">
        <v>1.7714822692497696</v>
      </c>
      <c r="AE43" s="48">
        <v>1.0214067030017584</v>
      </c>
      <c r="AF43" s="48">
        <v>0.90580117577555908</v>
      </c>
      <c r="AG43" s="48">
        <v>1.5712567494766811</v>
      </c>
      <c r="AH43" s="48">
        <v>1.5927791308478814</v>
      </c>
      <c r="AI43" s="48">
        <v>1.1167652219350246</v>
      </c>
      <c r="AJ43" s="76">
        <v>1.2339312501105248</v>
      </c>
      <c r="AK43" s="48">
        <v>1.0579598496253035</v>
      </c>
      <c r="AL43" s="79">
        <v>1.0247801944151387</v>
      </c>
      <c r="AM43" s="76">
        <v>1.1938205111829105</v>
      </c>
      <c r="AN43" s="48">
        <v>1.7607944169620282</v>
      </c>
      <c r="AO43" s="48">
        <v>1.1560924874409697</v>
      </c>
      <c r="AP43" s="48">
        <v>1.6279941583326005</v>
      </c>
      <c r="AQ43" s="48">
        <v>1.5970042396960562</v>
      </c>
      <c r="AR43" s="48">
        <v>1.038305967296743</v>
      </c>
      <c r="AS43" s="48">
        <v>1.3769953802848951</v>
      </c>
      <c r="AT43" s="48">
        <v>1.7224207716346396</v>
      </c>
      <c r="AU43" s="48">
        <f t="shared" si="9"/>
        <v>1.3380635100541995</v>
      </c>
      <c r="AV43" s="48">
        <f>VLOOKUP(AV66,$G$2:$H$41,2,FALSE)</f>
        <v>1.5467739662340048</v>
      </c>
      <c r="AW43" s="48">
        <f ca="1">AVERAGE(OFFSET($K43,0,($D$6-1)-6,1,6))</f>
        <v>1.4501306712165223</v>
      </c>
    </row>
    <row r="44" spans="5:50" x14ac:dyDescent="0.25">
      <c r="J44" s="41" t="str">
        <f>Schedule!A20</f>
        <v>WHU</v>
      </c>
      <c r="K44" s="79">
        <f t="shared" si="11"/>
        <v>1.5538958903158566</v>
      </c>
      <c r="L44" s="79">
        <f t="shared" si="11"/>
        <v>1.0622404647070891</v>
      </c>
      <c r="M44" s="79">
        <f t="shared" si="11"/>
        <v>1.3376933274929359</v>
      </c>
      <c r="N44" s="79">
        <f>VLOOKUP(N67,$G$2:$H$41,2,FALSE)</f>
        <v>1.1590851366911918</v>
      </c>
      <c r="O44" s="79">
        <f t="shared" si="12"/>
        <v>1.1799275700143486</v>
      </c>
      <c r="P44" s="79">
        <f t="shared" si="12"/>
        <v>0.85294753486953423</v>
      </c>
      <c r="Q44" s="79">
        <f t="shared" si="12"/>
        <v>1.1802731361255516</v>
      </c>
      <c r="R44" s="79">
        <f t="shared" si="12"/>
        <v>1.5288689825672959</v>
      </c>
      <c r="S44" s="79">
        <f t="shared" si="12"/>
        <v>1.6080998486030136</v>
      </c>
      <c r="T44" s="79">
        <f t="shared" si="12"/>
        <v>1.5021495844051715</v>
      </c>
      <c r="U44" s="79">
        <f t="shared" si="12"/>
        <v>1.2132603607066637</v>
      </c>
      <c r="V44" s="79">
        <f t="shared" si="12"/>
        <v>1.5467739662340048</v>
      </c>
      <c r="W44" s="79">
        <f t="shared" si="12"/>
        <v>1.6142544751168055</v>
      </c>
      <c r="X44" s="79">
        <f t="shared" si="12"/>
        <v>0.81137810294824342</v>
      </c>
      <c r="Y44" s="79">
        <f t="shared" si="12"/>
        <v>1.0677287975221086</v>
      </c>
      <c r="Z44" s="79">
        <f t="shared" si="12"/>
        <v>1.3970604808340974</v>
      </c>
      <c r="AA44" s="79">
        <f t="shared" si="12"/>
        <v>1.2837335048843384</v>
      </c>
      <c r="AB44" s="79">
        <f t="shared" si="13"/>
        <v>1.9695767882328608</v>
      </c>
      <c r="AC44" s="48">
        <v>0.99033897039521035</v>
      </c>
      <c r="AD44" s="48">
        <v>1.0247801944151387</v>
      </c>
      <c r="AE44" s="48">
        <v>1.7224207716346396</v>
      </c>
      <c r="AF44" s="48">
        <v>1.5970042396960562</v>
      </c>
      <c r="AG44" s="48">
        <v>1.1517990480658127</v>
      </c>
      <c r="AH44" s="48">
        <v>0.80325764644247677</v>
      </c>
      <c r="AI44" s="48">
        <v>1.3933786268944153</v>
      </c>
      <c r="AJ44" s="76">
        <v>1.9976289419199531</v>
      </c>
      <c r="AK44" s="48">
        <v>1.4313599229538223</v>
      </c>
      <c r="AL44" s="79">
        <v>1.7961126369135687</v>
      </c>
      <c r="AM44" s="76">
        <v>1.2211091108186802</v>
      </c>
      <c r="AN44" s="48">
        <v>1.1708556652495186</v>
      </c>
      <c r="AO44" s="48">
        <v>1.4436929328609853</v>
      </c>
      <c r="AP44" s="48">
        <v>1.1930185538327891</v>
      </c>
      <c r="AQ44" s="48">
        <v>1.5614591999474587</v>
      </c>
      <c r="AR44" s="48">
        <v>1.1167652219350246</v>
      </c>
      <c r="AS44" s="48">
        <v>1.1938205111829105</v>
      </c>
      <c r="AT44" s="48">
        <v>1.391454388422507</v>
      </c>
      <c r="AU44" s="48">
        <f t="shared" si="9"/>
        <v>1.7466058310744237</v>
      </c>
      <c r="AV44" s="48">
        <f t="shared" si="9"/>
        <v>1.5754086273235568</v>
      </c>
      <c r="AW44" s="48">
        <f ca="1">AVERAGE(OFFSET($K44,0,($D$6-1)-6,1,6))</f>
        <v>1.3671872843991855</v>
      </c>
    </row>
    <row r="45" spans="5:50" x14ac:dyDescent="0.25">
      <c r="J45" s="41" t="str">
        <f>Schedule!A21</f>
        <v>WOL</v>
      </c>
      <c r="K45" s="79">
        <f t="shared" si="11"/>
        <v>1.6080998486030136</v>
      </c>
      <c r="L45" s="79">
        <f t="shared" si="11"/>
        <v>0.85294753486953423</v>
      </c>
      <c r="M45" s="79">
        <f t="shared" si="11"/>
        <v>1.1865846221235354</v>
      </c>
      <c r="N45" s="79">
        <f>VLOOKUP(N68,$G$2:$H$41,2,FALSE)</f>
        <v>1.5288689825672959</v>
      </c>
      <c r="O45" s="79">
        <f t="shared" si="12"/>
        <v>1.5467739662340048</v>
      </c>
      <c r="P45" s="79">
        <f t="shared" si="12"/>
        <v>1.5538958903158566</v>
      </c>
      <c r="Q45" s="79">
        <f t="shared" si="12"/>
        <v>1.6142544751168055</v>
      </c>
      <c r="R45" s="79">
        <f t="shared" si="12"/>
        <v>1.1590851366911918</v>
      </c>
      <c r="S45" s="79">
        <f t="shared" si="12"/>
        <v>1.5754086273235568</v>
      </c>
      <c r="T45" s="79">
        <f t="shared" si="12"/>
        <v>1.0622404647070891</v>
      </c>
      <c r="U45" s="79">
        <f t="shared" si="12"/>
        <v>1.1802731361255516</v>
      </c>
      <c r="V45" s="79">
        <f t="shared" si="12"/>
        <v>1.5021495844051715</v>
      </c>
      <c r="W45" s="79">
        <f t="shared" si="12"/>
        <v>0.91495828630333853</v>
      </c>
      <c r="X45" s="79">
        <f t="shared" si="12"/>
        <v>1.4004796743641739</v>
      </c>
      <c r="Y45" s="79">
        <f t="shared" si="12"/>
        <v>1.330556621505542</v>
      </c>
      <c r="Z45" s="79">
        <f t="shared" si="12"/>
        <v>1.0759101311927015</v>
      </c>
      <c r="AA45" s="79">
        <f t="shared" si="12"/>
        <v>0.94685383931205847</v>
      </c>
      <c r="AB45" s="79">
        <f t="shared" si="12"/>
        <v>1.4476143778482966</v>
      </c>
      <c r="AC45" s="48">
        <v>0.87150048748398645</v>
      </c>
      <c r="AD45" s="48">
        <v>1.7607944169620282</v>
      </c>
      <c r="AE45" s="48">
        <v>1.0247801944151387</v>
      </c>
      <c r="AF45" s="48">
        <v>1.2211091108186802</v>
      </c>
      <c r="AG45" s="48">
        <v>1.4436929328609853</v>
      </c>
      <c r="AH45" s="48">
        <v>1.3036787624334341</v>
      </c>
      <c r="AI45" s="48">
        <v>1.4313599229538223</v>
      </c>
      <c r="AJ45" s="76">
        <v>1.1930185538327891</v>
      </c>
      <c r="AK45" s="48">
        <v>1.5970042396960562</v>
      </c>
      <c r="AL45" s="79">
        <v>1.7224207716346396</v>
      </c>
      <c r="AM45" s="76">
        <v>1.9976289419199531</v>
      </c>
      <c r="AN45" s="48">
        <v>1.3188752895005444</v>
      </c>
      <c r="AO45" s="48">
        <v>1.1517990480658127</v>
      </c>
      <c r="AP45" s="48">
        <v>0.80325764644247677</v>
      </c>
      <c r="AQ45" s="48">
        <v>0.99033897039521035</v>
      </c>
      <c r="AR45" s="48">
        <v>0.98275586886492095</v>
      </c>
      <c r="AS45" s="48">
        <v>1.2339312501105248</v>
      </c>
      <c r="AT45" s="48">
        <v>1.5712567494766811</v>
      </c>
      <c r="AU45" s="48">
        <f t="shared" si="9"/>
        <v>1.2837335048843384</v>
      </c>
      <c r="AV45" s="48">
        <f t="shared" si="9"/>
        <v>1.2132603607066637</v>
      </c>
      <c r="AW45" s="48">
        <f ca="1">AVERAGE(OFFSET($K45,0,($D$6-1)-6,1,6))</f>
        <v>1.144212331695692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tr">
        <f>Schedule!A2</f>
        <v>ARS</v>
      </c>
      <c r="K49" s="52" t="str">
        <f>Schedule!B2</f>
        <v>@FUL</v>
      </c>
      <c r="L49" s="52" t="str">
        <f>Schedule!C2</f>
        <v>WHU</v>
      </c>
      <c r="M49" s="52" t="str">
        <f>Schedule!D2</f>
        <v>@LIV</v>
      </c>
      <c r="N49" s="52" t="str">
        <f>Schedule!E2</f>
        <v>SHU</v>
      </c>
      <c r="O49" s="52" t="str">
        <f>Schedule!F2</f>
        <v>@MCI</v>
      </c>
      <c r="P49" s="52" t="str">
        <f>Schedule!G2</f>
        <v>LEI</v>
      </c>
      <c r="Q49" s="52" t="str">
        <f>Schedule!H2</f>
        <v>@MUN</v>
      </c>
      <c r="R49" s="52" t="str">
        <f>Schedule!I2</f>
        <v>AVL</v>
      </c>
      <c r="S49" s="52" t="str">
        <f>Schedule!J2</f>
        <v>@LEE</v>
      </c>
      <c r="T49" s="52" t="str">
        <f>Schedule!K2</f>
        <v>WOL</v>
      </c>
      <c r="U49" s="52" t="str">
        <f>Schedule!L2</f>
        <v>@TOT</v>
      </c>
      <c r="V49" s="52" t="str">
        <f>Schedule!M2</f>
        <v>BUR</v>
      </c>
      <c r="W49" s="52" t="str">
        <f>Schedule!N2</f>
        <v>SOU</v>
      </c>
      <c r="X49" s="52" t="str">
        <f>Schedule!O2</f>
        <v>@EVE</v>
      </c>
      <c r="Y49" s="52" t="str">
        <f>Schedule!P2</f>
        <v>CHE</v>
      </c>
      <c r="Z49" s="52" t="str">
        <f>Schedule!Q2</f>
        <v>@BHA</v>
      </c>
      <c r="AA49" s="52" t="str">
        <f>Schedule!R2</f>
        <v>@WBA</v>
      </c>
      <c r="AB49" s="52" t="str">
        <f>Schedule!S2</f>
        <v>CRY</v>
      </c>
      <c r="AC49" s="52" t="str">
        <f>Schedule!T2</f>
        <v>NEW</v>
      </c>
      <c r="AD49" s="52" t="str">
        <f>Schedule!U2</f>
        <v>@SOU</v>
      </c>
      <c r="AE49" s="52" t="str">
        <f>Schedule!V2</f>
        <v>MUN</v>
      </c>
      <c r="AF49" s="52" t="str">
        <f>Schedule!W2</f>
        <v>@WOL</v>
      </c>
      <c r="AG49" s="52" t="str">
        <f>Schedule!X2</f>
        <v>@AVL</v>
      </c>
      <c r="AH49" s="52" t="str">
        <f>Schedule!Y2</f>
        <v>LEE</v>
      </c>
      <c r="AI49" s="52" t="str">
        <f>Schedule!Z2</f>
        <v>MCI</v>
      </c>
      <c r="AJ49" s="104" t="str">
        <f>Schedule!AA2</f>
        <v>@LEI</v>
      </c>
      <c r="AK49" s="52" t="str">
        <f>Schedule!AB2</f>
        <v>@BUR</v>
      </c>
      <c r="AL49" s="52" t="str">
        <f>Schedule!AC2</f>
        <v>TOT</v>
      </c>
      <c r="AM49" s="52" t="str">
        <f>Schedule!AD2</f>
        <v>@WHU</v>
      </c>
      <c r="AN49" s="52" t="str">
        <f>Schedule!AE2</f>
        <v>LIV</v>
      </c>
      <c r="AO49" s="52" t="str">
        <f>Schedule!AF2</f>
        <v>@SHU</v>
      </c>
      <c r="AP49" s="52" t="str">
        <f>Schedule!AG2</f>
        <v>FUL</v>
      </c>
      <c r="AQ49" s="52" t="str">
        <f>Schedule!AH2</f>
        <v>EVE</v>
      </c>
      <c r="AR49" s="52" t="str">
        <f>Schedule!AI2</f>
        <v>@NEW</v>
      </c>
      <c r="AS49" s="125" t="str">
        <f>Schedule!AJ2</f>
        <v>WBA</v>
      </c>
      <c r="AT49" s="125" t="str">
        <f>Schedule!AK2</f>
        <v>@CHE</v>
      </c>
      <c r="AU49" s="52" t="str">
        <f>Schedule!AL2</f>
        <v>@CRY</v>
      </c>
      <c r="AV49" s="52" t="str">
        <f>Schedule!AM2</f>
        <v>BHA</v>
      </c>
    </row>
    <row r="50" spans="10:48" x14ac:dyDescent="0.25">
      <c r="J50" s="51" t="str">
        <f>Schedule!A3</f>
        <v>AVL</v>
      </c>
      <c r="K50" s="105" t="str">
        <f>Schedule!B3</f>
        <v>@MCI</v>
      </c>
      <c r="L50" s="52" t="str">
        <f>Schedule!C3</f>
        <v>SHU</v>
      </c>
      <c r="M50" s="52" t="str">
        <f>Schedule!D3</f>
        <v>@FUL</v>
      </c>
      <c r="N50" s="52" t="str">
        <f>Schedule!E3</f>
        <v>LIV</v>
      </c>
      <c r="O50" s="52" t="str">
        <f>Schedule!F3</f>
        <v>@LEI</v>
      </c>
      <c r="P50" s="52" t="str">
        <f>Schedule!G3</f>
        <v>LEE</v>
      </c>
      <c r="Q50" s="52" t="str">
        <f>Schedule!H3</f>
        <v>SOU</v>
      </c>
      <c r="R50" s="52" t="str">
        <f>Schedule!I3</f>
        <v>@ARS</v>
      </c>
      <c r="S50" s="52" t="str">
        <f>Schedule!J3</f>
        <v>BHA</v>
      </c>
      <c r="T50" s="52" t="str">
        <f>Schedule!K3</f>
        <v>@WHU</v>
      </c>
      <c r="U50" s="105" t="str">
        <f>Schedule!L3</f>
        <v>NEW</v>
      </c>
      <c r="V50" s="52" t="str">
        <f>Schedule!M3</f>
        <v>@WOL</v>
      </c>
      <c r="W50" s="52" t="str">
        <f>Schedule!N3</f>
        <v>BUR</v>
      </c>
      <c r="X50" s="52" t="str">
        <f>Schedule!O3</f>
        <v>@WBA</v>
      </c>
      <c r="Y50" s="52" t="str">
        <f>Schedule!P3</f>
        <v>CRY</v>
      </c>
      <c r="Z50" s="52" t="str">
        <f>Schedule!Q3</f>
        <v>@CHE</v>
      </c>
      <c r="AA50" s="52" t="str">
        <f>Schedule!R3</f>
        <v>@MUN</v>
      </c>
      <c r="AB50" s="104" t="str">
        <f>Schedule!S3</f>
        <v>TOT</v>
      </c>
      <c r="AC50" s="125" t="str">
        <f>Schedule!T3</f>
        <v>EVE</v>
      </c>
      <c r="AD50" s="52" t="str">
        <f>Schedule!U3</f>
        <v>@BUR</v>
      </c>
      <c r="AE50" s="52" t="str">
        <f>Schedule!V3</f>
        <v>@SOU</v>
      </c>
      <c r="AF50" s="52" t="str">
        <f>Schedule!W3</f>
        <v>WHU</v>
      </c>
      <c r="AG50" s="52" t="str">
        <f>Schedule!X3</f>
        <v>ARS</v>
      </c>
      <c r="AH50" s="52" t="str">
        <f>Schedule!Y3</f>
        <v>@BHA</v>
      </c>
      <c r="AI50" s="52" t="str">
        <f>Schedule!Z3</f>
        <v>LEI</v>
      </c>
      <c r="AJ50" s="104" t="str">
        <f>Schedule!AA3</f>
        <v>@LEE</v>
      </c>
      <c r="AK50" s="52" t="str">
        <f>Schedule!AB3</f>
        <v>WOL</v>
      </c>
      <c r="AL50" s="52" t="str">
        <f>Schedule!AC3</f>
        <v>@NEW</v>
      </c>
      <c r="AM50" s="104" t="str">
        <f>Schedule!AD3</f>
        <v>@SHU</v>
      </c>
      <c r="AN50" s="52" t="str">
        <f>Schedule!AE3</f>
        <v>FUL</v>
      </c>
      <c r="AO50" s="52" t="str">
        <f>Schedule!AF3</f>
        <v>@LIV</v>
      </c>
      <c r="AP50" s="52" t="str">
        <f>Schedule!AG3</f>
        <v>MCI</v>
      </c>
      <c r="AQ50" s="52" t="str">
        <f>Schedule!AH3</f>
        <v>WBA</v>
      </c>
      <c r="AR50" s="52" t="str">
        <f>Schedule!AI3</f>
        <v>@EVE</v>
      </c>
      <c r="AS50" s="125" t="str">
        <f>Schedule!AJ3</f>
        <v>MUN</v>
      </c>
      <c r="AT50" s="52" t="str">
        <f>Schedule!AK3</f>
        <v>@CRY</v>
      </c>
      <c r="AU50" s="52" t="str">
        <f>Schedule!AL3</f>
        <v>@TOT</v>
      </c>
      <c r="AV50" s="52" t="str">
        <f>Schedule!AM3</f>
        <v>CHE</v>
      </c>
    </row>
    <row r="51" spans="10:48" x14ac:dyDescent="0.25">
      <c r="J51" s="51" t="str">
        <f>Schedule!A4</f>
        <v>BHA</v>
      </c>
      <c r="K51" s="52" t="str">
        <f>Schedule!B4</f>
        <v>CHE</v>
      </c>
      <c r="L51" s="52" t="str">
        <f>Schedule!C4</f>
        <v>@NEW</v>
      </c>
      <c r="M51" s="52" t="str">
        <f>Schedule!D4</f>
        <v>MUN</v>
      </c>
      <c r="N51" s="52" t="str">
        <f>Schedule!E4</f>
        <v>@EVE</v>
      </c>
      <c r="O51" s="52" t="str">
        <f>Schedule!F4</f>
        <v>@CRY</v>
      </c>
      <c r="P51" s="52" t="str">
        <f>Schedule!G4</f>
        <v>WBA</v>
      </c>
      <c r="Q51" s="52" t="str">
        <f>Schedule!H4</f>
        <v>@TOT</v>
      </c>
      <c r="R51" s="52" t="str">
        <f>Schedule!I4</f>
        <v>BUR</v>
      </c>
      <c r="S51" s="52" t="str">
        <f>Schedule!J4</f>
        <v>@AVL</v>
      </c>
      <c r="T51" s="52" t="str">
        <f>Schedule!K4</f>
        <v>LIV</v>
      </c>
      <c r="U51" s="52" t="str">
        <f>Schedule!L4</f>
        <v>SOU</v>
      </c>
      <c r="V51" s="52" t="str">
        <f>Schedule!M4</f>
        <v>@LEI</v>
      </c>
      <c r="W51" s="52" t="str">
        <f>Schedule!N4</f>
        <v>@FUL</v>
      </c>
      <c r="X51" s="52" t="str">
        <f>Schedule!O4</f>
        <v>SHU</v>
      </c>
      <c r="Y51" s="52" t="str">
        <f>Schedule!P4</f>
        <v>@WHU</v>
      </c>
      <c r="Z51" s="52" t="str">
        <f>Schedule!Q4</f>
        <v>ARS</v>
      </c>
      <c r="AA51" s="52" t="str">
        <f>Schedule!R4</f>
        <v>WOL</v>
      </c>
      <c r="AB51" s="104" t="str">
        <f>Schedule!S4</f>
        <v>@MCI</v>
      </c>
      <c r="AC51" s="52" t="str">
        <f>Schedule!T4</f>
        <v>@LEE</v>
      </c>
      <c r="AD51" s="52" t="str">
        <f>Schedule!U4</f>
        <v>FUL</v>
      </c>
      <c r="AE51" s="52" t="str">
        <f>Schedule!V4</f>
        <v>TOT</v>
      </c>
      <c r="AF51" s="52" t="str">
        <f>Schedule!W4</f>
        <v>@LIV</v>
      </c>
      <c r="AG51" s="52" t="str">
        <f>Schedule!X4</f>
        <v>@BUR</v>
      </c>
      <c r="AH51" s="52" t="str">
        <f>Schedule!Y4</f>
        <v>AVL</v>
      </c>
      <c r="AI51" s="52" t="str">
        <f>Schedule!Z4</f>
        <v>CRY</v>
      </c>
      <c r="AJ51" s="104" t="str">
        <f>Schedule!AA4</f>
        <v>@WBA</v>
      </c>
      <c r="AK51" s="52" t="str">
        <f>Schedule!AB4</f>
        <v>LEI</v>
      </c>
      <c r="AL51" s="52" t="str">
        <f>Schedule!AC4</f>
        <v>@SOU</v>
      </c>
      <c r="AM51" s="104" t="str">
        <f>Schedule!AD4</f>
        <v>NEW</v>
      </c>
      <c r="AN51" s="52" t="str">
        <f>Schedule!AE4</f>
        <v>@MUN</v>
      </c>
      <c r="AO51" s="52" t="str">
        <f>Schedule!AF4</f>
        <v>EVE</v>
      </c>
      <c r="AP51" s="52" t="str">
        <f>Schedule!AG4</f>
        <v>@CHE</v>
      </c>
      <c r="AQ51" s="52" t="str">
        <f>Schedule!AH4</f>
        <v>@SHU</v>
      </c>
      <c r="AR51" s="52" t="str">
        <f>Schedule!AI4</f>
        <v>LEE</v>
      </c>
      <c r="AS51" s="52" t="str">
        <f>Schedule!AJ4</f>
        <v>@WOL</v>
      </c>
      <c r="AT51" s="52" t="str">
        <f>Schedule!AK4</f>
        <v>WHU</v>
      </c>
      <c r="AU51" s="52" t="str">
        <f>Schedule!AL4</f>
        <v>MCI</v>
      </c>
      <c r="AV51" s="52" t="str">
        <f>Schedule!AM4</f>
        <v>@ARS</v>
      </c>
    </row>
    <row r="52" spans="10:48" x14ac:dyDescent="0.25">
      <c r="J52" s="51" t="str">
        <f>Schedule!A5</f>
        <v>BUR</v>
      </c>
      <c r="K52" s="105" t="str">
        <f>Schedule!B5</f>
        <v>MUN</v>
      </c>
      <c r="L52" s="52" t="str">
        <f>Schedule!C5</f>
        <v>@LEI</v>
      </c>
      <c r="M52" s="52" t="str">
        <f>Schedule!D5</f>
        <v>SOU</v>
      </c>
      <c r="N52" s="52" t="str">
        <f>Schedule!E5</f>
        <v>@NEW</v>
      </c>
      <c r="O52" s="52" t="str">
        <f>Schedule!F5</f>
        <v>@WBA</v>
      </c>
      <c r="P52" s="52" t="str">
        <f>Schedule!G5</f>
        <v>TOT</v>
      </c>
      <c r="Q52" s="52" t="str">
        <f>Schedule!H5</f>
        <v>CHE</v>
      </c>
      <c r="R52" s="52" t="str">
        <f>Schedule!I5</f>
        <v>@BHA</v>
      </c>
      <c r="S52" s="52" t="str">
        <f>Schedule!J5</f>
        <v>CRY</v>
      </c>
      <c r="T52" s="52" t="str">
        <f>Schedule!K5</f>
        <v>@MCI</v>
      </c>
      <c r="U52" s="52" t="str">
        <f>Schedule!L5</f>
        <v>EVE</v>
      </c>
      <c r="V52" s="52" t="str">
        <f>Schedule!M5</f>
        <v>@ARS</v>
      </c>
      <c r="W52" s="52" t="str">
        <f>Schedule!N5</f>
        <v>@AVL</v>
      </c>
      <c r="X52" s="52" t="str">
        <f>Schedule!O5</f>
        <v>WOL</v>
      </c>
      <c r="Y52" s="52" t="str">
        <f>Schedule!P5</f>
        <v>@LEE</v>
      </c>
      <c r="Z52" s="104" t="str">
        <f>Schedule!Q5</f>
        <v>SHU</v>
      </c>
      <c r="AA52" s="104" t="str">
        <f>Schedule!R5</f>
        <v>FUL</v>
      </c>
      <c r="AB52" s="104" t="str">
        <f>Schedule!S5</f>
        <v>@LIV</v>
      </c>
      <c r="AC52" s="52" t="str">
        <f>Schedule!T5</f>
        <v>@WHU</v>
      </c>
      <c r="AD52" s="52" t="str">
        <f>Schedule!U5</f>
        <v>AVL</v>
      </c>
      <c r="AE52" s="52" t="str">
        <f>Schedule!V5</f>
        <v>@CHE</v>
      </c>
      <c r="AF52" s="52" t="str">
        <f>Schedule!W5</f>
        <v>MCI</v>
      </c>
      <c r="AG52" s="52" t="str">
        <f>Schedule!X5</f>
        <v>BHA</v>
      </c>
      <c r="AH52" s="104" t="str">
        <f>Schedule!Y5</f>
        <v>@CRY</v>
      </c>
      <c r="AI52" s="52" t="str">
        <f>Schedule!Z5</f>
        <v>WBA</v>
      </c>
      <c r="AJ52" s="104" t="str">
        <f>Schedule!AA5</f>
        <v>@TOT</v>
      </c>
      <c r="AK52" s="52" t="str">
        <f>Schedule!AB5</f>
        <v>ARS</v>
      </c>
      <c r="AL52" s="52" t="str">
        <f>Schedule!AC5</f>
        <v>@EVE</v>
      </c>
      <c r="AM52" s="104" t="str">
        <f>Schedule!AD5</f>
        <v>LEI</v>
      </c>
      <c r="AN52" s="52" t="str">
        <f>Schedule!AE5</f>
        <v>@SOU</v>
      </c>
      <c r="AO52" s="52" t="str">
        <f>Schedule!AF5</f>
        <v>NEW</v>
      </c>
      <c r="AP52" s="52" t="str">
        <f>Schedule!AG5</f>
        <v>@MUN</v>
      </c>
      <c r="AQ52" s="52" t="str">
        <f>Schedule!AH5</f>
        <v>@WOL</v>
      </c>
      <c r="AR52" s="52" t="str">
        <f>Schedule!AI5</f>
        <v>WHU</v>
      </c>
      <c r="AS52" s="52" t="str">
        <f>Schedule!AJ5</f>
        <v>@FUL</v>
      </c>
      <c r="AT52" s="52" t="str">
        <f>Schedule!AK5</f>
        <v>LEE</v>
      </c>
      <c r="AU52" s="52" t="str">
        <f>Schedule!AL5</f>
        <v>LIV</v>
      </c>
      <c r="AV52" s="52" t="str">
        <f>Schedule!AM5</f>
        <v>@SHU</v>
      </c>
    </row>
    <row r="53" spans="10:48" x14ac:dyDescent="0.25">
      <c r="J53" s="51" t="str">
        <f>Schedule!A6</f>
        <v>CHE</v>
      </c>
      <c r="K53" s="52" t="str">
        <f>Schedule!B6</f>
        <v>@BHA</v>
      </c>
      <c r="L53" s="52" t="str">
        <f>Schedule!C6</f>
        <v>LIV</v>
      </c>
      <c r="M53" s="52" t="str">
        <f>Schedule!D6</f>
        <v>@WBA</v>
      </c>
      <c r="N53" s="52" t="str">
        <f>Schedule!E6</f>
        <v>CRY</v>
      </c>
      <c r="O53" s="52" t="str">
        <f>Schedule!F6</f>
        <v>SOU</v>
      </c>
      <c r="P53" s="52" t="str">
        <f>Schedule!G6</f>
        <v>@MUN</v>
      </c>
      <c r="Q53" s="52" t="str">
        <f>Schedule!H6</f>
        <v>@BUR</v>
      </c>
      <c r="R53" s="52" t="str">
        <f>Schedule!I6</f>
        <v>SHU</v>
      </c>
      <c r="S53" s="52" t="str">
        <f>Schedule!J6</f>
        <v>@NEW</v>
      </c>
      <c r="T53" s="52" t="str">
        <f>Schedule!K6</f>
        <v>TOT</v>
      </c>
      <c r="U53" s="52" t="str">
        <f>Schedule!L6</f>
        <v>LEE</v>
      </c>
      <c r="V53" s="52" t="str">
        <f>Schedule!M6</f>
        <v>@EVE</v>
      </c>
      <c r="W53" s="52" t="str">
        <f>Schedule!N6</f>
        <v>@WOL</v>
      </c>
      <c r="X53" s="52" t="str">
        <f>Schedule!O6</f>
        <v>WHU</v>
      </c>
      <c r="Y53" s="52" t="str">
        <f>Schedule!P6</f>
        <v>@ARS</v>
      </c>
      <c r="Z53" s="104" t="str">
        <f>Schedule!Q6</f>
        <v>AVL</v>
      </c>
      <c r="AA53" s="104" t="str">
        <f>Schedule!R6</f>
        <v>MCI</v>
      </c>
      <c r="AB53" s="104" t="str">
        <f>Schedule!S6</f>
        <v>@LEI</v>
      </c>
      <c r="AC53" s="52" t="str">
        <f>Schedule!T6</f>
        <v>@FUL</v>
      </c>
      <c r="AD53" s="52" t="str">
        <f>Schedule!U6</f>
        <v>WOL</v>
      </c>
      <c r="AE53" s="52" t="str">
        <f>Schedule!V6</f>
        <v>BUR</v>
      </c>
      <c r="AF53" s="52" t="str">
        <f>Schedule!W6</f>
        <v>@TOT</v>
      </c>
      <c r="AG53" s="52" t="str">
        <f>Schedule!X6</f>
        <v>@SHU</v>
      </c>
      <c r="AH53" s="104" t="str">
        <f>Schedule!Y6</f>
        <v>NEW</v>
      </c>
      <c r="AI53" s="52" t="str">
        <f>Schedule!Z6</f>
        <v>@SOU</v>
      </c>
      <c r="AJ53" s="104" t="str">
        <f>Schedule!AA6</f>
        <v>MUN</v>
      </c>
      <c r="AK53" s="52" t="str">
        <f>Schedule!AB6</f>
        <v>EVE</v>
      </c>
      <c r="AL53" s="52" t="str">
        <f>Schedule!AC6</f>
        <v>@LEE</v>
      </c>
      <c r="AM53" s="104" t="str">
        <f>Schedule!AD6</f>
        <v>@LIV</v>
      </c>
      <c r="AN53" s="52" t="str">
        <f>Schedule!AE6</f>
        <v>WBA</v>
      </c>
      <c r="AO53" s="52" t="str">
        <f>Schedule!AF6</f>
        <v>@CRY</v>
      </c>
      <c r="AP53" s="52" t="str">
        <f>Schedule!AG6</f>
        <v>BHA</v>
      </c>
      <c r="AQ53" s="52" t="str">
        <f>Schedule!AH6</f>
        <v>@WHU</v>
      </c>
      <c r="AR53" s="52" t="str">
        <f>Schedule!AI6</f>
        <v>FUL</v>
      </c>
      <c r="AS53" s="125" t="str">
        <f>Schedule!AJ6</f>
        <v>@MCI</v>
      </c>
      <c r="AT53" s="125" t="str">
        <f>Schedule!AK6</f>
        <v>ARS</v>
      </c>
      <c r="AU53" s="52" t="str">
        <f>Schedule!AL6</f>
        <v>LEI</v>
      </c>
      <c r="AV53" s="52" t="str">
        <f>Schedule!AM6</f>
        <v>@AVL</v>
      </c>
    </row>
    <row r="54" spans="10:48" x14ac:dyDescent="0.25">
      <c r="J54" s="51" t="str">
        <f>Schedule!A7</f>
        <v>CRY</v>
      </c>
      <c r="K54" s="52" t="str">
        <f>Schedule!B7</f>
        <v>SOU</v>
      </c>
      <c r="L54" s="52" t="str">
        <f>Schedule!C7</f>
        <v>@MUN</v>
      </c>
      <c r="M54" s="52" t="str">
        <f>Schedule!D7</f>
        <v>EVE</v>
      </c>
      <c r="N54" s="52" t="str">
        <f>Schedule!E7</f>
        <v>@CHE</v>
      </c>
      <c r="O54" s="52" t="str">
        <f>Schedule!F7</f>
        <v>BHA</v>
      </c>
      <c r="P54" s="52" t="str">
        <f>Schedule!G7</f>
        <v>@FUL</v>
      </c>
      <c r="Q54" s="52" t="str">
        <f>Schedule!H7</f>
        <v>@WOL</v>
      </c>
      <c r="R54" s="52" t="str">
        <f>Schedule!I7</f>
        <v>LEE</v>
      </c>
      <c r="S54" s="52" t="str">
        <f>Schedule!J7</f>
        <v>@BUR</v>
      </c>
      <c r="T54" s="52" t="str">
        <f>Schedule!K7</f>
        <v>NEW</v>
      </c>
      <c r="U54" s="52" t="str">
        <f>Schedule!L7</f>
        <v>@WBA</v>
      </c>
      <c r="V54" s="52" t="str">
        <f>Schedule!M7</f>
        <v>TOT</v>
      </c>
      <c r="W54" s="52" t="str">
        <f>Schedule!N7</f>
        <v>@WHU</v>
      </c>
      <c r="X54" s="52" t="str">
        <f>Schedule!O7</f>
        <v>LIV</v>
      </c>
      <c r="Y54" s="52" t="str">
        <f>Schedule!P7</f>
        <v>@AVL</v>
      </c>
      <c r="Z54" s="104" t="str">
        <f>Schedule!Q7</f>
        <v>LEI</v>
      </c>
      <c r="AA54" s="104" t="str">
        <f>Schedule!R7</f>
        <v>SHU</v>
      </c>
      <c r="AB54" s="104" t="str">
        <f>Schedule!S7</f>
        <v>@ARS</v>
      </c>
      <c r="AC54" s="52" t="str">
        <f>Schedule!T7</f>
        <v>@MCI</v>
      </c>
      <c r="AD54" s="52" t="str">
        <f>Schedule!U7</f>
        <v>WHU</v>
      </c>
      <c r="AE54" s="52" t="str">
        <f>Schedule!V7</f>
        <v>WOL</v>
      </c>
      <c r="AF54" s="52" t="str">
        <f>Schedule!W7</f>
        <v>@NEW</v>
      </c>
      <c r="AG54" s="52" t="str">
        <f>Schedule!X7</f>
        <v>@LEE</v>
      </c>
      <c r="AH54" s="104" t="str">
        <f>Schedule!Y7</f>
        <v>BUR</v>
      </c>
      <c r="AI54" s="52" t="str">
        <f>Schedule!Z7</f>
        <v>@BHA</v>
      </c>
      <c r="AJ54" s="104" t="str">
        <f>Schedule!AA7</f>
        <v>FUL</v>
      </c>
      <c r="AK54" s="52" t="str">
        <f>Schedule!AB7</f>
        <v>@TOT</v>
      </c>
      <c r="AL54" s="52" t="str">
        <f>Schedule!AC7</f>
        <v>WBA</v>
      </c>
      <c r="AM54" s="104" t="str">
        <f>Schedule!AD7</f>
        <v>MUN</v>
      </c>
      <c r="AN54" s="52" t="str">
        <f>Schedule!AE7</f>
        <v>@EVE</v>
      </c>
      <c r="AO54" s="52" t="str">
        <f>Schedule!AF7</f>
        <v>CHE</v>
      </c>
      <c r="AP54" s="125" t="str">
        <f>Schedule!AG7</f>
        <v>@SOU</v>
      </c>
      <c r="AQ54" s="52" t="str">
        <f>Schedule!AH7</f>
        <v>@LEI</v>
      </c>
      <c r="AR54" s="52" t="str">
        <f>Schedule!AI7</f>
        <v>MCI</v>
      </c>
      <c r="AS54" s="125" t="str">
        <f>Schedule!AJ7</f>
        <v>@SHU</v>
      </c>
      <c r="AT54" s="52" t="str">
        <f>Schedule!AK7</f>
        <v>AVL</v>
      </c>
      <c r="AU54" s="52" t="str">
        <f>Schedule!AL7</f>
        <v>ARS</v>
      </c>
      <c r="AV54" s="52" t="str">
        <f>Schedule!AM7</f>
        <v>@LIV</v>
      </c>
    </row>
    <row r="55" spans="10:48" x14ac:dyDescent="0.25">
      <c r="J55" s="51" t="str">
        <f>Schedule!A8</f>
        <v>EVE</v>
      </c>
      <c r="K55" s="52" t="str">
        <f>Schedule!B8</f>
        <v>@TOT</v>
      </c>
      <c r="L55" s="52" t="str">
        <f>Schedule!C8</f>
        <v>WBA</v>
      </c>
      <c r="M55" s="52" t="str">
        <f>Schedule!D8</f>
        <v>@CRY</v>
      </c>
      <c r="N55" s="52" t="str">
        <f>Schedule!E8</f>
        <v>BHA</v>
      </c>
      <c r="O55" s="52" t="str">
        <f>Schedule!F8</f>
        <v>LIV</v>
      </c>
      <c r="P55" s="52" t="str">
        <f>Schedule!G8</f>
        <v>@SOU</v>
      </c>
      <c r="Q55" s="52" t="str">
        <f>Schedule!H8</f>
        <v>@NEW</v>
      </c>
      <c r="R55" s="52" t="str">
        <f>Schedule!I8</f>
        <v>MUN</v>
      </c>
      <c r="S55" s="52" t="str">
        <f>Schedule!J8</f>
        <v>@FUL</v>
      </c>
      <c r="T55" s="52" t="str">
        <f>Schedule!K8</f>
        <v>LEE</v>
      </c>
      <c r="U55" s="52" t="str">
        <f>Schedule!L8</f>
        <v>@BUR</v>
      </c>
      <c r="V55" s="52" t="str">
        <f>Schedule!M8</f>
        <v>CHE</v>
      </c>
      <c r="W55" s="52" t="str">
        <f>Schedule!N8</f>
        <v>@LEI</v>
      </c>
      <c r="X55" s="52" t="str">
        <f>Schedule!O8</f>
        <v>ARS</v>
      </c>
      <c r="Y55" s="52" t="str">
        <f>Schedule!P8</f>
        <v>@SHU</v>
      </c>
      <c r="Z55" s="104" t="str">
        <f>Schedule!Q8</f>
        <v>MCI</v>
      </c>
      <c r="AA55" s="104" t="str">
        <f>Schedule!R8</f>
        <v>WHU</v>
      </c>
      <c r="AB55" s="104" t="str">
        <f>Schedule!S8</f>
        <v>@WOL</v>
      </c>
      <c r="AC55" s="125" t="str">
        <f>Schedule!T8</f>
        <v>@AVL</v>
      </c>
      <c r="AD55" s="52" t="str">
        <f>Schedule!U8</f>
        <v>LEI</v>
      </c>
      <c r="AE55" s="52" t="str">
        <f>Schedule!V8</f>
        <v>NEW</v>
      </c>
      <c r="AF55" s="52" t="str">
        <f>Schedule!W8</f>
        <v>@LEE</v>
      </c>
      <c r="AG55" s="52" t="str">
        <f>Schedule!X8</f>
        <v>@MUN</v>
      </c>
      <c r="AH55" s="104" t="str">
        <f>Schedule!Y8</f>
        <v>FUL</v>
      </c>
      <c r="AI55" s="52" t="str">
        <f>Schedule!Z8</f>
        <v>@LIV</v>
      </c>
      <c r="AJ55" s="104" t="str">
        <f>Schedule!AA8</f>
        <v>SOU</v>
      </c>
      <c r="AK55" s="52" t="str">
        <f>Schedule!AB8</f>
        <v>@CHE</v>
      </c>
      <c r="AL55" s="52" t="str">
        <f>Schedule!AC8</f>
        <v>BUR</v>
      </c>
      <c r="AM55" s="104" t="str">
        <f>Schedule!AD8</f>
        <v>@WBA</v>
      </c>
      <c r="AN55" s="52" t="str">
        <f>Schedule!AE8</f>
        <v>CRY</v>
      </c>
      <c r="AO55" s="52" t="str">
        <f>Schedule!AF8</f>
        <v>@BHA</v>
      </c>
      <c r="AP55" s="52" t="str">
        <f>Schedule!AG8</f>
        <v>TOT</v>
      </c>
      <c r="AQ55" s="52" t="str">
        <f>Schedule!AH8</f>
        <v>@ARS</v>
      </c>
      <c r="AR55" s="52" t="str">
        <f>Schedule!AI8</f>
        <v>AVL</v>
      </c>
      <c r="AS55" s="125" t="str">
        <f>Schedule!AJ8</f>
        <v>@WHU</v>
      </c>
      <c r="AT55" s="52" t="str">
        <f>Schedule!AK8</f>
        <v>SHU</v>
      </c>
      <c r="AU55" s="52" t="str">
        <f>Schedule!AL8</f>
        <v>WOL</v>
      </c>
      <c r="AV55" s="52" t="str">
        <f>Schedule!AM8</f>
        <v>@MCI</v>
      </c>
    </row>
    <row r="56" spans="10:48" x14ac:dyDescent="0.25">
      <c r="J56" s="51" t="str">
        <f>Schedule!A9</f>
        <v>FUL</v>
      </c>
      <c r="K56" s="52" t="str">
        <f>Schedule!B9</f>
        <v>ARS</v>
      </c>
      <c r="L56" s="52" t="str">
        <f>Schedule!C9</f>
        <v>@LEE</v>
      </c>
      <c r="M56" s="52" t="str">
        <f>Schedule!D9</f>
        <v>AVL</v>
      </c>
      <c r="N56" s="52" t="str">
        <f>Schedule!E9</f>
        <v>@WOL</v>
      </c>
      <c r="O56" s="52" t="str">
        <f>Schedule!F9</f>
        <v>@SHU</v>
      </c>
      <c r="P56" s="52" t="str">
        <f>Schedule!G9</f>
        <v>CRY</v>
      </c>
      <c r="Q56" s="52" t="str">
        <f>Schedule!H9</f>
        <v>WBA</v>
      </c>
      <c r="R56" s="52" t="str">
        <f>Schedule!I9</f>
        <v>@WHU</v>
      </c>
      <c r="S56" s="52" t="str">
        <f>Schedule!J9</f>
        <v>EVE</v>
      </c>
      <c r="T56" s="52" t="str">
        <f>Schedule!K9</f>
        <v>@LEI</v>
      </c>
      <c r="U56" s="52" t="str">
        <f>Schedule!L9</f>
        <v>@MCI</v>
      </c>
      <c r="V56" s="52" t="str">
        <f>Schedule!M9</f>
        <v>LIV</v>
      </c>
      <c r="W56" s="52" t="str">
        <f>Schedule!N9</f>
        <v>BHA</v>
      </c>
      <c r="X56" s="52" t="str">
        <f>Schedule!O9</f>
        <v>@NEW</v>
      </c>
      <c r="Y56" s="52" t="str">
        <f>Schedule!P9</f>
        <v>SOU</v>
      </c>
      <c r="Z56" s="104" t="str">
        <f>Schedule!Q9</f>
        <v>@TOT</v>
      </c>
      <c r="AA56" s="104" t="str">
        <f>Schedule!R9</f>
        <v>@BUR</v>
      </c>
      <c r="AB56" s="104" t="str">
        <f>Schedule!S9</f>
        <v>MUN</v>
      </c>
      <c r="AC56" s="52" t="str">
        <f>Schedule!T9</f>
        <v>CHE</v>
      </c>
      <c r="AD56" s="52" t="str">
        <f>Schedule!U9</f>
        <v>@BHA</v>
      </c>
      <c r="AE56" s="52" t="str">
        <f>Schedule!V9</f>
        <v>@WBA</v>
      </c>
      <c r="AF56" s="52" t="str">
        <f>Schedule!W9</f>
        <v>LEI</v>
      </c>
      <c r="AG56" s="52" t="str">
        <f>Schedule!X9</f>
        <v>WHU</v>
      </c>
      <c r="AH56" s="104" t="str">
        <f>Schedule!Y9</f>
        <v>@EVE</v>
      </c>
      <c r="AI56" s="52" t="str">
        <f>Schedule!Z9</f>
        <v>SHU</v>
      </c>
      <c r="AJ56" s="104" t="str">
        <f>Schedule!AA9</f>
        <v>@CRY</v>
      </c>
      <c r="AK56" s="52" t="str">
        <f>Schedule!AB9</f>
        <v>@LIV</v>
      </c>
      <c r="AL56" s="52" t="str">
        <f>Schedule!AC9</f>
        <v>MCI</v>
      </c>
      <c r="AM56" s="52" t="str">
        <f>Schedule!AD9</f>
        <v>LEE</v>
      </c>
      <c r="AN56" s="52" t="str">
        <f>Schedule!AE9</f>
        <v>@AVL</v>
      </c>
      <c r="AO56" s="52" t="str">
        <f>Schedule!AF9</f>
        <v>WOL</v>
      </c>
      <c r="AP56" s="52" t="str">
        <f>Schedule!AG9</f>
        <v>@ARS</v>
      </c>
      <c r="AQ56" s="90" t="str">
        <f>Schedule!AH9</f>
        <v>TOT</v>
      </c>
      <c r="AR56" s="52" t="str">
        <f>Schedule!AI9</f>
        <v>@CHE</v>
      </c>
      <c r="AS56" s="52" t="str">
        <f>Schedule!AJ9</f>
        <v>BUR</v>
      </c>
      <c r="AT56" s="52" t="str">
        <f>Schedule!AK9</f>
        <v>@SOU</v>
      </c>
      <c r="AU56" s="52" t="str">
        <f>Schedule!AL9</f>
        <v>@MUN</v>
      </c>
      <c r="AV56" s="52" t="str">
        <f>Schedule!AM9</f>
        <v>NEW</v>
      </c>
    </row>
    <row r="57" spans="10:48" x14ac:dyDescent="0.25">
      <c r="J57" s="51" t="str">
        <f>Schedule!A10</f>
        <v>LEE</v>
      </c>
      <c r="K57" s="52" t="str">
        <f>Schedule!B10</f>
        <v>@LIV</v>
      </c>
      <c r="L57" s="52" t="str">
        <f>Schedule!C10</f>
        <v>FUL</v>
      </c>
      <c r="M57" s="52" t="str">
        <f>Schedule!D10</f>
        <v>@SHU</v>
      </c>
      <c r="N57" s="52" t="str">
        <f>Schedule!E10</f>
        <v>MCI</v>
      </c>
      <c r="O57" s="52" t="str">
        <f>Schedule!F10</f>
        <v>WOL</v>
      </c>
      <c r="P57" s="52" t="str">
        <f>Schedule!G10</f>
        <v>@AVL</v>
      </c>
      <c r="Q57" s="52" t="str">
        <f>Schedule!H10</f>
        <v>LEI</v>
      </c>
      <c r="R57" s="52" t="str">
        <f>Schedule!I10</f>
        <v>@CRY</v>
      </c>
      <c r="S57" s="52" t="str">
        <f>Schedule!J10</f>
        <v>ARS</v>
      </c>
      <c r="T57" s="52" t="str">
        <f>Schedule!K10</f>
        <v>@EVE</v>
      </c>
      <c r="U57" s="52" t="str">
        <f>Schedule!L10</f>
        <v>@CHE</v>
      </c>
      <c r="V57" s="52" t="str">
        <f>Schedule!M10</f>
        <v>WHU</v>
      </c>
      <c r="W57" s="52" t="str">
        <f>Schedule!N10</f>
        <v>NEW</v>
      </c>
      <c r="X57" s="52" t="str">
        <f>Schedule!O10</f>
        <v>@MUN</v>
      </c>
      <c r="Y57" s="52" t="str">
        <f>Schedule!P10</f>
        <v>BUR</v>
      </c>
      <c r="Z57" s="104" t="str">
        <f>Schedule!Q10</f>
        <v>@WBA</v>
      </c>
      <c r="AA57" s="104" t="str">
        <f>Schedule!R10</f>
        <v>@TOT</v>
      </c>
      <c r="AB57" s="104" t="str">
        <f>Schedule!S10</f>
        <v>SOU</v>
      </c>
      <c r="AC57" s="52" t="str">
        <f>Schedule!T10</f>
        <v>BHA</v>
      </c>
      <c r="AD57" s="52" t="str">
        <f>Schedule!U10</f>
        <v>@NEW</v>
      </c>
      <c r="AE57" s="52" t="str">
        <f>Schedule!V10</f>
        <v>@LEI</v>
      </c>
      <c r="AF57" s="52" t="str">
        <f>Schedule!W10</f>
        <v>EVE</v>
      </c>
      <c r="AG57" s="52" t="str">
        <f>Schedule!X10</f>
        <v>CRY</v>
      </c>
      <c r="AH57" s="104" t="str">
        <f>Schedule!Y10</f>
        <v>@ARS</v>
      </c>
      <c r="AI57" s="104" t="str">
        <f>Schedule!Z10</f>
        <v>@WOL</v>
      </c>
      <c r="AJ57" s="104" t="str">
        <f>Schedule!AA10</f>
        <v>AVL</v>
      </c>
      <c r="AK57" s="52" t="str">
        <f>Schedule!AB10</f>
        <v>@WHU</v>
      </c>
      <c r="AL57" s="52" t="str">
        <f>Schedule!AC10</f>
        <v>CHE</v>
      </c>
      <c r="AM57" s="52" t="str">
        <f>Schedule!AD10</f>
        <v>@FUL</v>
      </c>
      <c r="AN57" s="52" t="str">
        <f>Schedule!AE10</f>
        <v>SHU</v>
      </c>
      <c r="AO57" s="52" t="str">
        <f>Schedule!AF10</f>
        <v>@MCI</v>
      </c>
      <c r="AP57" s="52" t="str">
        <f>Schedule!AG10</f>
        <v>LIV</v>
      </c>
      <c r="AQ57" s="52" t="str">
        <f>Schedule!AH10</f>
        <v>MUN</v>
      </c>
      <c r="AR57" s="52" t="str">
        <f>Schedule!AI10</f>
        <v>@BHA</v>
      </c>
      <c r="AS57" s="52" t="str">
        <f>Schedule!AJ10</f>
        <v>TOT</v>
      </c>
      <c r="AT57" s="52" t="str">
        <f>Schedule!AK10</f>
        <v>@BUR</v>
      </c>
      <c r="AU57" s="52" t="str">
        <f>Schedule!AL10</f>
        <v>@SOU</v>
      </c>
      <c r="AV57" s="52" t="str">
        <f>Schedule!AM10</f>
        <v>WBA</v>
      </c>
    </row>
    <row r="58" spans="10:48" x14ac:dyDescent="0.25">
      <c r="J58" s="51" t="str">
        <f>Schedule!A11</f>
        <v>LEI</v>
      </c>
      <c r="K58" s="52" t="str">
        <f>Schedule!B11</f>
        <v>@WBA</v>
      </c>
      <c r="L58" s="52" t="str">
        <f>Schedule!C11</f>
        <v>BUR</v>
      </c>
      <c r="M58" s="52" t="str">
        <f>Schedule!D11</f>
        <v>@MCI</v>
      </c>
      <c r="N58" s="52" t="str">
        <f>Schedule!E11</f>
        <v>WHU</v>
      </c>
      <c r="O58" s="52" t="str">
        <f>Schedule!F11</f>
        <v>AVL</v>
      </c>
      <c r="P58" s="52" t="str">
        <f>Schedule!G11</f>
        <v>@ARS</v>
      </c>
      <c r="Q58" s="52" t="str">
        <f>Schedule!H11</f>
        <v>@LEE</v>
      </c>
      <c r="R58" s="52" t="str">
        <f>Schedule!I11</f>
        <v>WOL</v>
      </c>
      <c r="S58" s="52" t="str">
        <f>Schedule!J11</f>
        <v>@LIV</v>
      </c>
      <c r="T58" s="52" t="str">
        <f>Schedule!K11</f>
        <v>FUL</v>
      </c>
      <c r="U58" s="52" t="str">
        <f>Schedule!L11</f>
        <v>@SHU</v>
      </c>
      <c r="V58" s="52" t="str">
        <f>Schedule!M11</f>
        <v>BHA</v>
      </c>
      <c r="W58" s="52" t="str">
        <f>Schedule!N11</f>
        <v>EVE</v>
      </c>
      <c r="X58" s="52" t="str">
        <f>Schedule!O11</f>
        <v>@TOT</v>
      </c>
      <c r="Y58" s="52" t="str">
        <f>Schedule!P11</f>
        <v>MUN</v>
      </c>
      <c r="Z58" s="104" t="str">
        <f>Schedule!Q11</f>
        <v>@CRY</v>
      </c>
      <c r="AA58" s="104" t="str">
        <f>Schedule!R11</f>
        <v>@NEW</v>
      </c>
      <c r="AB58" s="104" t="str">
        <f>Schedule!S11</f>
        <v>CHE</v>
      </c>
      <c r="AC58" s="52" t="str">
        <f>Schedule!T11</f>
        <v>SOU</v>
      </c>
      <c r="AD58" s="52" t="str">
        <f>Schedule!U11</f>
        <v>@EVE</v>
      </c>
      <c r="AE58" s="52" t="str">
        <f>Schedule!V11</f>
        <v>LEE</v>
      </c>
      <c r="AF58" s="52" t="str">
        <f>Schedule!W11</f>
        <v>@FUL</v>
      </c>
      <c r="AG58" s="52" t="str">
        <f>Schedule!X11</f>
        <v>@WOL</v>
      </c>
      <c r="AH58" s="104" t="str">
        <f>Schedule!Y11</f>
        <v>LIV</v>
      </c>
      <c r="AI58" s="52" t="str">
        <f>Schedule!Z11</f>
        <v>@AVL</v>
      </c>
      <c r="AJ58" s="104" t="str">
        <f>Schedule!AA11</f>
        <v>ARS</v>
      </c>
      <c r="AK58" s="52" t="str">
        <f>Schedule!AB11</f>
        <v>@BHA</v>
      </c>
      <c r="AL58" s="52" t="str">
        <f>Schedule!AC11</f>
        <v>SHU</v>
      </c>
      <c r="AM58" s="104" t="str">
        <f>Schedule!AD11</f>
        <v>@BUR</v>
      </c>
      <c r="AN58" s="52" t="str">
        <f>Schedule!AE11</f>
        <v>MCI</v>
      </c>
      <c r="AO58" s="52" t="str">
        <f>Schedule!AF11</f>
        <v>@WHU</v>
      </c>
      <c r="AP58" s="52" t="str">
        <f>Schedule!AG11</f>
        <v>WBA</v>
      </c>
      <c r="AQ58" s="52" t="str">
        <f>Schedule!AH11</f>
        <v>CRY</v>
      </c>
      <c r="AR58" s="52" t="str">
        <f>Schedule!AI11</f>
        <v>@SOU</v>
      </c>
      <c r="AS58" s="125" t="str">
        <f>Schedule!AJ11</f>
        <v>NEW</v>
      </c>
      <c r="AT58" s="125" t="str">
        <f>Schedule!AK11</f>
        <v>@MUN</v>
      </c>
      <c r="AU58" s="52" t="str">
        <f>Schedule!AL11</f>
        <v>@CHE</v>
      </c>
      <c r="AV58" s="52" t="str">
        <f>Schedule!AM11</f>
        <v>TOT</v>
      </c>
    </row>
    <row r="59" spans="10:48" x14ac:dyDescent="0.25">
      <c r="J59" s="51" t="str">
        <f>Schedule!A12</f>
        <v>LIV</v>
      </c>
      <c r="K59" s="52" t="str">
        <f>Schedule!B12</f>
        <v>LEE</v>
      </c>
      <c r="L59" s="52" t="str">
        <f>Schedule!C12</f>
        <v>@CHE</v>
      </c>
      <c r="M59" s="52" t="str">
        <f>Schedule!D12</f>
        <v>ARS</v>
      </c>
      <c r="N59" s="52" t="str">
        <f>Schedule!E12</f>
        <v>@AVL</v>
      </c>
      <c r="O59" s="52" t="str">
        <f>Schedule!F12</f>
        <v>@EVE</v>
      </c>
      <c r="P59" s="52" t="str">
        <f>Schedule!G12</f>
        <v>SHU</v>
      </c>
      <c r="Q59" s="52" t="str">
        <f>Schedule!H12</f>
        <v>WHU</v>
      </c>
      <c r="R59" s="52" t="str">
        <f>Schedule!I12</f>
        <v>@MCI</v>
      </c>
      <c r="S59" s="52" t="str">
        <f>Schedule!J12</f>
        <v>LEI</v>
      </c>
      <c r="T59" s="52" t="str">
        <f>Schedule!K12</f>
        <v>@BHA</v>
      </c>
      <c r="U59" s="52" t="str">
        <f>Schedule!L12</f>
        <v>WOL</v>
      </c>
      <c r="V59" s="52" t="str">
        <f>Schedule!M12</f>
        <v>@FUL</v>
      </c>
      <c r="W59" s="52" t="str">
        <f>Schedule!N12</f>
        <v>TOT</v>
      </c>
      <c r="X59" s="52" t="str">
        <f>Schedule!O12</f>
        <v>@CRY</v>
      </c>
      <c r="Y59" s="52" t="str">
        <f>Schedule!P12</f>
        <v>WBA</v>
      </c>
      <c r="Z59" s="104" t="str">
        <f>Schedule!Q12</f>
        <v>@NEW</v>
      </c>
      <c r="AA59" s="104" t="str">
        <f>Schedule!R12</f>
        <v>@SOU</v>
      </c>
      <c r="AB59" s="104" t="str">
        <f>Schedule!S12</f>
        <v>BUR</v>
      </c>
      <c r="AC59" s="52" t="str">
        <f>Schedule!T12</f>
        <v>MUN</v>
      </c>
      <c r="AD59" s="52" t="str">
        <f>Schedule!U12</f>
        <v>@TOT</v>
      </c>
      <c r="AE59" s="52" t="str">
        <f>Schedule!V12</f>
        <v>@WHU</v>
      </c>
      <c r="AF59" s="52" t="str">
        <f>Schedule!W12</f>
        <v>BHA</v>
      </c>
      <c r="AG59" s="52" t="str">
        <f>Schedule!X12</f>
        <v>MCI</v>
      </c>
      <c r="AH59" s="104" t="str">
        <f>Schedule!Y12</f>
        <v>@LEI</v>
      </c>
      <c r="AI59" s="52" t="str">
        <f>Schedule!Z12</f>
        <v>EVE</v>
      </c>
      <c r="AJ59" s="104" t="str">
        <f>Schedule!AA12</f>
        <v>@SHU</v>
      </c>
      <c r="AK59" s="52" t="str">
        <f>Schedule!AB12</f>
        <v>FUL</v>
      </c>
      <c r="AL59" s="52" t="str">
        <f>Schedule!AC12</f>
        <v>@WOL</v>
      </c>
      <c r="AM59" s="104" t="str">
        <f>Schedule!AD12</f>
        <v>CHE</v>
      </c>
      <c r="AN59" s="52" t="str">
        <f>Schedule!AE12</f>
        <v>@ARS</v>
      </c>
      <c r="AO59" s="52" t="str">
        <f>Schedule!AF12</f>
        <v>AVL</v>
      </c>
      <c r="AP59" s="52" t="str">
        <f>Schedule!AG12</f>
        <v>@LEE</v>
      </c>
      <c r="AQ59" s="52" t="str">
        <f>Schedule!AH12</f>
        <v>NEW</v>
      </c>
      <c r="AR59" s="125" t="str">
        <f>Schedule!AI12</f>
        <v>@MUN</v>
      </c>
      <c r="AS59" s="125" t="str">
        <f>Schedule!AJ12</f>
        <v>SOU</v>
      </c>
      <c r="AT59" s="52" t="str">
        <f>Schedule!AK12</f>
        <v>@WBA</v>
      </c>
      <c r="AU59" s="52" t="str">
        <f>Schedule!AL12</f>
        <v>@BUR</v>
      </c>
      <c r="AV59" s="52" t="str">
        <f>Schedule!AM12</f>
        <v>CRY</v>
      </c>
    </row>
    <row r="60" spans="10:48" x14ac:dyDescent="0.25">
      <c r="J60" s="51" t="str">
        <f>Schedule!A13</f>
        <v>MCI</v>
      </c>
      <c r="K60" s="105" t="str">
        <f>Schedule!B13</f>
        <v>AVL</v>
      </c>
      <c r="L60" s="52" t="str">
        <f>Schedule!C13</f>
        <v>@WOL</v>
      </c>
      <c r="M60" s="52" t="str">
        <f>Schedule!D13</f>
        <v>LEI</v>
      </c>
      <c r="N60" s="52" t="str">
        <f>Schedule!E13</f>
        <v>@LEE</v>
      </c>
      <c r="O60" s="52" t="str">
        <f>Schedule!F13</f>
        <v>ARS</v>
      </c>
      <c r="P60" s="52" t="str">
        <f>Schedule!G13</f>
        <v>@WHU</v>
      </c>
      <c r="Q60" s="52" t="str">
        <f>Schedule!H13</f>
        <v>@SHU</v>
      </c>
      <c r="R60" s="52" t="str">
        <f>Schedule!I13</f>
        <v>LIV</v>
      </c>
      <c r="S60" s="52" t="str">
        <f>Schedule!J13</f>
        <v>@TOT</v>
      </c>
      <c r="T60" s="52" t="str">
        <f>Schedule!K13</f>
        <v>BUR</v>
      </c>
      <c r="U60" s="52" t="str">
        <f>Schedule!L13</f>
        <v>FUL</v>
      </c>
      <c r="V60" s="52" t="str">
        <f>Schedule!M13</f>
        <v>@MUN</v>
      </c>
      <c r="W60" s="52" t="str">
        <f>Schedule!N13</f>
        <v>WBA</v>
      </c>
      <c r="X60" s="52" t="str">
        <f>Schedule!O13</f>
        <v>@SOU</v>
      </c>
      <c r="Y60" s="52" t="str">
        <f>Schedule!P13</f>
        <v>NEW</v>
      </c>
      <c r="Z60" s="104" t="str">
        <f>Schedule!Q13</f>
        <v>@EVE</v>
      </c>
      <c r="AA60" s="104" t="str">
        <f>Schedule!R13</f>
        <v>@CHE</v>
      </c>
      <c r="AB60" s="104" t="str">
        <f>Schedule!S13</f>
        <v>BHA</v>
      </c>
      <c r="AC60" s="52" t="str">
        <f>Schedule!T13</f>
        <v>CRY</v>
      </c>
      <c r="AD60" s="52" t="str">
        <f>Schedule!U13</f>
        <v>@WBA</v>
      </c>
      <c r="AE60" s="52" t="str">
        <f>Schedule!V13</f>
        <v>SHU</v>
      </c>
      <c r="AF60" s="52" t="str">
        <f>Schedule!W13</f>
        <v>@BUR</v>
      </c>
      <c r="AG60" s="52" t="str">
        <f>Schedule!X13</f>
        <v>@LIV</v>
      </c>
      <c r="AH60" s="104" t="str">
        <f>Schedule!Y13</f>
        <v>TOT</v>
      </c>
      <c r="AI60" s="52" t="str">
        <f>Schedule!Z13</f>
        <v>@ARS</v>
      </c>
      <c r="AJ60" s="104" t="str">
        <f>Schedule!AA13</f>
        <v>WHU</v>
      </c>
      <c r="AK60" s="104" t="str">
        <f>Schedule!AB13</f>
        <v>MUN</v>
      </c>
      <c r="AL60" s="52" t="str">
        <f>Schedule!AC13</f>
        <v>@FUL</v>
      </c>
      <c r="AM60" s="104" t="str">
        <f>Schedule!AD13</f>
        <v>WOL</v>
      </c>
      <c r="AN60" s="52" t="str">
        <f>Schedule!AE13</f>
        <v>@LEI</v>
      </c>
      <c r="AO60" s="52" t="str">
        <f>Schedule!AF13</f>
        <v>LEE</v>
      </c>
      <c r="AP60" s="52" t="str">
        <f>Schedule!AG13</f>
        <v>@AVL</v>
      </c>
      <c r="AQ60" s="90" t="str">
        <f>Schedule!AH13</f>
        <v>SOU</v>
      </c>
      <c r="AR60" s="52" t="str">
        <f>Schedule!AI13</f>
        <v>@CRY</v>
      </c>
      <c r="AS60" s="52" t="str">
        <f>Schedule!AJ13</f>
        <v>CHE</v>
      </c>
      <c r="AT60" s="52" t="str">
        <f>Schedule!AK13</f>
        <v>@NEW</v>
      </c>
      <c r="AU60" s="52" t="str">
        <f>Schedule!AL13</f>
        <v>@BHA</v>
      </c>
      <c r="AV60" s="52" t="str">
        <f>Schedule!AM13</f>
        <v>EVE</v>
      </c>
    </row>
    <row r="61" spans="10:48" x14ac:dyDescent="0.25">
      <c r="J61" s="51" t="str">
        <f>Schedule!A14</f>
        <v>MUN</v>
      </c>
      <c r="K61" s="105" t="str">
        <f>Schedule!B14</f>
        <v>@BUR</v>
      </c>
      <c r="L61" s="52" t="str">
        <f>Schedule!C14</f>
        <v>CRY</v>
      </c>
      <c r="M61" s="52" t="str">
        <f>Schedule!D14</f>
        <v>@BHA</v>
      </c>
      <c r="N61" s="52" t="str">
        <f>Schedule!E14</f>
        <v>TOT</v>
      </c>
      <c r="O61" s="52" t="str">
        <f>Schedule!F14</f>
        <v>@NEW</v>
      </c>
      <c r="P61" s="52" t="str">
        <f>Schedule!G14</f>
        <v>CHE</v>
      </c>
      <c r="Q61" s="52" t="str">
        <f>Schedule!H14</f>
        <v>ARS</v>
      </c>
      <c r="R61" s="52" t="str">
        <f>Schedule!I14</f>
        <v>@EVE</v>
      </c>
      <c r="S61" s="52" t="str">
        <f>Schedule!J14</f>
        <v>WBA</v>
      </c>
      <c r="T61" s="52" t="str">
        <f>Schedule!K14</f>
        <v>@SOU</v>
      </c>
      <c r="U61" s="52" t="str">
        <f>Schedule!L14</f>
        <v>@WHU</v>
      </c>
      <c r="V61" s="52" t="str">
        <f>Schedule!M14</f>
        <v>MCI</v>
      </c>
      <c r="W61" s="52" t="str">
        <f>Schedule!N14</f>
        <v>@SHU</v>
      </c>
      <c r="X61" s="52" t="str">
        <f>Schedule!O14</f>
        <v>LEE</v>
      </c>
      <c r="Y61" s="52" t="str">
        <f>Schedule!P14</f>
        <v>@LEI</v>
      </c>
      <c r="Z61" s="104" t="str">
        <f>Schedule!Q14</f>
        <v>WOL</v>
      </c>
      <c r="AA61" s="104" t="str">
        <f>Schedule!R14</f>
        <v>AVL</v>
      </c>
      <c r="AB61" s="104" t="str">
        <f>Schedule!S14</f>
        <v>@FUL</v>
      </c>
      <c r="AC61" s="52" t="str">
        <f>Schedule!T14</f>
        <v>@LIV</v>
      </c>
      <c r="AD61" s="52" t="str">
        <f>Schedule!U14</f>
        <v>SHU</v>
      </c>
      <c r="AE61" s="52" t="str">
        <f>Schedule!V14</f>
        <v>@ARS</v>
      </c>
      <c r="AF61" s="52" t="str">
        <f>Schedule!W14</f>
        <v>SOU</v>
      </c>
      <c r="AG61" s="52" t="str">
        <f>Schedule!X14</f>
        <v>EVE</v>
      </c>
      <c r="AH61" s="104" t="str">
        <f>Schedule!Y14</f>
        <v>@WBA</v>
      </c>
      <c r="AI61" s="52" t="str">
        <f>Schedule!Z14</f>
        <v>NEW</v>
      </c>
      <c r="AJ61" s="104" t="str">
        <f>Schedule!AA14</f>
        <v>@CHE</v>
      </c>
      <c r="AK61" s="52" t="str">
        <f>Schedule!AB14</f>
        <v>@MCI</v>
      </c>
      <c r="AL61" s="52" t="str">
        <f>Schedule!AC14</f>
        <v>WHU</v>
      </c>
      <c r="AM61" s="104" t="str">
        <f>Schedule!AD14</f>
        <v>@CRY</v>
      </c>
      <c r="AN61" s="52" t="str">
        <f>Schedule!AE14</f>
        <v>BHA</v>
      </c>
      <c r="AO61" s="52" t="str">
        <f>Schedule!AF14</f>
        <v>@TOT</v>
      </c>
      <c r="AP61" s="52" t="str">
        <f>Schedule!AG14</f>
        <v>BUR</v>
      </c>
      <c r="AQ61" s="52" t="str">
        <f>Schedule!AH14</f>
        <v>@LEE</v>
      </c>
      <c r="AR61" s="125" t="str">
        <f>Schedule!AI14</f>
        <v>LIV</v>
      </c>
      <c r="AS61" s="125" t="str">
        <f>Schedule!AJ14</f>
        <v>@AVL</v>
      </c>
      <c r="AT61" s="125" t="str">
        <f>Schedule!AK14</f>
        <v>LEI</v>
      </c>
      <c r="AU61" s="52" t="str">
        <f>Schedule!AL14</f>
        <v>FUL</v>
      </c>
      <c r="AV61" s="52" t="str">
        <f>Schedule!AM14</f>
        <v>@WOL</v>
      </c>
    </row>
    <row r="62" spans="10:48" x14ac:dyDescent="0.25">
      <c r="J62" s="51" t="str">
        <f>Schedule!A15</f>
        <v>NEW</v>
      </c>
      <c r="K62" s="52" t="str">
        <f>Schedule!B15</f>
        <v>@WHU</v>
      </c>
      <c r="L62" s="52" t="str">
        <f>Schedule!C15</f>
        <v>BHA</v>
      </c>
      <c r="M62" s="52" t="str">
        <f>Schedule!D15</f>
        <v>@TOT</v>
      </c>
      <c r="N62" s="52" t="str">
        <f>Schedule!E15</f>
        <v>BUR</v>
      </c>
      <c r="O62" s="52" t="str">
        <f>Schedule!F15</f>
        <v>MUN</v>
      </c>
      <c r="P62" s="52" t="str">
        <f>Schedule!G15</f>
        <v>@WOL</v>
      </c>
      <c r="Q62" s="52" t="str">
        <f>Schedule!H15</f>
        <v>EVE</v>
      </c>
      <c r="R62" s="52" t="str">
        <f>Schedule!I15</f>
        <v>@SOU</v>
      </c>
      <c r="S62" s="52" t="str">
        <f>Schedule!J15</f>
        <v>CHE</v>
      </c>
      <c r="T62" s="52" t="str">
        <f>Schedule!K15</f>
        <v>@CRY</v>
      </c>
      <c r="U62" s="105" t="str">
        <f>Schedule!L15</f>
        <v>@AVL</v>
      </c>
      <c r="V62" s="52" t="str">
        <f>Schedule!M15</f>
        <v>WBA</v>
      </c>
      <c r="W62" s="52" t="str">
        <f>Schedule!N15</f>
        <v>@LEE</v>
      </c>
      <c r="X62" s="52" t="str">
        <f>Schedule!O15</f>
        <v>FUL</v>
      </c>
      <c r="Y62" s="52" t="str">
        <f>Schedule!P15</f>
        <v>@MCI</v>
      </c>
      <c r="Z62" s="104" t="str">
        <f>Schedule!Q15</f>
        <v>LIV</v>
      </c>
      <c r="AA62" s="104" t="str">
        <f>Schedule!R15</f>
        <v>LEI</v>
      </c>
      <c r="AB62" s="104" t="str">
        <f>Schedule!S15</f>
        <v>@SHU</v>
      </c>
      <c r="AC62" s="52" t="str">
        <f>Schedule!T15</f>
        <v>@ARS</v>
      </c>
      <c r="AD62" s="52" t="str">
        <f>Schedule!U15</f>
        <v>LEE</v>
      </c>
      <c r="AE62" s="52" t="str">
        <f>Schedule!V15</f>
        <v>@EVE</v>
      </c>
      <c r="AF62" s="52" t="str">
        <f>Schedule!W15</f>
        <v>CRY</v>
      </c>
      <c r="AG62" s="52" t="str">
        <f>Schedule!X15</f>
        <v>SOU</v>
      </c>
      <c r="AH62" s="104" t="str">
        <f>Schedule!Y15</f>
        <v>@CHE</v>
      </c>
      <c r="AI62" s="52" t="str">
        <f>Schedule!Z15</f>
        <v>@MUN</v>
      </c>
      <c r="AJ62" s="104" t="str">
        <f>Schedule!AA15</f>
        <v>WOL</v>
      </c>
      <c r="AK62" s="52" t="str">
        <f>Schedule!AB15</f>
        <v>@WBA</v>
      </c>
      <c r="AL62" s="52" t="str">
        <f>Schedule!AC15</f>
        <v>AVL</v>
      </c>
      <c r="AM62" s="52" t="str">
        <f>Schedule!AD15</f>
        <v>@BHA</v>
      </c>
      <c r="AN62" s="52" t="str">
        <f>Schedule!AE15</f>
        <v>TOT</v>
      </c>
      <c r="AO62" s="52" t="str">
        <f>Schedule!AF15</f>
        <v>@BUR</v>
      </c>
      <c r="AP62" s="52" t="str">
        <f>Schedule!AG15</f>
        <v>WHU</v>
      </c>
      <c r="AQ62" s="52" t="str">
        <f>Schedule!AH15</f>
        <v>@LIV</v>
      </c>
      <c r="AR62" s="52" t="str">
        <f>Schedule!AI15</f>
        <v>ARS</v>
      </c>
      <c r="AS62" s="52" t="str">
        <f>Schedule!AJ15</f>
        <v>@LEI</v>
      </c>
      <c r="AT62" s="52" t="str">
        <f>Schedule!AK15</f>
        <v>MCI</v>
      </c>
      <c r="AU62" s="52" t="str">
        <f>Schedule!AL15</f>
        <v>SHU</v>
      </c>
      <c r="AV62" s="52" t="str">
        <f>Schedule!AM15</f>
        <v>@FUL</v>
      </c>
    </row>
    <row r="63" spans="10:48" x14ac:dyDescent="0.25">
      <c r="J63" s="51" t="str">
        <f>Schedule!A16</f>
        <v>SHU</v>
      </c>
      <c r="K63" s="52" t="str">
        <f>Schedule!B16</f>
        <v>WOL</v>
      </c>
      <c r="L63" s="52" t="str">
        <f>Schedule!C16</f>
        <v>@AVL</v>
      </c>
      <c r="M63" s="52" t="str">
        <f>Schedule!D16</f>
        <v>LEE</v>
      </c>
      <c r="N63" s="52" t="str">
        <f>Schedule!E16</f>
        <v>@ARS</v>
      </c>
      <c r="O63" s="52" t="str">
        <f>Schedule!F16</f>
        <v>FUL</v>
      </c>
      <c r="P63" s="52" t="str">
        <f>Schedule!G16</f>
        <v>@LIV</v>
      </c>
      <c r="Q63" s="52" t="str">
        <f>Schedule!H16</f>
        <v>MCI</v>
      </c>
      <c r="R63" s="52" t="str">
        <f>Schedule!I16</f>
        <v>@CHE</v>
      </c>
      <c r="S63" s="52" t="str">
        <f>Schedule!J16</f>
        <v>WHU</v>
      </c>
      <c r="T63" s="52" t="str">
        <f>Schedule!K16</f>
        <v>@WBA</v>
      </c>
      <c r="U63" s="52" t="str">
        <f>Schedule!L16</f>
        <v>LEI</v>
      </c>
      <c r="V63" s="52" t="str">
        <f>Schedule!M16</f>
        <v>@SOU</v>
      </c>
      <c r="W63" s="52" t="str">
        <f>Schedule!N16</f>
        <v>MUN</v>
      </c>
      <c r="X63" s="52" t="str">
        <f>Schedule!O16</f>
        <v>@BHA</v>
      </c>
      <c r="Y63" s="52" t="str">
        <f>Schedule!P16</f>
        <v>EVE</v>
      </c>
      <c r="Z63" s="104" t="str">
        <f>Schedule!Q16</f>
        <v>@BUR</v>
      </c>
      <c r="AA63" s="104" t="str">
        <f>Schedule!R16</f>
        <v>@CRY</v>
      </c>
      <c r="AB63" s="104" t="str">
        <f>Schedule!S16</f>
        <v>NEW</v>
      </c>
      <c r="AC63" s="52" t="str">
        <f>Schedule!T16</f>
        <v>TOT</v>
      </c>
      <c r="AD63" s="52" t="str">
        <f>Schedule!U16</f>
        <v>@MUN</v>
      </c>
      <c r="AE63" s="52" t="str">
        <f>Schedule!V16</f>
        <v>@MCI</v>
      </c>
      <c r="AF63" s="52" t="str">
        <f>Schedule!W16</f>
        <v>WBA</v>
      </c>
      <c r="AG63" s="52" t="str">
        <f>Schedule!X16</f>
        <v>CHE</v>
      </c>
      <c r="AH63" s="104" t="str">
        <f>Schedule!Y16</f>
        <v>@WHU</v>
      </c>
      <c r="AI63" s="52" t="str">
        <f>Schedule!Z16</f>
        <v>@FUL</v>
      </c>
      <c r="AJ63" s="104" t="str">
        <f>Schedule!AA16</f>
        <v>LIV</v>
      </c>
      <c r="AK63" s="52" t="str">
        <f>Schedule!AB16</f>
        <v>SOU</v>
      </c>
      <c r="AL63" s="52" t="str">
        <f>Schedule!AC16</f>
        <v>@LEI</v>
      </c>
      <c r="AM63" s="104" t="str">
        <f>Schedule!AD16</f>
        <v>AVL</v>
      </c>
      <c r="AN63" s="52" t="str">
        <f>Schedule!AE16</f>
        <v>@LEE</v>
      </c>
      <c r="AO63" s="52" t="str">
        <f>Schedule!AF16</f>
        <v>ARS</v>
      </c>
      <c r="AP63" s="52" t="str">
        <f>Schedule!AG16</f>
        <v>@WOL</v>
      </c>
      <c r="AQ63" s="52" t="str">
        <f>Schedule!AH16</f>
        <v>BHA</v>
      </c>
      <c r="AR63" s="52" t="str">
        <f>Schedule!AI16</f>
        <v>@TOT</v>
      </c>
      <c r="AS63" s="52" t="str">
        <f>Schedule!AJ16</f>
        <v>CRY</v>
      </c>
      <c r="AT63" s="52" t="str">
        <f>Schedule!AK16</f>
        <v>@EVE</v>
      </c>
      <c r="AU63" s="52" t="str">
        <f>Schedule!AL16</f>
        <v>@NEW</v>
      </c>
      <c r="AV63" s="52" t="str">
        <f>Schedule!AM16</f>
        <v>BUR</v>
      </c>
    </row>
    <row r="64" spans="10:48" x14ac:dyDescent="0.25">
      <c r="J64" s="51" t="str">
        <f>Schedule!A17</f>
        <v>SOU</v>
      </c>
      <c r="K64" s="52" t="str">
        <f>Schedule!B17</f>
        <v>@CRY</v>
      </c>
      <c r="L64" s="52" t="str">
        <f>Schedule!C17</f>
        <v>TOT</v>
      </c>
      <c r="M64" s="52" t="str">
        <f>Schedule!D17</f>
        <v>@BUR</v>
      </c>
      <c r="N64" s="52" t="str">
        <f>Schedule!E17</f>
        <v>WBA</v>
      </c>
      <c r="O64" s="52" t="str">
        <f>Schedule!F17</f>
        <v>@CHE</v>
      </c>
      <c r="P64" s="52" t="str">
        <f>Schedule!G17</f>
        <v>EVE</v>
      </c>
      <c r="Q64" s="52" t="str">
        <f>Schedule!H17</f>
        <v>@AVL</v>
      </c>
      <c r="R64" s="52" t="str">
        <f>Schedule!I17</f>
        <v>NEW</v>
      </c>
      <c r="S64" s="52" t="str">
        <f>Schedule!J17</f>
        <v>@WOL</v>
      </c>
      <c r="T64" s="52" t="str">
        <f>Schedule!K17</f>
        <v>MUN</v>
      </c>
      <c r="U64" s="52" t="str">
        <f>Schedule!L17</f>
        <v>@BHA</v>
      </c>
      <c r="V64" s="52" t="str">
        <f>Schedule!M17</f>
        <v>SHU</v>
      </c>
      <c r="W64" s="52" t="str">
        <f>Schedule!N17</f>
        <v>@ARS</v>
      </c>
      <c r="X64" s="52" t="str">
        <f>Schedule!O17</f>
        <v>MCI</v>
      </c>
      <c r="Y64" s="52" t="str">
        <f>Schedule!P17</f>
        <v>@FUL</v>
      </c>
      <c r="Z64" s="104" t="str">
        <f>Schedule!Q17</f>
        <v>WHU</v>
      </c>
      <c r="AA64" s="104" t="str">
        <f>Schedule!R17</f>
        <v>LIV</v>
      </c>
      <c r="AB64" s="104" t="str">
        <f>Schedule!S17</f>
        <v>@LEE</v>
      </c>
      <c r="AC64" s="52" t="str">
        <f>Schedule!T17</f>
        <v>@LEI</v>
      </c>
      <c r="AD64" s="52" t="str">
        <f>Schedule!U17</f>
        <v>ARS</v>
      </c>
      <c r="AE64" s="52" t="str">
        <f>Schedule!V17</f>
        <v>AVL</v>
      </c>
      <c r="AF64" s="52" t="str">
        <f>Schedule!W17</f>
        <v>@MUN</v>
      </c>
      <c r="AG64" s="52" t="str">
        <f>Schedule!X17</f>
        <v>@NEW</v>
      </c>
      <c r="AH64" s="104" t="str">
        <f>Schedule!Y17</f>
        <v>WOL</v>
      </c>
      <c r="AI64" s="104" t="str">
        <f>Schedule!Z17</f>
        <v>CHE</v>
      </c>
      <c r="AJ64" s="104" t="str">
        <f>Schedule!AA17</f>
        <v>@EVE</v>
      </c>
      <c r="AK64" s="104" t="str">
        <f>Schedule!AB17</f>
        <v>@SHU</v>
      </c>
      <c r="AL64" s="52" t="str">
        <f>Schedule!AC17</f>
        <v>BHA</v>
      </c>
      <c r="AM64" s="105" t="str">
        <f>Schedule!AD17</f>
        <v>@TOT</v>
      </c>
      <c r="AN64" s="52" t="str">
        <f>Schedule!AE17</f>
        <v>BUR</v>
      </c>
      <c r="AO64" s="52" t="str">
        <f>Schedule!AF17</f>
        <v>@WBA</v>
      </c>
      <c r="AP64" s="125" t="str">
        <f>Schedule!AG17</f>
        <v>CRY</v>
      </c>
      <c r="AQ64" s="90" t="str">
        <f>Schedule!AH17</f>
        <v>@MCI</v>
      </c>
      <c r="AR64" s="52" t="str">
        <f>Schedule!AI17</f>
        <v>LEI</v>
      </c>
      <c r="AS64" s="125" t="str">
        <f>Schedule!AJ17</f>
        <v>@LIV</v>
      </c>
      <c r="AT64" s="52" t="str">
        <f>Schedule!AK17</f>
        <v>FUL</v>
      </c>
      <c r="AU64" s="52" t="str">
        <f>Schedule!AL17</f>
        <v>LEE</v>
      </c>
      <c r="AV64" s="52" t="str">
        <f>Schedule!AM17</f>
        <v>@WHU</v>
      </c>
    </row>
    <row r="65" spans="10:48" x14ac:dyDescent="0.25">
      <c r="J65" s="51" t="str">
        <f>Schedule!A18</f>
        <v>TOT</v>
      </c>
      <c r="K65" s="52" t="str">
        <f>Schedule!B18</f>
        <v>EVE</v>
      </c>
      <c r="L65" s="52" t="str">
        <f>Schedule!C18</f>
        <v>@SOU</v>
      </c>
      <c r="M65" s="52" t="str">
        <f>Schedule!D18</f>
        <v>NEW</v>
      </c>
      <c r="N65" s="52" t="str">
        <f>Schedule!E18</f>
        <v>@MUN</v>
      </c>
      <c r="O65" s="52" t="str">
        <f>Schedule!F18</f>
        <v>WHU</v>
      </c>
      <c r="P65" s="52" t="str">
        <f>Schedule!G18</f>
        <v>@BUR</v>
      </c>
      <c r="Q65" s="52" t="str">
        <f>Schedule!H18</f>
        <v>BHA</v>
      </c>
      <c r="R65" s="52" t="str">
        <f>Schedule!I18</f>
        <v>@WBA</v>
      </c>
      <c r="S65" s="52" t="str">
        <f>Schedule!J18</f>
        <v>MCI</v>
      </c>
      <c r="T65" s="52" t="str">
        <f>Schedule!K18</f>
        <v>@CHE</v>
      </c>
      <c r="U65" s="52" t="str">
        <f>Schedule!L18</f>
        <v>ARS</v>
      </c>
      <c r="V65" s="52" t="str">
        <f>Schedule!M18</f>
        <v>@CRY</v>
      </c>
      <c r="W65" s="52" t="str">
        <f>Schedule!N18</f>
        <v>@LIV</v>
      </c>
      <c r="X65" s="52" t="str">
        <f>Schedule!O18</f>
        <v>LEI</v>
      </c>
      <c r="Y65" s="52" t="str">
        <f>Schedule!P18</f>
        <v>@WOL</v>
      </c>
      <c r="Z65" s="52" t="str">
        <f>Schedule!Q18</f>
        <v>FUL</v>
      </c>
      <c r="AA65" s="52" t="str">
        <f>Schedule!R18</f>
        <v>LEE</v>
      </c>
      <c r="AB65" s="104" t="str">
        <f>Schedule!S18</f>
        <v>@AVL</v>
      </c>
      <c r="AC65" s="52" t="str">
        <f>Schedule!T18</f>
        <v>@SHU</v>
      </c>
      <c r="AD65" s="52" t="str">
        <f>Schedule!U18</f>
        <v>LIV</v>
      </c>
      <c r="AE65" s="52" t="str">
        <f>Schedule!V18</f>
        <v>@BHA</v>
      </c>
      <c r="AF65" s="52" t="str">
        <f>Schedule!W18</f>
        <v>CHE</v>
      </c>
      <c r="AG65" s="52" t="str">
        <f>Schedule!X18</f>
        <v>WBA</v>
      </c>
      <c r="AH65" s="104" t="str">
        <f>Schedule!Y18</f>
        <v>@MCI</v>
      </c>
      <c r="AI65" s="52" t="str">
        <f>Schedule!Z18</f>
        <v>@WHU</v>
      </c>
      <c r="AJ65" s="104" t="str">
        <f>Schedule!AA18</f>
        <v>BUR</v>
      </c>
      <c r="AK65" s="52" t="str">
        <f>Schedule!AB18</f>
        <v>CRY</v>
      </c>
      <c r="AL65" s="52" t="str">
        <f>Schedule!AC18</f>
        <v>@ARS</v>
      </c>
      <c r="AM65" s="105" t="str">
        <f>Schedule!AD18</f>
        <v>SOU</v>
      </c>
      <c r="AN65" s="52" t="str">
        <f>Schedule!AE18</f>
        <v>@NEW</v>
      </c>
      <c r="AO65" s="52" t="str">
        <f>Schedule!AF18</f>
        <v>MUN</v>
      </c>
      <c r="AP65" s="105" t="str">
        <f>Schedule!AG18</f>
        <v>@EVE</v>
      </c>
      <c r="AQ65" s="90" t="str">
        <f>Schedule!AH18</f>
        <v>@FUL</v>
      </c>
      <c r="AR65" s="52" t="str">
        <f>Schedule!AI18</f>
        <v>SHU</v>
      </c>
      <c r="AS65" s="52" t="str">
        <f>Schedule!AJ18</f>
        <v>@LEE</v>
      </c>
      <c r="AT65" s="52" t="str">
        <f>Schedule!AK18</f>
        <v>WOL</v>
      </c>
      <c r="AU65" s="52" t="str">
        <f>Schedule!AL18</f>
        <v>AVL</v>
      </c>
      <c r="AV65" s="52" t="str">
        <f>Schedule!AM18</f>
        <v>@LEI</v>
      </c>
    </row>
    <row r="66" spans="10:48" x14ac:dyDescent="0.25">
      <c r="J66" s="51" t="str">
        <f>Schedule!A19</f>
        <v>WBA</v>
      </c>
      <c r="K66" s="52" t="str">
        <f>Schedule!B19</f>
        <v>LEI</v>
      </c>
      <c r="L66" s="52" t="str">
        <f>Schedule!C19</f>
        <v>@EVE</v>
      </c>
      <c r="M66" s="52" t="str">
        <f>Schedule!D19</f>
        <v>CHE</v>
      </c>
      <c r="N66" s="52" t="str">
        <f>Schedule!E19</f>
        <v>@SOU</v>
      </c>
      <c r="O66" s="52" t="str">
        <f>Schedule!F19</f>
        <v>BUR</v>
      </c>
      <c r="P66" s="52" t="str">
        <f>Schedule!G19</f>
        <v>@BHA</v>
      </c>
      <c r="Q66" s="52" t="str">
        <f>Schedule!H19</f>
        <v>@FUL</v>
      </c>
      <c r="R66" s="52" t="str">
        <f>Schedule!I19</f>
        <v>TOT</v>
      </c>
      <c r="S66" s="52" t="str">
        <f>Schedule!J19</f>
        <v>@MUN</v>
      </c>
      <c r="T66" s="52" t="str">
        <f>Schedule!K19</f>
        <v>SHU</v>
      </c>
      <c r="U66" s="52" t="str">
        <f>Schedule!L19</f>
        <v>CRY</v>
      </c>
      <c r="V66" s="52" t="str">
        <f>Schedule!M19</f>
        <v>@NEW</v>
      </c>
      <c r="W66" s="52" t="str">
        <f>Schedule!N19</f>
        <v>@MCI</v>
      </c>
      <c r="X66" s="52" t="str">
        <f>Schedule!O19</f>
        <v>AVL</v>
      </c>
      <c r="Y66" s="52" t="str">
        <f>Schedule!P19</f>
        <v>@LIV</v>
      </c>
      <c r="Z66" s="52" t="str">
        <f>Schedule!Q19</f>
        <v>LEE</v>
      </c>
      <c r="AA66" s="52" t="str">
        <f>Schedule!R19</f>
        <v>ARS</v>
      </c>
      <c r="AB66" s="52" t="str">
        <f>Schedule!S19</f>
        <v>@WHU</v>
      </c>
      <c r="AC66" s="52" t="str">
        <f>Schedule!T19</f>
        <v>@WOL</v>
      </c>
      <c r="AD66" s="52" t="str">
        <f>Schedule!U19</f>
        <v>MCI</v>
      </c>
      <c r="AE66" s="52" t="str">
        <f>Schedule!V19</f>
        <v>FUL</v>
      </c>
      <c r="AF66" s="52" t="str">
        <f>Schedule!W19</f>
        <v>@SHU</v>
      </c>
      <c r="AG66" s="52" t="str">
        <f>Schedule!X19</f>
        <v>@TOT</v>
      </c>
      <c r="AH66" s="52" t="str">
        <f>Schedule!Y19</f>
        <v>MUN</v>
      </c>
      <c r="AI66" s="52" t="str">
        <f>Schedule!Z19</f>
        <v>@BUR</v>
      </c>
      <c r="AJ66" s="104" t="str">
        <f>Schedule!AA19</f>
        <v>BHA</v>
      </c>
      <c r="AK66" s="52" t="str">
        <f>Schedule!AB19</f>
        <v>NEW</v>
      </c>
      <c r="AL66" s="52" t="str">
        <f>Schedule!AC19</f>
        <v>@CRY</v>
      </c>
      <c r="AM66" s="104" t="str">
        <f>Schedule!AD19</f>
        <v>EVE</v>
      </c>
      <c r="AN66" s="52" t="str">
        <f>Schedule!AE19</f>
        <v>@CHE</v>
      </c>
      <c r="AO66" s="52" t="str">
        <f>Schedule!AF19</f>
        <v>SOU</v>
      </c>
      <c r="AP66" s="52" t="str">
        <f>Schedule!AG19</f>
        <v>@LEI</v>
      </c>
      <c r="AQ66" s="52" t="str">
        <f>Schedule!AH19</f>
        <v>@AVL</v>
      </c>
      <c r="AR66" s="52" t="str">
        <f>Schedule!AI19</f>
        <v>WOL</v>
      </c>
      <c r="AS66" s="52" t="str">
        <f>Schedule!AJ19</f>
        <v>@ARS</v>
      </c>
      <c r="AT66" s="52" t="str">
        <f>Schedule!AK19</f>
        <v>LIV</v>
      </c>
      <c r="AU66" s="52" t="str">
        <f>Schedule!AL19</f>
        <v>WHU</v>
      </c>
      <c r="AV66" s="52" t="str">
        <f>Schedule!AM19</f>
        <v>@LEE</v>
      </c>
    </row>
    <row r="67" spans="10:48" x14ac:dyDescent="0.25">
      <c r="J67" s="51" t="str">
        <f>Schedule!A20</f>
        <v>WHU</v>
      </c>
      <c r="K67" s="52" t="str">
        <f>Schedule!B20</f>
        <v>NEW</v>
      </c>
      <c r="L67" s="52" t="str">
        <f>Schedule!C20</f>
        <v>@ARS</v>
      </c>
      <c r="M67" s="52" t="str">
        <f>Schedule!D20</f>
        <v>WOL</v>
      </c>
      <c r="N67" s="52" t="str">
        <f>Schedule!E20</f>
        <v>@LEI</v>
      </c>
      <c r="O67" s="52" t="str">
        <f>Schedule!F20</f>
        <v>@TOT</v>
      </c>
      <c r="P67" s="52" t="str">
        <f>Schedule!G20</f>
        <v>MCI</v>
      </c>
      <c r="Q67" s="52" t="str">
        <f>Schedule!H20</f>
        <v>@LIV</v>
      </c>
      <c r="R67" s="52" t="str">
        <f>Schedule!I20</f>
        <v>FUL</v>
      </c>
      <c r="S67" s="52" t="str">
        <f>Schedule!J20</f>
        <v>@SHU</v>
      </c>
      <c r="T67" s="52" t="str">
        <f>Schedule!K20</f>
        <v>AVL</v>
      </c>
      <c r="U67" s="52" t="str">
        <f>Schedule!L20</f>
        <v>MUN</v>
      </c>
      <c r="V67" s="52" t="str">
        <f>Schedule!M20</f>
        <v>@LEE</v>
      </c>
      <c r="W67" s="52" t="str">
        <f>Schedule!N20</f>
        <v>CRY</v>
      </c>
      <c r="X67" s="52" t="str">
        <f>Schedule!O20</f>
        <v>@CHE</v>
      </c>
      <c r="Y67" s="52" t="str">
        <f>Schedule!P20</f>
        <v>BHA</v>
      </c>
      <c r="Z67" s="52" t="str">
        <f>Schedule!Q20</f>
        <v>@SOU</v>
      </c>
      <c r="AA67" s="52" t="str">
        <f>Schedule!R20</f>
        <v>@EVE</v>
      </c>
      <c r="AB67" s="52" t="str">
        <f>Schedule!S20</f>
        <v>WBA</v>
      </c>
      <c r="AC67" s="52" t="str">
        <f>Schedule!T20</f>
        <v>BUR</v>
      </c>
      <c r="AD67" s="52" t="str">
        <f>Schedule!U20</f>
        <v>@CRY</v>
      </c>
      <c r="AE67" s="52" t="str">
        <f>Schedule!V20</f>
        <v>LIV</v>
      </c>
      <c r="AF67" s="52" t="str">
        <f>Schedule!W20</f>
        <v>@AVL</v>
      </c>
      <c r="AG67" s="52" t="str">
        <f>Schedule!X20</f>
        <v>@FUL</v>
      </c>
      <c r="AH67" s="52" t="str">
        <f>Schedule!Y20</f>
        <v>SHU</v>
      </c>
      <c r="AI67" s="52" t="str">
        <f>Schedule!Z20</f>
        <v>TOT</v>
      </c>
      <c r="AJ67" s="104" t="str">
        <f>Schedule!AA20</f>
        <v>@MCI</v>
      </c>
      <c r="AK67" s="52" t="str">
        <f>Schedule!AB20</f>
        <v>LEE</v>
      </c>
      <c r="AL67" s="52" t="str">
        <f>Schedule!AC20</f>
        <v>@MUN</v>
      </c>
      <c r="AM67" s="52" t="str">
        <f>Schedule!AD20</f>
        <v>ARS</v>
      </c>
      <c r="AN67" s="52" t="str">
        <f>Schedule!AE20</f>
        <v>@WOL</v>
      </c>
      <c r="AO67" s="52" t="str">
        <f>Schedule!AF20</f>
        <v>LEI</v>
      </c>
      <c r="AP67" s="52" t="str">
        <f>Schedule!AG20</f>
        <v>@NEW</v>
      </c>
      <c r="AQ67" s="52" t="str">
        <f>Schedule!AH20</f>
        <v>CHE</v>
      </c>
      <c r="AR67" s="52" t="str">
        <f>Schedule!AI20</f>
        <v>@BUR</v>
      </c>
      <c r="AS67" s="52" t="str">
        <f>Schedule!AJ20</f>
        <v>EVE</v>
      </c>
      <c r="AT67" s="52" t="str">
        <f>Schedule!AK20</f>
        <v>@BHA</v>
      </c>
      <c r="AU67" s="52" t="str">
        <f>Schedule!AL20</f>
        <v>@WBA</v>
      </c>
      <c r="AV67" s="52" t="str">
        <f>Schedule!AM20</f>
        <v>SOU</v>
      </c>
    </row>
    <row r="68" spans="10:48" x14ac:dyDescent="0.25">
      <c r="J68" s="51" t="str">
        <f>Schedule!A21</f>
        <v>WOL</v>
      </c>
      <c r="K68" s="52" t="str">
        <f>Schedule!B21</f>
        <v>@SHU</v>
      </c>
      <c r="L68" s="52" t="str">
        <f>Schedule!C21</f>
        <v>MCI</v>
      </c>
      <c r="M68" s="52" t="str">
        <f>Schedule!D21</f>
        <v>@WHU</v>
      </c>
      <c r="N68" s="52" t="str">
        <f>Schedule!E21</f>
        <v>FUL</v>
      </c>
      <c r="O68" s="52" t="str">
        <f>Schedule!F21</f>
        <v>@LEE</v>
      </c>
      <c r="P68" s="52" t="str">
        <f>Schedule!G21</f>
        <v>NEW</v>
      </c>
      <c r="Q68" s="52" t="str">
        <f>Schedule!H21</f>
        <v>CRY</v>
      </c>
      <c r="R68" s="52" t="str">
        <f>Schedule!I21</f>
        <v>@LEI</v>
      </c>
      <c r="S68" s="52" t="str">
        <f>Schedule!J21</f>
        <v>SOU</v>
      </c>
      <c r="T68" s="52" t="str">
        <f>Schedule!K21</f>
        <v>@ARS</v>
      </c>
      <c r="U68" s="52" t="str">
        <f>Schedule!L21</f>
        <v>@LIV</v>
      </c>
      <c r="V68" s="52" t="str">
        <f>Schedule!M21</f>
        <v>AVL</v>
      </c>
      <c r="W68" s="52" t="str">
        <f>Schedule!N21</f>
        <v>CHE</v>
      </c>
      <c r="X68" s="52" t="str">
        <f>Schedule!O21</f>
        <v>@BUR</v>
      </c>
      <c r="Y68" s="52" t="str">
        <f>Schedule!P21</f>
        <v>TOT</v>
      </c>
      <c r="Z68" s="52" t="str">
        <f>Schedule!Q21</f>
        <v>@MUN</v>
      </c>
      <c r="AA68" s="52" t="str">
        <f>Schedule!R21</f>
        <v>@BHA</v>
      </c>
      <c r="AB68" s="52" t="str">
        <f>Schedule!S21</f>
        <v>EVE</v>
      </c>
      <c r="AC68" s="52" t="str">
        <f>Schedule!T21</f>
        <v>WBA</v>
      </c>
      <c r="AD68" s="52" t="str">
        <f>Schedule!U21</f>
        <v>@CHE</v>
      </c>
      <c r="AE68" s="52" t="str">
        <f>Schedule!V21</f>
        <v>@CRY</v>
      </c>
      <c r="AF68" s="52" t="str">
        <f>Schedule!W21</f>
        <v>ARS</v>
      </c>
      <c r="AG68" s="52" t="str">
        <f>Schedule!X21</f>
        <v>LEI</v>
      </c>
      <c r="AH68" s="52" t="str">
        <f>Schedule!Y21</f>
        <v>@SOU</v>
      </c>
      <c r="AI68" s="52" t="str">
        <f>Schedule!Z21</f>
        <v>LEE</v>
      </c>
      <c r="AJ68" s="104" t="str">
        <f>Schedule!AA21</f>
        <v>@NEW</v>
      </c>
      <c r="AK68" s="52" t="str">
        <f>Schedule!AB21</f>
        <v>@AVL</v>
      </c>
      <c r="AL68" s="52" t="str">
        <f>Schedule!AC21</f>
        <v>LIV</v>
      </c>
      <c r="AM68" s="104" t="str">
        <f>Schedule!AD21</f>
        <v>@MCI</v>
      </c>
      <c r="AN68" s="52" t="str">
        <f>Schedule!AE21</f>
        <v>WHU</v>
      </c>
      <c r="AO68" s="52" t="str">
        <f>Schedule!AF21</f>
        <v>@FUL</v>
      </c>
      <c r="AP68" s="52" t="str">
        <f>Schedule!AG21</f>
        <v>SHU</v>
      </c>
      <c r="AQ68" s="52" t="str">
        <f>Schedule!AH21</f>
        <v>BUR</v>
      </c>
      <c r="AR68" s="52" t="str">
        <f>Schedule!AI21</f>
        <v>@WBA</v>
      </c>
      <c r="AS68" s="52" t="str">
        <f>Schedule!AJ21</f>
        <v>BHA</v>
      </c>
      <c r="AT68" s="52" t="str">
        <f>Schedule!AK21</f>
        <v>@TOT</v>
      </c>
      <c r="AU68" s="52" t="str">
        <f>Schedule!AL21</f>
        <v>@EVE</v>
      </c>
      <c r="AV68" s="52" t="str">
        <f>Schedule!AM21</f>
        <v>MUN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Z46"/>
  <sheetViews>
    <sheetView tabSelected="1" zoomScaleNormal="100" workbookViewId="0">
      <selection activeCell="S7" sqref="S7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0" width="7.44140625" style="1" bestFit="1" customWidth="1"/>
    <col min="11" max="11" width="5.44140625" style="1" bestFit="1" customWidth="1"/>
    <col min="12" max="16384" width="9.109375" style="1"/>
  </cols>
  <sheetData>
    <row r="1" spans="1:26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36</v>
      </c>
      <c r="M1" s="2" t="s">
        <v>12</v>
      </c>
      <c r="N1" s="5" t="s">
        <v>31</v>
      </c>
      <c r="O1" s="5" t="s">
        <v>32</v>
      </c>
      <c r="P1" s="5" t="s">
        <v>33</v>
      </c>
      <c r="S1" s="6"/>
      <c r="T1" s="6"/>
      <c r="U1" s="6"/>
      <c r="V1" s="6"/>
      <c r="W1" s="6"/>
      <c r="X1" s="6"/>
      <c r="Y1" s="6"/>
      <c r="Z1" s="6"/>
    </row>
    <row r="2" spans="1:26" x14ac:dyDescent="0.25">
      <c r="A2" s="41" t="str">
        <f>Schedule!A2</f>
        <v>ARS</v>
      </c>
      <c r="B2" s="3">
        <f>VLOOKUP($A2,Fixtures!$A$1:$C$21,2,FALSE)</f>
        <v>1.130043047560733</v>
      </c>
      <c r="C2" s="3">
        <f ca="1">VLOOKUP($A2,Fixtures!$J$3:$AW$22,40,FALSE)</f>
        <v>1.3356618738992629</v>
      </c>
      <c r="D2" s="18">
        <f ca="1">IF($I$6="Y",D27,B2/C2*100)</f>
        <v>84.605473109877963</v>
      </c>
      <c r="E2" s="3">
        <f>VLOOKUP($A2,Fixtures!$A$1:$C$21,3,FALSE)</f>
        <v>1.3150792996447256</v>
      </c>
      <c r="F2" s="3">
        <f ca="1">VLOOKUP($A2,Fixtures!$J$26:$AW$45,40,FALSE)</f>
        <v>1.3491059986340994</v>
      </c>
      <c r="G2" s="18">
        <f ca="1">IF($I$6="Y",G27,E2/F2*100)</f>
        <v>97.477833541335954</v>
      </c>
      <c r="H2" s="19">
        <f t="shared" ref="H2:H21" ca="1" si="0">G2-D2</f>
        <v>12.872360431457992</v>
      </c>
      <c r="I2" s="20">
        <v>1</v>
      </c>
      <c r="M2" s="2" t="s">
        <v>1</v>
      </c>
      <c r="N2" s="18">
        <v>61.668753180416026</v>
      </c>
      <c r="O2" s="18">
        <v>139.90590774394425</v>
      </c>
      <c r="P2" s="19">
        <v>78.237154563528236</v>
      </c>
      <c r="S2" s="6"/>
      <c r="T2" s="6"/>
      <c r="U2" s="6"/>
      <c r="V2" s="6"/>
      <c r="W2" s="6"/>
      <c r="X2" s="6"/>
      <c r="Y2" s="6"/>
      <c r="Z2" s="6"/>
    </row>
    <row r="3" spans="1:26" x14ac:dyDescent="0.25">
      <c r="A3" s="41" t="str">
        <f>Schedule!A3</f>
        <v>AVL</v>
      </c>
      <c r="B3" s="3">
        <f>VLOOKUP($A3,Fixtures!$A$1:$C$21,2,FALSE)</f>
        <v>1.4171222494388409</v>
      </c>
      <c r="C3" s="3">
        <f ca="1">VLOOKUP($A3,Fixtures!$J$3:$AW$22,40,FALSE)</f>
        <v>1.3170051611821085</v>
      </c>
      <c r="D3" s="18">
        <f t="shared" ref="D3:D21" ca="1" si="1">IF($I$6="Y",D28,B3/C3*100)</f>
        <v>107.60187516401759</v>
      </c>
      <c r="E3" s="3">
        <f>VLOOKUP($A3,Fixtures!$A$1:$C$21,3,FALSE)</f>
        <v>1.4585284594282628</v>
      </c>
      <c r="F3" s="3">
        <f ca="1">VLOOKUP($A3,Fixtures!$J$26:$AW$45,40,FALSE)</f>
        <v>1.3377171366736285</v>
      </c>
      <c r="G3" s="18">
        <f t="shared" ref="G3:G21" ca="1" si="2">IF($I$6="Y",G28,E3/F3*100)</f>
        <v>109.03115609739771</v>
      </c>
      <c r="H3" s="19">
        <f t="shared" ca="1" si="0"/>
        <v>1.4292809333801273</v>
      </c>
      <c r="I3" s="17" t="s">
        <v>37</v>
      </c>
      <c r="M3" s="2" t="s">
        <v>7</v>
      </c>
      <c r="N3" s="18">
        <v>66.125823951274469</v>
      </c>
      <c r="O3" s="18">
        <v>125.37134503852666</v>
      </c>
      <c r="P3" s="19">
        <v>59.245521087252186</v>
      </c>
      <c r="S3" s="6"/>
      <c r="T3" s="6"/>
      <c r="U3" s="6"/>
      <c r="V3" s="6"/>
      <c r="W3" s="6"/>
      <c r="X3" s="6"/>
      <c r="Y3" s="6"/>
      <c r="Z3" s="6"/>
    </row>
    <row r="4" spans="1:26" x14ac:dyDescent="0.25">
      <c r="A4" s="41" t="str">
        <f>Schedule!A4</f>
        <v>BHA</v>
      </c>
      <c r="B4" s="3">
        <f>VLOOKUP($A4,Fixtures!$A$1:$C$21,2,FALSE)</f>
        <v>1.0072913184170835</v>
      </c>
      <c r="C4" s="3">
        <f ca="1">VLOOKUP($A4,Fixtures!$J$3:$AW$22,40,FALSE)</f>
        <v>1.3326489304291775</v>
      </c>
      <c r="D4" s="18">
        <f t="shared" ca="1" si="1"/>
        <v>75.585647158602143</v>
      </c>
      <c r="E4" s="3">
        <f>VLOOKUP($A4,Fixtures!$A$1:$C$21,3,FALSE)</f>
        <v>1.2713711793011435</v>
      </c>
      <c r="F4" s="3">
        <f ca="1">VLOOKUP($A4,Fixtures!$J$26:$AW$45,40,FALSE)</f>
        <v>1.3558895605557844</v>
      </c>
      <c r="G4" s="18">
        <f t="shared" ca="1" si="2"/>
        <v>93.766573346873741</v>
      </c>
      <c r="H4" s="19">
        <f t="shared" ca="1" si="0"/>
        <v>18.180926188271599</v>
      </c>
      <c r="I4" s="20">
        <v>1</v>
      </c>
      <c r="M4" s="2" t="s">
        <v>8</v>
      </c>
      <c r="N4" s="18">
        <v>95.565387978570513</v>
      </c>
      <c r="O4" s="18">
        <v>140.97282037062701</v>
      </c>
      <c r="P4" s="19">
        <v>45.407432392056492</v>
      </c>
      <c r="S4" s="6"/>
      <c r="T4" s="6"/>
      <c r="U4" s="6"/>
      <c r="V4" s="6"/>
      <c r="W4" s="6"/>
      <c r="X4" s="6"/>
      <c r="Y4" s="6"/>
      <c r="Z4" s="6"/>
    </row>
    <row r="5" spans="1:26" x14ac:dyDescent="0.25">
      <c r="A5" s="41" t="str">
        <f>Schedule!A5</f>
        <v>BUR</v>
      </c>
      <c r="B5" s="3">
        <f>VLOOKUP($A5,Fixtures!$A$1:$C$21,2,FALSE)</f>
        <v>1.4898719940044403</v>
      </c>
      <c r="C5" s="3">
        <f ca="1">VLOOKUP($A5,Fixtures!$J$3:$AW$22,40,FALSE)</f>
        <v>1.3584996185530291</v>
      </c>
      <c r="D5" s="18">
        <f t="shared" ca="1" si="1"/>
        <v>109.67040208604099</v>
      </c>
      <c r="E5" s="3">
        <f>VLOOKUP($A5,Fixtures!$A$1:$C$21,3,FALSE)</f>
        <v>1.0553032574315311</v>
      </c>
      <c r="F5" s="3">
        <f ca="1">VLOOKUP($A5,Fixtures!$J$26:$AW$45,40,FALSE)</f>
        <v>1.3150511623106318</v>
      </c>
      <c r="G5" s="18">
        <f t="shared" ca="1" si="2"/>
        <v>80.248076095936341</v>
      </c>
      <c r="H5" s="19">
        <f ca="1">G5-D5</f>
        <v>-29.422325990104653</v>
      </c>
      <c r="I5" s="84" t="s">
        <v>135</v>
      </c>
      <c r="M5" s="2" t="s">
        <v>6</v>
      </c>
      <c r="N5" s="18">
        <v>86.898134880721472</v>
      </c>
      <c r="O5" s="18">
        <v>123.81014904753516</v>
      </c>
      <c r="P5" s="19">
        <v>36.912014166813691</v>
      </c>
      <c r="R5" s="21"/>
      <c r="S5" s="6"/>
      <c r="T5" s="6"/>
      <c r="U5" s="6"/>
      <c r="V5" s="6"/>
      <c r="W5" s="6"/>
      <c r="X5" s="6"/>
      <c r="Y5" s="6"/>
      <c r="Z5" s="6"/>
    </row>
    <row r="6" spans="1:26" x14ac:dyDescent="0.25">
      <c r="A6" s="41" t="str">
        <f>Schedule!A6</f>
        <v>CHE</v>
      </c>
      <c r="B6" s="3">
        <f>VLOOKUP($A6,Fixtures!$A$1:$C$21,2,FALSE)</f>
        <v>0.86316819462579097</v>
      </c>
      <c r="C6" s="3">
        <f ca="1">VLOOKUP($A6,Fixtures!$J$3:$AW$22,40,FALSE)</f>
        <v>1.3053420631277513</v>
      </c>
      <c r="D6" s="18">
        <f t="shared" ca="1" si="1"/>
        <v>66.125823951274469</v>
      </c>
      <c r="E6" s="3">
        <f>VLOOKUP($A6,Fixtures!$A$1:$C$21,3,FALSE)</f>
        <v>1.7005201696922452</v>
      </c>
      <c r="F6" s="3">
        <f ca="1">VLOOKUP($A6,Fixtures!$J$26:$AW$45,40,FALSE)</f>
        <v>1.3563866361724641</v>
      </c>
      <c r="G6" s="18">
        <f t="shared" ca="1" si="2"/>
        <v>125.37134503852666</v>
      </c>
      <c r="H6" s="19">
        <f ca="1">G6-D6</f>
        <v>59.245521087252186</v>
      </c>
      <c r="I6" s="83" t="s">
        <v>137</v>
      </c>
      <c r="M6" s="2" t="s">
        <v>62</v>
      </c>
      <c r="N6" s="18">
        <v>93.401043937228124</v>
      </c>
      <c r="O6" s="18">
        <v>113.03149088455152</v>
      </c>
      <c r="P6" s="19">
        <v>19.630446947323392</v>
      </c>
      <c r="S6" s="6"/>
      <c r="T6" s="6"/>
      <c r="U6" s="6"/>
      <c r="V6" s="6"/>
      <c r="W6" s="6"/>
      <c r="X6" s="6"/>
      <c r="Y6" s="6"/>
      <c r="Z6" s="6"/>
    </row>
    <row r="7" spans="1:26" x14ac:dyDescent="0.25">
      <c r="A7" s="41" t="str">
        <f>Schedule!A7</f>
        <v>CRY</v>
      </c>
      <c r="B7" s="3">
        <f>VLOOKUP($A7,Fixtures!$A$1:$C$21,2,FALSE)</f>
        <v>1.5228815802988731</v>
      </c>
      <c r="C7" s="3">
        <f ca="1">VLOOKUP($A7,Fixtures!$J$3:$AW$22,40,FALSE)</f>
        <v>1.3343446996292487</v>
      </c>
      <c r="D7" s="18">
        <f t="shared" ca="1" si="1"/>
        <v>114.12954843842149</v>
      </c>
      <c r="E7" s="3">
        <f>VLOOKUP($A7,Fixtures!$A$1:$C$21,3,FALSE)</f>
        <v>0.94510635746301097</v>
      </c>
      <c r="F7" s="3">
        <f ca="1">VLOOKUP($A7,Fixtures!$J$26:$AW$45,40,FALSE)</f>
        <v>1.324829744469783</v>
      </c>
      <c r="G7" s="18">
        <f t="shared" ca="1" si="2"/>
        <v>71.337948246418406</v>
      </c>
      <c r="H7" s="19">
        <f t="shared" ca="1" si="0"/>
        <v>-42.791600192003088</v>
      </c>
      <c r="I7" s="84" t="s">
        <v>136</v>
      </c>
      <c r="M7" s="2" t="s">
        <v>118</v>
      </c>
      <c r="N7" s="18">
        <v>75.585647158602143</v>
      </c>
      <c r="O7" s="18">
        <v>93.766573346873741</v>
      </c>
      <c r="P7" s="19">
        <v>18.180926188271599</v>
      </c>
      <c r="S7" s="6"/>
      <c r="T7" s="6"/>
      <c r="U7" s="6"/>
      <c r="V7" s="6"/>
      <c r="W7" s="6"/>
      <c r="X7" s="6"/>
      <c r="Y7" s="6"/>
      <c r="Z7" s="6"/>
    </row>
    <row r="8" spans="1:26" x14ac:dyDescent="0.25">
      <c r="A8" s="41" t="str">
        <f>Schedule!A8</f>
        <v>EVE</v>
      </c>
      <c r="B8" s="3">
        <f>VLOOKUP($A8,Fixtures!$A$1:$C$21,2,FALSE)</f>
        <v>1.3656739413663175</v>
      </c>
      <c r="C8" s="3">
        <f ca="1">VLOOKUP($A8,Fixtures!$J$3:$AW$22,40,FALSE)</f>
        <v>1.3173492010276175</v>
      </c>
      <c r="D8" s="18">
        <f t="shared" ca="1" si="1"/>
        <v>103.66833185164599</v>
      </c>
      <c r="E8" s="3">
        <f>VLOOKUP($A8,Fixtures!$A$1:$C$21,3,FALSE)</f>
        <v>1.2456160338185251</v>
      </c>
      <c r="F8" s="3">
        <f ca="1">VLOOKUP($A8,Fixtures!$J$26:$AW$45,40,FALSE)</f>
        <v>1.3447838249402759</v>
      </c>
      <c r="G8" s="18">
        <f t="shared" ca="1" si="2"/>
        <v>92.625744801313701</v>
      </c>
      <c r="H8" s="19">
        <f t="shared" ca="1" si="0"/>
        <v>-11.042587050332287</v>
      </c>
      <c r="I8" s="80">
        <v>0</v>
      </c>
      <c r="M8" s="2" t="s">
        <v>3</v>
      </c>
      <c r="N8" s="18">
        <v>95.338947381787975</v>
      </c>
      <c r="O8" s="18">
        <v>109.29951042735955</v>
      </c>
      <c r="P8" s="19">
        <v>13.960563045571575</v>
      </c>
      <c r="S8" s="6"/>
      <c r="T8" s="6"/>
      <c r="U8" s="6"/>
      <c r="V8" s="6"/>
      <c r="W8" s="6"/>
      <c r="X8" s="6"/>
      <c r="Y8" s="6"/>
      <c r="Z8" s="6"/>
    </row>
    <row r="9" spans="1:26" x14ac:dyDescent="0.25">
      <c r="A9" s="41" t="str">
        <f>Schedule!A9</f>
        <v>FUL</v>
      </c>
      <c r="B9" s="3">
        <f>VLOOKUP($A9,Fixtures!$A$1:$C$21,2,FALSE)</f>
        <v>1.4423292288370715</v>
      </c>
      <c r="C9" s="3">
        <f ca="1">VLOOKUP($A9,Fixtures!$J$3:$AW$22,40,FALSE)</f>
        <v>1.3523879937590984</v>
      </c>
      <c r="D9" s="18">
        <f t="shared" ca="1" si="1"/>
        <v>106.65054965683127</v>
      </c>
      <c r="E9" s="3">
        <f>VLOOKUP($A9,Fixtures!$A$1:$C$21,3,FALSE)</f>
        <v>1.0823588271447631</v>
      </c>
      <c r="F9" s="3">
        <f ca="1">VLOOKUP($A9,Fixtures!$J$26:$AW$45,40,FALSE)</f>
        <v>1.3190860133544666</v>
      </c>
      <c r="G9" s="18">
        <f t="shared" ca="1" si="2"/>
        <v>82.05369598244009</v>
      </c>
      <c r="H9" s="19">
        <f t="shared" ca="1" si="0"/>
        <v>-24.596853674391184</v>
      </c>
      <c r="I9" s="6"/>
      <c r="M9" s="2" t="s">
        <v>5</v>
      </c>
      <c r="N9" s="18">
        <v>84.605473109877963</v>
      </c>
      <c r="O9" s="18">
        <v>97.477833541335954</v>
      </c>
      <c r="P9" s="19">
        <v>12.872360431457992</v>
      </c>
      <c r="S9" s="6"/>
      <c r="T9" s="6"/>
      <c r="U9" s="6"/>
      <c r="V9" s="6"/>
      <c r="W9" s="6"/>
      <c r="X9" s="6"/>
      <c r="Y9" s="6"/>
      <c r="Z9" s="6"/>
    </row>
    <row r="10" spans="1:26" x14ac:dyDescent="0.25">
      <c r="A10" s="41" t="str">
        <f>Schedule!A10</f>
        <v>LEE</v>
      </c>
      <c r="B10" s="3">
        <f>VLOOKUP($A10,Fixtures!$A$1:$C$21,2,FALSE)</f>
        <v>1.6455042193978775</v>
      </c>
      <c r="C10" s="3">
        <f ca="1">VLOOKUP($A10,Fixtures!$J$3:$AW$22,40,FALSE)</f>
        <v>1.3318530410216536</v>
      </c>
      <c r="D10" s="18">
        <f t="shared" ca="1" si="1"/>
        <v>123.54998402343436</v>
      </c>
      <c r="E10" s="3">
        <f>VLOOKUP($A10,Fixtures!$A$1:$C$21,3,FALSE)</f>
        <v>1.5531131481509242</v>
      </c>
      <c r="F10" s="3">
        <f ca="1">VLOOKUP($A10,Fixtures!$J$26:$AW$45,40,FALSE)</f>
        <v>1.2968689625696388</v>
      </c>
      <c r="G10" s="18">
        <f t="shared" ca="1" si="2"/>
        <v>119.75867978778354</v>
      </c>
      <c r="H10" s="19">
        <f t="shared" ca="1" si="0"/>
        <v>-3.7913042356508271</v>
      </c>
      <c r="I10" s="6"/>
      <c r="M10" s="2" t="s">
        <v>63</v>
      </c>
      <c r="N10" s="18">
        <v>94.776281520504696</v>
      </c>
      <c r="O10" s="18">
        <v>105.99685252911605</v>
      </c>
      <c r="P10" s="19">
        <v>11.220571008611358</v>
      </c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1" t="str">
        <f>Schedule!A11</f>
        <v>LEI</v>
      </c>
      <c r="B11" s="3">
        <f>VLOOKUP($A11,Fixtures!$A$1:$C$21,2,FALSE)</f>
        <v>1.2330692943523318</v>
      </c>
      <c r="C11" s="3">
        <f ca="1">VLOOKUP($A11,Fixtures!$J$3:$AW$22,40,FALSE)</f>
        <v>1.3201879147957261</v>
      </c>
      <c r="D11" s="18">
        <f t="shared" ca="1" si="1"/>
        <v>93.401043937228124</v>
      </c>
      <c r="E11" s="3">
        <f>VLOOKUP($A11,Fixtures!$A$1:$C$21,3,FALSE)</f>
        <v>1.510590774857965</v>
      </c>
      <c r="F11" s="3">
        <f ca="1">VLOOKUP($A11,Fixtures!$J$26:$AW$45,40,FALSE)</f>
        <v>1.3364335576187856</v>
      </c>
      <c r="G11" s="18">
        <f t="shared" ca="1" si="2"/>
        <v>113.03149088455152</v>
      </c>
      <c r="H11" s="19">
        <f t="shared" ca="1" si="0"/>
        <v>19.630446947323392</v>
      </c>
      <c r="I11" s="6"/>
      <c r="M11" s="2" t="s">
        <v>105</v>
      </c>
      <c r="N11" s="18">
        <v>107.60187516401759</v>
      </c>
      <c r="O11" s="18">
        <v>109.03115609739771</v>
      </c>
      <c r="P11" s="19">
        <v>1.4292809333801273</v>
      </c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41" t="str">
        <f>Schedule!A12</f>
        <v>LIV</v>
      </c>
      <c r="B12" s="3">
        <f>VLOOKUP($A12,Fixtures!$A$1:$C$21,2,FALSE)</f>
        <v>1.2556097192825018</v>
      </c>
      <c r="C12" s="3">
        <f ca="1">VLOOKUP($A12,Fixtures!$J$3:$AW$22,40,FALSE)</f>
        <v>1.3138749769571996</v>
      </c>
      <c r="D12" s="18">
        <f t="shared" ca="1" si="1"/>
        <v>95.565387978570513</v>
      </c>
      <c r="E12" s="3">
        <f>VLOOKUP($A12,Fixtures!$A$1:$C$21,3,FALSE)</f>
        <v>1.8714813593368209</v>
      </c>
      <c r="F12" s="3">
        <f ca="1">VLOOKUP($A12,Fixtures!$J$26:$AW$45,40,FALSE)</f>
        <v>1.3275476467141474</v>
      </c>
      <c r="G12" s="18">
        <f t="shared" ca="1" si="2"/>
        <v>140.97282037062701</v>
      </c>
      <c r="H12" s="19">
        <f t="shared" ca="1" si="0"/>
        <v>45.407432392056492</v>
      </c>
      <c r="I12" s="6"/>
      <c r="M12" s="2" t="s">
        <v>115</v>
      </c>
      <c r="N12" s="18">
        <v>123.54998402343436</v>
      </c>
      <c r="O12" s="18">
        <v>119.75867978778354</v>
      </c>
      <c r="P12" s="19">
        <v>-3.7913042356508271</v>
      </c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41" t="str">
        <f>Schedule!A13</f>
        <v>MCI</v>
      </c>
      <c r="B13" s="3">
        <f>VLOOKUP($A13,Fixtures!$A$1:$C$21,2,FALSE)</f>
        <v>0.80466748572597568</v>
      </c>
      <c r="C13" s="3">
        <f ca="1">VLOOKUP($A13,Fixtures!$J$3:$AW$22,40,FALSE)</f>
        <v>1.3048220439480389</v>
      </c>
      <c r="D13" s="18">
        <f t="shared" ca="1" si="1"/>
        <v>61.668753180416026</v>
      </c>
      <c r="E13" s="3">
        <f>VLOOKUP($A13,Fixtures!$A$1:$C$21,3,FALSE)</f>
        <v>1.8977210721192042</v>
      </c>
      <c r="F13" s="3">
        <f ca="1">VLOOKUP($A13,Fixtures!$J$26:$AW$45,40,FALSE)</f>
        <v>1.3564266889947298</v>
      </c>
      <c r="G13" s="18">
        <f t="shared" ca="1" si="2"/>
        <v>139.90590774394425</v>
      </c>
      <c r="H13" s="19">
        <f t="shared" ca="1" si="0"/>
        <v>78.237154563528236</v>
      </c>
      <c r="I13" s="6"/>
      <c r="M13" s="2" t="s">
        <v>4</v>
      </c>
      <c r="N13" s="18">
        <v>103.66833185164599</v>
      </c>
      <c r="O13" s="18">
        <v>92.625744801313701</v>
      </c>
      <c r="P13" s="19">
        <v>-11.042587050332287</v>
      </c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41" t="str">
        <f>Schedule!A14</f>
        <v>MUN</v>
      </c>
      <c r="B14" s="3">
        <f>VLOOKUP($A14,Fixtures!$A$1:$C$21,2,FALSE)</f>
        <v>1.1445852459496826</v>
      </c>
      <c r="C14" s="3">
        <f ca="1">VLOOKUP($A14,Fixtures!$J$3:$AW$22,40,FALSE)</f>
        <v>1.3171574367168737</v>
      </c>
      <c r="D14" s="18">
        <f t="shared" ca="1" si="1"/>
        <v>86.898134880721472</v>
      </c>
      <c r="E14" s="3">
        <f>VLOOKUP($A14,Fixtures!$A$1:$C$21,3,FALSE)</f>
        <v>1.6653907268884258</v>
      </c>
      <c r="F14" s="3">
        <f ca="1">VLOOKUP($A14,Fixtures!$J$26:$AW$45,40,FALSE)</f>
        <v>1.3451164865725367</v>
      </c>
      <c r="G14" s="18">
        <f t="shared" ca="1" si="2"/>
        <v>123.81014904753516</v>
      </c>
      <c r="H14" s="19">
        <f t="shared" ca="1" si="0"/>
        <v>36.912014166813691</v>
      </c>
      <c r="I14" s="6"/>
      <c r="M14" s="2" t="s">
        <v>85</v>
      </c>
      <c r="N14" s="18">
        <v>94.416227419501539</v>
      </c>
      <c r="O14" s="18">
        <v>83.135478576350451</v>
      </c>
      <c r="P14" s="19">
        <v>-11.280748843151088</v>
      </c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41" t="str">
        <f>Schedule!A15</f>
        <v>NEW</v>
      </c>
      <c r="B15" s="3">
        <f>VLOOKUP($A15,Fixtures!$A$1:$C$21,2,FALSE)</f>
        <v>1.4659395191659024</v>
      </c>
      <c r="C15" s="3">
        <f ca="1">VLOOKUP($A15,Fixtures!$J$3:$AW$22,40,FALSE)</f>
        <v>1.3481386848405315</v>
      </c>
      <c r="D15" s="18">
        <f t="shared" ca="1" si="1"/>
        <v>108.7380353112043</v>
      </c>
      <c r="E15" s="3">
        <f>VLOOKUP($A15,Fixtures!$A$1:$C$21,3,FALSE)</f>
        <v>1.1081525731160711</v>
      </c>
      <c r="F15" s="3">
        <f ca="1">VLOOKUP($A15,Fixtures!$J$26:$AW$45,40,FALSE)</f>
        <v>1.3231640088828813</v>
      </c>
      <c r="G15" s="18">
        <f t="shared" ca="1" si="2"/>
        <v>83.750205241122018</v>
      </c>
      <c r="H15" s="19">
        <f t="shared" ca="1" si="0"/>
        <v>-24.987830070082282</v>
      </c>
      <c r="I15" s="6"/>
      <c r="M15" s="2" t="s">
        <v>10</v>
      </c>
      <c r="N15" s="18">
        <v>111.52415823998926</v>
      </c>
      <c r="O15" s="18">
        <v>92.114886598289786</v>
      </c>
      <c r="P15" s="19">
        <v>-19.409271641699476</v>
      </c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41" t="str">
        <f>Schedule!A16</f>
        <v>SHU</v>
      </c>
      <c r="B16" s="3">
        <f>VLOOKUP($A16,Fixtures!$A$1:$C$21,2,FALSE)</f>
        <v>1.7107445197904401</v>
      </c>
      <c r="C16" s="3">
        <f ca="1">VLOOKUP($A16,Fixtures!$J$3:$AW$22,40,FALSE)</f>
        <v>1.3678895462867564</v>
      </c>
      <c r="D16" s="18">
        <f t="shared" ca="1" si="1"/>
        <v>125.0645217981518</v>
      </c>
      <c r="E16" s="3">
        <f>VLOOKUP($A16,Fixtures!$A$1:$C$21,3,FALSE)</f>
        <v>0.82041928375481565</v>
      </c>
      <c r="F16" s="3">
        <f ca="1">VLOOKUP($A16,Fixtures!$J$26:$AW$45,40,FALSE)</f>
        <v>1.3038914456453972</v>
      </c>
      <c r="G16" s="18">
        <f t="shared" ca="1" si="2"/>
        <v>62.92082722796961</v>
      </c>
      <c r="H16" s="19">
        <f t="shared" ca="1" si="0"/>
        <v>-62.143694570182191</v>
      </c>
      <c r="I16" s="6"/>
      <c r="M16" s="2" t="s">
        <v>116</v>
      </c>
      <c r="N16" s="18">
        <v>106.65054965683127</v>
      </c>
      <c r="O16" s="18">
        <v>82.05369598244009</v>
      </c>
      <c r="P16" s="19">
        <v>-24.596853674391184</v>
      </c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41" t="str">
        <f>Schedule!A17</f>
        <v>SOU</v>
      </c>
      <c r="B17" s="3">
        <f>VLOOKUP($A17,Fixtures!$A$1:$C$21,2,FALSE)</f>
        <v>1.4862345540788271</v>
      </c>
      <c r="C17" s="3">
        <f ca="1">VLOOKUP($A17,Fixtures!$J$3:$AW$22,40,FALSE)</f>
        <v>1.3326570471669406</v>
      </c>
      <c r="D17" s="18">
        <f t="shared" ca="1" si="1"/>
        <v>111.52415823998926</v>
      </c>
      <c r="E17" s="3">
        <f>VLOOKUP($A17,Fixtures!$A$1:$C$21,3,FALSE)</f>
        <v>1.2220330090392599</v>
      </c>
      <c r="F17" s="3">
        <f ca="1">VLOOKUP($A17,Fixtures!$J$26:$AW$45,40,FALSE)</f>
        <v>1.326640084103353</v>
      </c>
      <c r="G17" s="18">
        <f t="shared" ca="1" si="2"/>
        <v>92.114886598289786</v>
      </c>
      <c r="H17" s="19">
        <f t="shared" ca="1" si="0"/>
        <v>-19.409271641699476</v>
      </c>
      <c r="I17" s="6"/>
      <c r="M17" s="2" t="s">
        <v>2</v>
      </c>
      <c r="N17" s="18">
        <v>108.7380353112043</v>
      </c>
      <c r="O17" s="18">
        <v>83.750205241122018</v>
      </c>
      <c r="P17" s="19">
        <v>-24.987830070082282</v>
      </c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41" t="str">
        <f>Schedule!A18</f>
        <v>TOT</v>
      </c>
      <c r="B18" s="3">
        <f>VLOOKUP($A18,Fixtures!$A$1:$C$21,2,FALSE)</f>
        <v>1.2552420957599453</v>
      </c>
      <c r="C18" s="3">
        <f ca="1">VLOOKUP($A18,Fixtures!$J$3:$AW$22,40,FALSE)</f>
        <v>1.3166099796899233</v>
      </c>
      <c r="D18" s="18">
        <f t="shared" ca="1" si="1"/>
        <v>95.338947381787975</v>
      </c>
      <c r="E18" s="3">
        <f>VLOOKUP($A18,Fixtures!$A$1:$C$21,3,FALSE)</f>
        <v>1.4644706861143173</v>
      </c>
      <c r="F18" s="3">
        <f ca="1">VLOOKUP($A18,Fixtures!$J$26:$AW$45,40,FALSE)</f>
        <v>1.3398693922674105</v>
      </c>
      <c r="G18" s="18">
        <f t="shared" ca="1" si="2"/>
        <v>109.29951042735955</v>
      </c>
      <c r="H18" s="19">
        <f t="shared" ca="1" si="0"/>
        <v>13.960563045571575</v>
      </c>
      <c r="I18" s="6"/>
      <c r="M18" s="2" t="s">
        <v>61</v>
      </c>
      <c r="N18" s="18">
        <v>109.67040208604099</v>
      </c>
      <c r="O18" s="18">
        <v>80.248076095936341</v>
      </c>
      <c r="P18" s="19">
        <v>-29.422325990104653</v>
      </c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41" t="str">
        <f>Schedule!A19</f>
        <v>WBA</v>
      </c>
      <c r="B19" s="3">
        <f>VLOOKUP($A19,Fixtures!$A$1:$C$21,2,FALSE)</f>
        <v>1.8580913096536422</v>
      </c>
      <c r="C19" s="3">
        <f ca="1">VLOOKUP($A19,Fixtures!$J$3:$AW$22,40,FALSE)</f>
        <v>1.3451016283713895</v>
      </c>
      <c r="D19" s="18">
        <f t="shared" ca="1" si="1"/>
        <v>138.1376150665557</v>
      </c>
      <c r="E19" s="3">
        <f>VLOOKUP($A19,Fixtures!$A$1:$C$21,3,FALSE)</f>
        <v>0.91483832766193451</v>
      </c>
      <c r="F19" s="3">
        <f ca="1">VLOOKUP($A19,Fixtures!$J$26:$AW$45,40,FALSE)</f>
        <v>1.2968048717990264</v>
      </c>
      <c r="G19" s="18">
        <f t="shared" ca="1" si="2"/>
        <v>70.545565301031075</v>
      </c>
      <c r="H19" s="19">
        <f t="shared" ca="1" si="0"/>
        <v>-67.592049765524621</v>
      </c>
      <c r="I19" s="6"/>
      <c r="M19" s="2" t="s">
        <v>53</v>
      </c>
      <c r="N19" s="18">
        <v>114.12954843842149</v>
      </c>
      <c r="O19" s="18">
        <v>71.337948246418406</v>
      </c>
      <c r="P19" s="19">
        <v>-42.791600192003088</v>
      </c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41" t="str">
        <f>Schedule!A20</f>
        <v>WHU</v>
      </c>
      <c r="B20" s="3">
        <f>VLOOKUP($A20,Fixtures!$A$1:$C$21,2,FALSE)</f>
        <v>1.2623240660888675</v>
      </c>
      <c r="C20" s="3">
        <f ca="1">VLOOKUP($A20,Fixtures!$J$3:$AW$22,40,FALSE)</f>
        <v>1.3318987048629523</v>
      </c>
      <c r="D20" s="18">
        <f t="shared" ca="1" si="1"/>
        <v>94.776281520504696</v>
      </c>
      <c r="E20" s="3">
        <f>VLOOKUP($A20,Fixtures!$A$1:$C$21,3,FALSE)</f>
        <v>1.4078868668395565</v>
      </c>
      <c r="F20" s="3">
        <f ca="1">VLOOKUP($A20,Fixtures!$J$26:$AW$45,40,FALSE)</f>
        <v>1.3282345968271341</v>
      </c>
      <c r="G20" s="18">
        <f t="shared" ca="1" si="2"/>
        <v>105.99685252911605</v>
      </c>
      <c r="H20" s="19">
        <f t="shared" ca="1" si="0"/>
        <v>11.220571008611358</v>
      </c>
      <c r="I20" s="6"/>
      <c r="M20" s="2" t="s">
        <v>106</v>
      </c>
      <c r="N20" s="18">
        <v>125.0645217981518</v>
      </c>
      <c r="O20" s="18">
        <v>62.92082722796961</v>
      </c>
      <c r="P20" s="19">
        <v>-62.143694570182191</v>
      </c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41" t="str">
        <f>Schedule!A21</f>
        <v>WOL</v>
      </c>
      <c r="B21" s="3">
        <f>VLOOKUP($A21,Fixtures!$A$1:$C$21,2,FALSE)</f>
        <v>1.2619748372574866</v>
      </c>
      <c r="C21" s="3">
        <f ca="1">VLOOKUP($A21,Fixtures!$J$3:$AW$22,40,FALSE)</f>
        <v>1.3366079875765375</v>
      </c>
      <c r="D21" s="18">
        <f t="shared" ca="1" si="1"/>
        <v>94.416227419501539</v>
      </c>
      <c r="E21" s="3">
        <f>VLOOKUP($A21,Fixtures!$A$1:$C$21,3,FALSE)</f>
        <v>1.1123870092491268</v>
      </c>
      <c r="F21" s="3">
        <f ca="1">VLOOKUP($A21,Fixtures!$J$26:$AW$45,40,FALSE)</f>
        <v>1.3380412650509088</v>
      </c>
      <c r="G21" s="18">
        <f t="shared" ca="1" si="2"/>
        <v>83.135478576350451</v>
      </c>
      <c r="H21" s="19">
        <f t="shared" ca="1" si="0"/>
        <v>-11.280748843151088</v>
      </c>
      <c r="I21" s="6"/>
      <c r="M21" s="2" t="s">
        <v>117</v>
      </c>
      <c r="N21" s="18">
        <v>138.1376150665557</v>
      </c>
      <c r="O21" s="18">
        <v>70.545565301031075</v>
      </c>
      <c r="P21" s="19">
        <v>-67.592049765524621</v>
      </c>
      <c r="S21" s="6"/>
      <c r="T21" s="6"/>
      <c r="U21" s="6"/>
      <c r="V21" s="6"/>
      <c r="W21" s="6"/>
      <c r="X21" s="6"/>
      <c r="Y21" s="6"/>
      <c r="Z21" s="6"/>
    </row>
    <row r="22" spans="1:26" x14ac:dyDescent="0.25">
      <c r="D22" s="21"/>
      <c r="G22" s="21"/>
    </row>
    <row r="24" spans="1:26" x14ac:dyDescent="0.25">
      <c r="B24" s="21"/>
    </row>
    <row r="25" spans="1:26" x14ac:dyDescent="0.25">
      <c r="A25" s="1" t="s">
        <v>134</v>
      </c>
      <c r="B25" s="21"/>
    </row>
    <row r="26" spans="1:26" x14ac:dyDescent="0.25">
      <c r="A26" s="2" t="s">
        <v>12</v>
      </c>
      <c r="B26" s="5" t="s">
        <v>31</v>
      </c>
      <c r="C26" s="5" t="s">
        <v>126</v>
      </c>
      <c r="D26" s="5" t="s">
        <v>127</v>
      </c>
      <c r="E26" s="5" t="s">
        <v>32</v>
      </c>
      <c r="F26" s="5" t="s">
        <v>128</v>
      </c>
      <c r="G26" s="5" t="s">
        <v>129</v>
      </c>
      <c r="H26" s="5" t="s">
        <v>33</v>
      </c>
      <c r="L26" s="2" t="s">
        <v>12</v>
      </c>
      <c r="M26" s="5" t="s">
        <v>31</v>
      </c>
      <c r="N26" s="5" t="s">
        <v>126</v>
      </c>
      <c r="O26" s="5" t="s">
        <v>127</v>
      </c>
      <c r="P26" s="5" t="s">
        <v>32</v>
      </c>
      <c r="Q26" s="5" t="s">
        <v>128</v>
      </c>
      <c r="R26" s="5" t="s">
        <v>129</v>
      </c>
      <c r="S26" s="5" t="s">
        <v>33</v>
      </c>
    </row>
    <row r="27" spans="1:26" x14ac:dyDescent="0.25">
      <c r="A27" s="41" t="s">
        <v>5</v>
      </c>
      <c r="B27" s="18">
        <v>109.263782338091</v>
      </c>
      <c r="C27" s="80">
        <v>0.05</v>
      </c>
      <c r="D27" s="18">
        <f>(1-$I$8)*O27+($I$8*B27)</f>
        <v>80.488089719491455</v>
      </c>
      <c r="E27" s="18">
        <v>92.57325324820674</v>
      </c>
      <c r="F27" s="80">
        <v>0.1</v>
      </c>
      <c r="G27" s="18">
        <f>(1-$I$8)*R27+($I$8*E27)</f>
        <v>75.93640528504136</v>
      </c>
      <c r="H27" s="19">
        <f>G27-D27</f>
        <v>-4.5516844344500953</v>
      </c>
      <c r="L27" s="41" t="s">
        <v>5</v>
      </c>
      <c r="M27" s="18">
        <v>85.604460396134101</v>
      </c>
      <c r="N27" s="80">
        <v>0.05</v>
      </c>
      <c r="O27" s="18">
        <v>80.488089719491455</v>
      </c>
      <c r="P27" s="18">
        <v>76.950469075715958</v>
      </c>
      <c r="Q27" s="80">
        <v>0.1</v>
      </c>
      <c r="R27" s="18">
        <v>75.93640528504136</v>
      </c>
      <c r="S27" s="19">
        <f t="shared" ref="S27:S29" si="3">R27-O27</f>
        <v>-4.5516844344500953</v>
      </c>
    </row>
    <row r="28" spans="1:26" x14ac:dyDescent="0.25">
      <c r="A28" s="41" t="s">
        <v>105</v>
      </c>
      <c r="B28" s="18">
        <v>125.53807489137616</v>
      </c>
      <c r="C28" s="80"/>
      <c r="D28" s="18">
        <f t="shared" ref="D28:D46" si="4">(1-$I$8)*O28+($I$8*B28)</f>
        <v>90.75317862935286</v>
      </c>
      <c r="E28" s="18">
        <v>88.418828005140682</v>
      </c>
      <c r="F28" s="80"/>
      <c r="G28" s="18">
        <f t="shared" ref="G28:G46" si="5">(1-$I$8)*R28+($I$8*E28)</f>
        <v>126.74121346416875</v>
      </c>
      <c r="H28" s="19">
        <f t="shared" ref="H28:H46" si="6">G28-D28</f>
        <v>35.988034834815892</v>
      </c>
      <c r="L28" s="41" t="s">
        <v>105</v>
      </c>
      <c r="M28" s="18">
        <v>88.841830545796924</v>
      </c>
      <c r="N28" s="80"/>
      <c r="O28" s="18">
        <v>90.75317862935286</v>
      </c>
      <c r="P28" s="18">
        <v>123.54835713576887</v>
      </c>
      <c r="Q28" s="80"/>
      <c r="R28" s="18">
        <v>126.74121346416875</v>
      </c>
      <c r="S28" s="19">
        <f t="shared" si="3"/>
        <v>35.988034834815892</v>
      </c>
    </row>
    <row r="29" spans="1:26" x14ac:dyDescent="0.25">
      <c r="A29" s="41" t="s">
        <v>118</v>
      </c>
      <c r="B29" s="18">
        <v>107.29497102956765</v>
      </c>
      <c r="C29" s="80"/>
      <c r="D29" s="18">
        <f t="shared" si="4"/>
        <v>72.964363797145566</v>
      </c>
      <c r="E29" s="18">
        <v>87.395610346885675</v>
      </c>
      <c r="F29" s="80"/>
      <c r="G29" s="18">
        <f t="shared" si="5"/>
        <v>95.401746661667133</v>
      </c>
      <c r="H29" s="19">
        <f t="shared" si="6"/>
        <v>22.437382864521567</v>
      </c>
      <c r="L29" s="41" t="s">
        <v>118</v>
      </c>
      <c r="M29" s="18">
        <v>72.52827728685422</v>
      </c>
      <c r="N29" s="80"/>
      <c r="O29" s="18">
        <v>72.964363797145566</v>
      </c>
      <c r="P29" s="18">
        <v>92.357059239818028</v>
      </c>
      <c r="Q29" s="80"/>
      <c r="R29" s="18">
        <v>95.401746661667133</v>
      </c>
      <c r="S29" s="19">
        <f t="shared" si="3"/>
        <v>22.437382864521567</v>
      </c>
    </row>
    <row r="30" spans="1:26" x14ac:dyDescent="0.25">
      <c r="A30" s="41" t="s">
        <v>61</v>
      </c>
      <c r="B30" s="18">
        <v>96.866994345659535</v>
      </c>
      <c r="C30" s="80"/>
      <c r="D30" s="18">
        <f t="shared" si="4"/>
        <v>105.05063859540915</v>
      </c>
      <c r="E30" s="18">
        <v>88.901433716312823</v>
      </c>
      <c r="F30" s="80"/>
      <c r="G30" s="18">
        <f t="shared" si="5"/>
        <v>63.335253886280817</v>
      </c>
      <c r="H30" s="19">
        <f t="shared" si="6"/>
        <v>-41.715384709128337</v>
      </c>
      <c r="L30" s="41" t="s">
        <v>61</v>
      </c>
      <c r="M30" s="18">
        <v>102.19896838200857</v>
      </c>
      <c r="N30" s="80"/>
      <c r="O30" s="18">
        <v>105.05063859540915</v>
      </c>
      <c r="P30" s="18">
        <v>66.181136761909372</v>
      </c>
      <c r="Q30" s="80"/>
      <c r="R30" s="18">
        <v>63.335253886280817</v>
      </c>
      <c r="S30" s="19">
        <f>R30-O30</f>
        <v>-41.715384709128337</v>
      </c>
    </row>
    <row r="31" spans="1:26" x14ac:dyDescent="0.25">
      <c r="A31" s="41" t="s">
        <v>7</v>
      </c>
      <c r="B31" s="18">
        <v>77.332246831394897</v>
      </c>
      <c r="C31" s="80"/>
      <c r="D31" s="18">
        <f t="shared" si="4"/>
        <v>66.580684152940179</v>
      </c>
      <c r="E31" s="18">
        <v>135.39600507263037</v>
      </c>
      <c r="F31" s="80"/>
      <c r="G31" s="18">
        <f t="shared" si="5"/>
        <v>125.93820216842437</v>
      </c>
      <c r="H31" s="19">
        <f t="shared" si="6"/>
        <v>59.357518015484189</v>
      </c>
      <c r="L31" s="41" t="s">
        <v>7</v>
      </c>
      <c r="M31" s="18">
        <v>66.492968860298632</v>
      </c>
      <c r="N31" s="80"/>
      <c r="O31" s="18">
        <v>66.580684152940179</v>
      </c>
      <c r="P31" s="18">
        <v>119.22803632806318</v>
      </c>
      <c r="Q31" s="80"/>
      <c r="R31" s="18">
        <v>125.93820216842437</v>
      </c>
      <c r="S31" s="19">
        <f>R31-O31</f>
        <v>59.357518015484189</v>
      </c>
    </row>
    <row r="32" spans="1:26" x14ac:dyDescent="0.25">
      <c r="A32" s="41" t="s">
        <v>53</v>
      </c>
      <c r="B32" s="18">
        <v>105.14264699947702</v>
      </c>
      <c r="C32" s="80"/>
      <c r="D32" s="18">
        <f t="shared" si="4"/>
        <v>109.0919932740579</v>
      </c>
      <c r="E32" s="18">
        <v>67.409097922538109</v>
      </c>
      <c r="F32" s="80"/>
      <c r="G32" s="18">
        <f t="shared" si="5"/>
        <v>82.778904555040484</v>
      </c>
      <c r="H32" s="19">
        <f t="shared" si="6"/>
        <v>-26.313088719017415</v>
      </c>
      <c r="L32" s="41" t="s">
        <v>53</v>
      </c>
      <c r="M32" s="18">
        <v>110.84860033899584</v>
      </c>
      <c r="N32" s="80"/>
      <c r="O32" s="18">
        <v>109.0919932740579</v>
      </c>
      <c r="P32" s="18">
        <v>89.898965695959319</v>
      </c>
      <c r="Q32" s="80"/>
      <c r="R32" s="18">
        <v>82.778904555040484</v>
      </c>
      <c r="S32" s="19">
        <f t="shared" ref="S32:S46" si="7">R32-O32</f>
        <v>-26.313088719017415</v>
      </c>
    </row>
    <row r="33" spans="1:19" x14ac:dyDescent="0.25">
      <c r="A33" s="41" t="s">
        <v>4</v>
      </c>
      <c r="B33" s="18">
        <v>91.14977032085838</v>
      </c>
      <c r="C33" s="80"/>
      <c r="D33" s="18">
        <f t="shared" si="4"/>
        <v>115.7036641742289</v>
      </c>
      <c r="E33" s="18">
        <v>98.777311101225564</v>
      </c>
      <c r="F33" s="80"/>
      <c r="G33" s="18">
        <f t="shared" si="5"/>
        <v>113.62130101830574</v>
      </c>
      <c r="H33" s="19">
        <f t="shared" si="6"/>
        <v>-2.0823631559231615</v>
      </c>
      <c r="L33" s="41" t="s">
        <v>4</v>
      </c>
      <c r="M33" s="18">
        <v>115.0635486802081</v>
      </c>
      <c r="N33" s="80"/>
      <c r="O33" s="18">
        <v>115.7036641742289</v>
      </c>
      <c r="P33" s="18">
        <v>111.54012390752119</v>
      </c>
      <c r="Q33" s="80"/>
      <c r="R33" s="18">
        <v>113.62130101830574</v>
      </c>
      <c r="S33" s="19">
        <f t="shared" si="7"/>
        <v>-2.0823631559231615</v>
      </c>
    </row>
    <row r="34" spans="1:19" x14ac:dyDescent="0.25">
      <c r="A34" s="41" t="s">
        <v>116</v>
      </c>
      <c r="B34" s="18">
        <v>113.00090570883003</v>
      </c>
      <c r="C34" s="80">
        <v>-0.05</v>
      </c>
      <c r="D34" s="18">
        <f t="shared" si="4"/>
        <v>128.69179786278343</v>
      </c>
      <c r="E34" s="18">
        <v>81.100177588983769</v>
      </c>
      <c r="F34" s="80">
        <v>-0.05</v>
      </c>
      <c r="G34" s="18">
        <f t="shared" si="5"/>
        <v>83.221505307455317</v>
      </c>
      <c r="H34" s="19">
        <f t="shared" si="6"/>
        <v>-45.470292555328115</v>
      </c>
      <c r="L34" s="41" t="s">
        <v>116</v>
      </c>
      <c r="M34" s="18">
        <v>124.3319137750819</v>
      </c>
      <c r="N34" s="80">
        <v>-0.05</v>
      </c>
      <c r="O34" s="18">
        <v>128.69179786278343</v>
      </c>
      <c r="P34" s="18">
        <v>82.775306964215972</v>
      </c>
      <c r="Q34" s="80">
        <v>-0.05</v>
      </c>
      <c r="R34" s="18">
        <v>83.221505307455317</v>
      </c>
      <c r="S34" s="19">
        <f t="shared" si="7"/>
        <v>-45.470292555328115</v>
      </c>
    </row>
    <row r="35" spans="1:19" x14ac:dyDescent="0.25">
      <c r="A35" s="41" t="s">
        <v>115</v>
      </c>
      <c r="B35" s="18">
        <v>113.00090570883003</v>
      </c>
      <c r="C35" s="80">
        <v>0.1</v>
      </c>
      <c r="D35" s="18">
        <f t="shared" si="4"/>
        <v>122.29510761851668</v>
      </c>
      <c r="E35" s="18">
        <v>81.100177588983769</v>
      </c>
      <c r="F35" s="80">
        <v>0.1</v>
      </c>
      <c r="G35" s="18">
        <f t="shared" si="5"/>
        <v>124.8817778576466</v>
      </c>
      <c r="H35" s="19">
        <f t="shared" si="6"/>
        <v>2.5866702391299157</v>
      </c>
      <c r="L35" s="41" t="s">
        <v>115</v>
      </c>
      <c r="M35" s="18">
        <v>109.22452170795486</v>
      </c>
      <c r="N35" s="80">
        <v>0.1</v>
      </c>
      <c r="O35" s="18">
        <v>122.29510761851668</v>
      </c>
      <c r="P35" s="18">
        <v>113.86612542547392</v>
      </c>
      <c r="Q35" s="80">
        <v>0.1</v>
      </c>
      <c r="R35" s="18">
        <v>124.8817778576466</v>
      </c>
      <c r="S35" s="19">
        <f t="shared" si="7"/>
        <v>2.5866702391299157</v>
      </c>
    </row>
    <row r="36" spans="1:19" x14ac:dyDescent="0.25">
      <c r="A36" s="41" t="s">
        <v>62</v>
      </c>
      <c r="B36" s="18">
        <v>87.234814847338072</v>
      </c>
      <c r="C36" s="80"/>
      <c r="D36" s="18">
        <f t="shared" si="4"/>
        <v>104.93573421711362</v>
      </c>
      <c r="E36" s="18">
        <v>116.07411212246599</v>
      </c>
      <c r="F36" s="80">
        <v>-0.05</v>
      </c>
      <c r="G36" s="18">
        <f t="shared" si="5"/>
        <v>108.46923344641151</v>
      </c>
      <c r="H36" s="19">
        <f t="shared" si="6"/>
        <v>3.5334992292978882</v>
      </c>
      <c r="L36" s="41" t="s">
        <v>62</v>
      </c>
      <c r="M36" s="18">
        <v>110.98345242785901</v>
      </c>
      <c r="N36" s="80"/>
      <c r="O36" s="18">
        <v>104.93573421711362</v>
      </c>
      <c r="P36" s="18">
        <v>121.68536690917828</v>
      </c>
      <c r="Q36" s="80">
        <v>-0.05</v>
      </c>
      <c r="R36" s="18">
        <v>108.46923344641151</v>
      </c>
      <c r="S36" s="19">
        <f t="shared" si="7"/>
        <v>3.5334992292978882</v>
      </c>
    </row>
    <row r="37" spans="1:19" x14ac:dyDescent="0.25">
      <c r="A37" s="41" t="s">
        <v>8</v>
      </c>
      <c r="B37" s="18">
        <v>75.000406386080186</v>
      </c>
      <c r="C37" s="80"/>
      <c r="D37" s="18">
        <f t="shared" si="4"/>
        <v>90.765439798640585</v>
      </c>
      <c r="E37" s="18">
        <v>137.15587587616591</v>
      </c>
      <c r="F37" s="80">
        <v>0.05</v>
      </c>
      <c r="G37" s="18">
        <f t="shared" si="5"/>
        <v>157.56128882574302</v>
      </c>
      <c r="H37" s="19">
        <f t="shared" si="6"/>
        <v>66.795849027102435</v>
      </c>
      <c r="L37" s="41" t="s">
        <v>8</v>
      </c>
      <c r="M37" s="18">
        <v>95.454899143927832</v>
      </c>
      <c r="N37" s="80"/>
      <c r="O37" s="18">
        <v>90.765439798640585</v>
      </c>
      <c r="P37" s="18">
        <v>171.23546507461606</v>
      </c>
      <c r="Q37" s="80">
        <v>0.05</v>
      </c>
      <c r="R37" s="18">
        <v>157.56128882574302</v>
      </c>
      <c r="S37" s="19">
        <f t="shared" si="7"/>
        <v>66.795849027102435</v>
      </c>
    </row>
    <row r="38" spans="1:19" x14ac:dyDescent="0.25">
      <c r="A38" s="41" t="s">
        <v>1</v>
      </c>
      <c r="B38" s="18">
        <v>74.483304681010793</v>
      </c>
      <c r="C38" s="80">
        <v>0.05</v>
      </c>
      <c r="D38" s="18">
        <f t="shared" si="4"/>
        <v>74.288036097219418</v>
      </c>
      <c r="E38" s="18">
        <v>173.59572876014747</v>
      </c>
      <c r="F38" s="80">
        <v>-0.05</v>
      </c>
      <c r="G38" s="18">
        <f t="shared" si="5"/>
        <v>119.68848004644204</v>
      </c>
      <c r="H38" s="19">
        <f t="shared" si="6"/>
        <v>45.40044394922262</v>
      </c>
      <c r="L38" s="41" t="s">
        <v>1</v>
      </c>
      <c r="M38" s="18">
        <v>77.22687878889505</v>
      </c>
      <c r="N38" s="80">
        <v>0.05</v>
      </c>
      <c r="O38" s="18">
        <v>74.288036097219418</v>
      </c>
      <c r="P38" s="18">
        <v>115.81328974391572</v>
      </c>
      <c r="Q38" s="80">
        <v>-0.05</v>
      </c>
      <c r="R38" s="18">
        <v>119.68848004644204</v>
      </c>
      <c r="S38" s="19">
        <f t="shared" si="7"/>
        <v>45.40044394922262</v>
      </c>
    </row>
    <row r="39" spans="1:19" x14ac:dyDescent="0.25">
      <c r="A39" s="41" t="s">
        <v>6</v>
      </c>
      <c r="B39" s="18">
        <v>74.568647580631335</v>
      </c>
      <c r="C39" s="80">
        <v>-0.05</v>
      </c>
      <c r="D39" s="18">
        <f t="shared" si="4"/>
        <v>105.46375371930334</v>
      </c>
      <c r="E39" s="18">
        <v>122.61231072799701</v>
      </c>
      <c r="F39" s="80"/>
      <c r="G39" s="18">
        <f t="shared" si="5"/>
        <v>120.2207966658948</v>
      </c>
      <c r="H39" s="19">
        <f t="shared" si="6"/>
        <v>14.757042946591454</v>
      </c>
      <c r="L39" s="41" t="s">
        <v>6</v>
      </c>
      <c r="M39" s="18">
        <v>99.107874991548954</v>
      </c>
      <c r="N39" s="80">
        <v>-0.05</v>
      </c>
      <c r="O39" s="18">
        <v>105.46375371930334</v>
      </c>
      <c r="P39" s="18">
        <v>106.18004429837158</v>
      </c>
      <c r="Q39" s="80"/>
      <c r="R39" s="18">
        <v>120.2207966658948</v>
      </c>
      <c r="S39" s="19">
        <f t="shared" si="7"/>
        <v>14.757042946591454</v>
      </c>
    </row>
    <row r="40" spans="1:19" x14ac:dyDescent="0.25">
      <c r="A40" s="41" t="s">
        <v>2</v>
      </c>
      <c r="B40" s="18">
        <v>121.73292118151504</v>
      </c>
      <c r="C40" s="80"/>
      <c r="D40" s="18">
        <f t="shared" si="4"/>
        <v>103.77491121233476</v>
      </c>
      <c r="E40" s="18">
        <v>74.830657913943796</v>
      </c>
      <c r="F40" s="80"/>
      <c r="G40" s="18">
        <f t="shared" si="5"/>
        <v>79.298092111972025</v>
      </c>
      <c r="H40" s="19">
        <f t="shared" si="6"/>
        <v>-24.476819100362732</v>
      </c>
      <c r="L40" s="41" t="s">
        <v>2</v>
      </c>
      <c r="M40" s="18">
        <v>106.21245550509551</v>
      </c>
      <c r="N40" s="80"/>
      <c r="O40" s="18">
        <v>103.77491121233476</v>
      </c>
      <c r="P40" s="18">
        <v>76.063055812006141</v>
      </c>
      <c r="Q40" s="80"/>
      <c r="R40" s="18">
        <v>79.298092111972025</v>
      </c>
      <c r="S40" s="19">
        <f t="shared" si="7"/>
        <v>-24.476819100362732</v>
      </c>
    </row>
    <row r="41" spans="1:19" x14ac:dyDescent="0.25">
      <c r="A41" s="41" t="s">
        <v>106</v>
      </c>
      <c r="B41" s="18">
        <v>93.909877472482819</v>
      </c>
      <c r="C41" s="80">
        <v>-0.1</v>
      </c>
      <c r="D41" s="18">
        <f t="shared" si="4"/>
        <v>114.03014332430229</v>
      </c>
      <c r="E41" s="18">
        <v>79.550410242513536</v>
      </c>
      <c r="F41" s="80"/>
      <c r="G41" s="18">
        <f t="shared" si="5"/>
        <v>74.423711331302727</v>
      </c>
      <c r="H41" s="19">
        <f t="shared" si="6"/>
        <v>-39.606431992999561</v>
      </c>
      <c r="L41" s="41" t="s">
        <v>106</v>
      </c>
      <c r="M41" s="18">
        <v>117.21065811462819</v>
      </c>
      <c r="N41" s="80">
        <v>-0.1</v>
      </c>
      <c r="O41" s="18">
        <v>114.03014332430229</v>
      </c>
      <c r="P41" s="18">
        <v>71.384199232292545</v>
      </c>
      <c r="Q41" s="80"/>
      <c r="R41" s="18">
        <v>74.423711331302727</v>
      </c>
      <c r="S41" s="19">
        <f t="shared" si="7"/>
        <v>-39.606431992999561</v>
      </c>
    </row>
    <row r="42" spans="1:19" x14ac:dyDescent="0.25">
      <c r="A42" s="41" t="s">
        <v>10</v>
      </c>
      <c r="B42" s="18">
        <v>106.86337935459542</v>
      </c>
      <c r="C42" s="80"/>
      <c r="D42" s="18">
        <f t="shared" si="4"/>
        <v>105.32700198729709</v>
      </c>
      <c r="E42" s="18">
        <v>106.47909280239946</v>
      </c>
      <c r="F42" s="80"/>
      <c r="G42" s="18">
        <f t="shared" si="5"/>
        <v>93.582959636179694</v>
      </c>
      <c r="H42" s="19">
        <f t="shared" si="6"/>
        <v>-11.7440423511174</v>
      </c>
      <c r="L42" s="41" t="s">
        <v>10</v>
      </c>
      <c r="M42" s="18">
        <v>106.76559240157246</v>
      </c>
      <c r="N42" s="80"/>
      <c r="O42" s="18">
        <v>105.32700198729709</v>
      </c>
      <c r="P42" s="18">
        <v>96.675535496440531</v>
      </c>
      <c r="Q42" s="80"/>
      <c r="R42" s="18">
        <v>93.582959636179694</v>
      </c>
      <c r="S42" s="19">
        <f t="shared" si="7"/>
        <v>-11.7440423511174</v>
      </c>
    </row>
    <row r="43" spans="1:19" x14ac:dyDescent="0.25">
      <c r="A43" s="41" t="s">
        <v>3</v>
      </c>
      <c r="B43" s="18">
        <v>100.62165136158345</v>
      </c>
      <c r="C43" s="80">
        <v>0.1</v>
      </c>
      <c r="D43" s="18">
        <f t="shared" si="4"/>
        <v>79.241687802480314</v>
      </c>
      <c r="E43" s="18">
        <v>93.915681532876505</v>
      </c>
      <c r="F43" s="80">
        <v>0.1</v>
      </c>
      <c r="G43" s="18">
        <f t="shared" si="5"/>
        <v>120.88450644335786</v>
      </c>
      <c r="H43" s="19">
        <f t="shared" si="6"/>
        <v>41.64281864087755</v>
      </c>
      <c r="L43" s="41" t="s">
        <v>3</v>
      </c>
      <c r="M43" s="18">
        <v>84.254810294928276</v>
      </c>
      <c r="N43" s="80">
        <v>0.1</v>
      </c>
      <c r="O43" s="18">
        <v>79.241687802480314</v>
      </c>
      <c r="P43" s="18">
        <v>138.0684453165461</v>
      </c>
      <c r="Q43" s="80">
        <v>0.1</v>
      </c>
      <c r="R43" s="18">
        <v>120.88450644335786</v>
      </c>
      <c r="S43" s="19">
        <f t="shared" si="7"/>
        <v>41.64281864087755</v>
      </c>
    </row>
    <row r="44" spans="1:19" x14ac:dyDescent="0.25">
      <c r="A44" s="41" t="s">
        <v>117</v>
      </c>
      <c r="B44" s="18">
        <v>113.00090570883003</v>
      </c>
      <c r="C44" s="80">
        <v>-0.1</v>
      </c>
      <c r="D44" s="18">
        <f t="shared" si="4"/>
        <v>145.5907568959739</v>
      </c>
      <c r="E44" s="18">
        <v>81.100177588983769</v>
      </c>
      <c r="F44" s="80">
        <v>-0.1</v>
      </c>
      <c r="G44" s="18">
        <f t="shared" si="5"/>
        <v>54.325478059548672</v>
      </c>
      <c r="H44" s="19">
        <f t="shared" si="6"/>
        <v>-91.265278836425225</v>
      </c>
      <c r="L44" s="41" t="s">
        <v>117</v>
      </c>
      <c r="M44" s="18">
        <v>145.94099056177333</v>
      </c>
      <c r="N44" s="80">
        <v>-0.1</v>
      </c>
      <c r="O44" s="18">
        <v>145.5907568959739</v>
      </c>
      <c r="P44" s="18">
        <v>48.973494338684922</v>
      </c>
      <c r="Q44" s="80">
        <v>-0.1</v>
      </c>
      <c r="R44" s="18">
        <v>54.325478059548672</v>
      </c>
      <c r="S44" s="19">
        <f t="shared" si="7"/>
        <v>-91.265278836425225</v>
      </c>
    </row>
    <row r="45" spans="1:19" x14ac:dyDescent="0.25">
      <c r="A45" s="41" t="s">
        <v>63</v>
      </c>
      <c r="B45" s="18">
        <v>124.16947443324095</v>
      </c>
      <c r="C45" s="80"/>
      <c r="D45" s="18">
        <f t="shared" si="4"/>
        <v>94.073931404480859</v>
      </c>
      <c r="E45" s="18">
        <v>95.754060636046873</v>
      </c>
      <c r="F45" s="80"/>
      <c r="G45" s="18">
        <f t="shared" si="5"/>
        <v>104.38802916773164</v>
      </c>
      <c r="H45" s="19">
        <f t="shared" si="6"/>
        <v>10.314097763250786</v>
      </c>
      <c r="L45" s="41" t="s">
        <v>63</v>
      </c>
      <c r="M45" s="18">
        <v>88.121342754030891</v>
      </c>
      <c r="N45" s="80"/>
      <c r="O45" s="18">
        <v>94.073931404480859</v>
      </c>
      <c r="P45" s="18">
        <v>99.702970835409786</v>
      </c>
      <c r="Q45" s="80"/>
      <c r="R45" s="18">
        <v>104.38802916773164</v>
      </c>
      <c r="S45" s="19">
        <f t="shared" si="7"/>
        <v>10.314097763250786</v>
      </c>
    </row>
    <row r="46" spans="1:19" x14ac:dyDescent="0.25">
      <c r="A46" s="41" t="s">
        <v>85</v>
      </c>
      <c r="B46" s="18">
        <v>72.257016465385291</v>
      </c>
      <c r="C46" s="80">
        <v>-0.1</v>
      </c>
      <c r="D46" s="18">
        <f t="shared" si="4"/>
        <v>87.519356355616324</v>
      </c>
      <c r="E46" s="18">
        <v>97.362404878794734</v>
      </c>
      <c r="F46" s="80"/>
      <c r="G46" s="18">
        <f t="shared" si="5"/>
        <v>76.407679424226572</v>
      </c>
      <c r="H46" s="19">
        <f t="shared" si="6"/>
        <v>-11.111676931389752</v>
      </c>
      <c r="L46" s="41" t="s">
        <v>85</v>
      </c>
      <c r="M46" s="18">
        <v>89.818825467406938</v>
      </c>
      <c r="N46" s="80">
        <v>-0.1</v>
      </c>
      <c r="O46" s="18">
        <v>87.519356355616324</v>
      </c>
      <c r="P46" s="18">
        <v>73.674579871733556</v>
      </c>
      <c r="Q46" s="80"/>
      <c r="R46" s="18">
        <v>76.407679424226572</v>
      </c>
      <c r="S46" s="19">
        <f t="shared" si="7"/>
        <v>-11.111676931389752</v>
      </c>
    </row>
  </sheetData>
  <sortState xmlns:xlrd2="http://schemas.microsoft.com/office/spreadsheetml/2017/richdata2" ref="M2:P21">
    <sortCondition descending="1" ref="P2:P21"/>
  </sortState>
  <dataValidations count="1">
    <dataValidation type="list" allowBlank="1" showInputMessage="1" showErrorMessage="1" sqref="I6" xr:uid="{F2A98425-3D1D-4C88-99F9-A343AE71B93D}">
      <formula1>"Y, N"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30A7-BFC6-4DF7-9AB6-B6795490E1C1}">
  <sheetPr>
    <pageSetUpPr autoPageBreaks="0"/>
  </sheetPr>
  <dimension ref="A1:M24"/>
  <sheetViews>
    <sheetView zoomScaleNormal="100" workbookViewId="0">
      <selection activeCell="O17" sqref="O17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6384" width="9.109375" style="1"/>
  </cols>
  <sheetData>
    <row r="1" spans="1:13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6"/>
      <c r="J1" s="2" t="s">
        <v>12</v>
      </c>
      <c r="K1" s="5" t="s">
        <v>31</v>
      </c>
      <c r="L1" s="5" t="s">
        <v>32</v>
      </c>
      <c r="M1" s="5" t="s">
        <v>33</v>
      </c>
    </row>
    <row r="2" spans="1:13" x14ac:dyDescent="0.25">
      <c r="A2" s="41" t="str">
        <f>Schedule!$A2</f>
        <v>ARS</v>
      </c>
      <c r="B2" s="3">
        <f>VLOOKUP($A2,'Fixtures 4 GW'!$A$1:$C$21,2,FALSE)</f>
        <v>0.89174712650804078</v>
      </c>
      <c r="C2" s="3">
        <f ca="1">VLOOKUP($A2,'Fixtures 4 GW'!$J$3:$AW$22,40,FALSE)</f>
        <v>1.2097384685724564</v>
      </c>
      <c r="D2" s="18">
        <f ca="1">B2/C2*100</f>
        <v>73.714042305386954</v>
      </c>
      <c r="E2" s="3">
        <f>VLOOKUP($A2,'Fixtures 4 GW'!$A$1:$C$21,3,FALSE)</f>
        <v>1.1004560346222294</v>
      </c>
      <c r="F2" s="3">
        <f ca="1">VLOOKUP($A2,'Fixtures 4 GW'!$J$26:$AW$45,40,FALSE)</f>
        <v>1.3976116811694981</v>
      </c>
      <c r="G2" s="18">
        <f ca="1">E2/F2*100</f>
        <v>78.738325491196974</v>
      </c>
      <c r="H2" s="19">
        <f t="shared" ref="H2:H21" ca="1" si="0">G2-D2</f>
        <v>5.0242831858100203</v>
      </c>
      <c r="I2" s="6"/>
      <c r="J2" s="41" t="str">
        <f>A2</f>
        <v>ARS</v>
      </c>
      <c r="K2" s="19">
        <f ca="1">VLOOKUP($J2,'Team Ratings'!$A1:$H21,4,FALSE)-D2</f>
        <v>10.891430804491009</v>
      </c>
      <c r="L2" s="19">
        <f ca="1">G2-VLOOKUP($J2,'Team Ratings'!$A1:$H21,7,FALSE)</f>
        <v>-18.73950805013898</v>
      </c>
      <c r="M2" s="19">
        <f ca="1">K2+L2</f>
        <v>-7.8480772456479713</v>
      </c>
    </row>
    <row r="3" spans="1:13" x14ac:dyDescent="0.25">
      <c r="A3" s="41" t="str">
        <f>Schedule!$A3</f>
        <v>AVL</v>
      </c>
      <c r="B3" s="3">
        <f>VLOOKUP($A3,'Fixtures 4 GW'!$A$1:$C$21,2,FALSE)</f>
        <v>1.4715976243319984</v>
      </c>
      <c r="C3" s="3">
        <f ca="1">VLOOKUP($A3,'Fixtures 4 GW'!$J$3:$AW$22,40,FALSE)</f>
        <v>1.3221702034208276</v>
      </c>
      <c r="D3" s="18">
        <f t="shared" ref="D3:D21" ca="1" si="1">B3/C3*100</f>
        <v>111.30167814435387</v>
      </c>
      <c r="E3" s="3">
        <f>VLOOKUP($A3,'Fixtures 4 GW'!$A$1:$C$21,3,FALSE)</f>
        <v>1.5503049668338456</v>
      </c>
      <c r="F3" s="3">
        <f ca="1">VLOOKUP($A3,'Fixtures 4 GW'!$J$26:$AW$45,40,FALSE)</f>
        <v>1.3112088997869176</v>
      </c>
      <c r="G3" s="18">
        <f t="shared" ref="G3:G21" ca="1" si="2">E3/F3*100</f>
        <v>118.23478067345204</v>
      </c>
      <c r="H3" s="19">
        <f t="shared" ca="1" si="0"/>
        <v>6.9331025290981643</v>
      </c>
      <c r="I3" s="6"/>
      <c r="J3" s="41" t="str">
        <f t="shared" ref="J3:J21" si="3">A3</f>
        <v>AVL</v>
      </c>
      <c r="K3" s="19">
        <f ca="1">VLOOKUP($J3,'Team Ratings'!$A2:$H22,4,FALSE)-D3</f>
        <v>-3.6998029803362869</v>
      </c>
      <c r="L3" s="19">
        <f ca="1">G3-VLOOKUP($J3,'Team Ratings'!$A2:$H22,7,FALSE)</f>
        <v>9.2036245760543238</v>
      </c>
      <c r="M3" s="19">
        <f t="shared" ref="M3" ca="1" si="4">K3+L3</f>
        <v>5.503821595718037</v>
      </c>
    </row>
    <row r="4" spans="1:13" x14ac:dyDescent="0.25">
      <c r="A4" s="41" t="str">
        <f>Schedule!$A4</f>
        <v>BHA</v>
      </c>
      <c r="B4" s="3">
        <f>VLOOKUP($A4,'Fixtures 4 GW'!$A$1:$C$21,2,FALSE)</f>
        <v>1.0181053396734077</v>
      </c>
      <c r="C4" s="3">
        <f ca="1">VLOOKUP($A4,'Fixtures 4 GW'!$J$3:$AW$22,40,FALSE)</f>
        <v>1.4365820129217943</v>
      </c>
      <c r="D4" s="18">
        <f t="shared" ca="1" si="1"/>
        <v>70.869976828035917</v>
      </c>
      <c r="E4" s="3">
        <f>VLOOKUP($A4,'Fixtures 4 GW'!$A$1:$C$21,3,FALSE)</f>
        <v>1.291830812166316</v>
      </c>
      <c r="F4" s="3">
        <f ca="1">VLOOKUP($A4,'Fixtures 4 GW'!$J$26:$AW$45,40,FALSE)</f>
        <v>1.2803754661268802</v>
      </c>
      <c r="G4" s="18">
        <f t="shared" ca="1" si="2"/>
        <v>100.89468646834416</v>
      </c>
      <c r="H4" s="19">
        <f t="shared" ca="1" si="0"/>
        <v>30.024709640308245</v>
      </c>
      <c r="I4" s="6"/>
      <c r="J4" s="41" t="str">
        <f t="shared" si="3"/>
        <v>BHA</v>
      </c>
      <c r="K4" s="19">
        <f ca="1">VLOOKUP($J4,'Team Ratings'!$A3:$H23,4,FALSE)-D4</f>
        <v>4.7156703305662262</v>
      </c>
      <c r="L4" s="19">
        <f ca="1">G4-VLOOKUP($J4,'Team Ratings'!$A3:$H23,7,FALSE)</f>
        <v>7.1281131214704203</v>
      </c>
      <c r="M4" s="19">
        <f t="shared" ref="M4:M21" ca="1" si="5">K4+L4</f>
        <v>11.843783452036647</v>
      </c>
    </row>
    <row r="5" spans="1:13" x14ac:dyDescent="0.25">
      <c r="A5" s="41" t="str">
        <f>Schedule!$A5</f>
        <v>BUR</v>
      </c>
      <c r="B5" s="3">
        <f>VLOOKUP($A5,'Fixtures 4 GW'!$A$1:$C$21,2,FALSE)</f>
        <v>1.2085580773951965</v>
      </c>
      <c r="C5" s="3">
        <f ca="1">VLOOKUP($A5,'Fixtures 4 GW'!$J$3:$AW$22,40,FALSE)</f>
        <v>1.422458212160278</v>
      </c>
      <c r="D5" s="18">
        <f t="shared" ca="1" si="1"/>
        <v>84.962641929548653</v>
      </c>
      <c r="E5" s="3">
        <f>VLOOKUP($A5,'Fixtures 4 GW'!$A$1:$C$21,3,FALSE)</f>
        <v>1.6759551447985763</v>
      </c>
      <c r="F5" s="3">
        <f ca="1">VLOOKUP($A5,'Fixtures 4 GW'!$J$26:$AW$45,40,FALSE)</f>
        <v>1.4422584400405623</v>
      </c>
      <c r="G5" s="18">
        <f t="shared" ca="1" si="2"/>
        <v>116.20352485172086</v>
      </c>
      <c r="H5" s="19">
        <f ca="1">G5-D5</f>
        <v>31.240882922172204</v>
      </c>
      <c r="I5" s="6"/>
      <c r="J5" s="41" t="str">
        <f t="shared" si="3"/>
        <v>BUR</v>
      </c>
      <c r="K5" s="19">
        <f ca="1">VLOOKUP($J5,'Team Ratings'!$A4:$H24,4,FALSE)-D5</f>
        <v>24.707760156492341</v>
      </c>
      <c r="L5" s="19">
        <f ca="1">G5-VLOOKUP($J5,'Team Ratings'!$A4:$H24,7,FALSE)</f>
        <v>35.955448755784516</v>
      </c>
      <c r="M5" s="19">
        <f t="shared" ca="1" si="5"/>
        <v>60.663208912276858</v>
      </c>
    </row>
    <row r="6" spans="1:13" x14ac:dyDescent="0.25">
      <c r="A6" s="41" t="str">
        <f>Schedule!$A6</f>
        <v>CHE</v>
      </c>
      <c r="B6" s="3">
        <f>VLOOKUP($A6,'Fixtures 4 GW'!$A$1:$C$21,2,FALSE)</f>
        <v>0.76883758415890679</v>
      </c>
      <c r="C6" s="3">
        <f ca="1">VLOOKUP($A6,'Fixtures 4 GW'!$J$3:$AW$22,40,FALSE)</f>
        <v>1.4212828759987406</v>
      </c>
      <c r="D6" s="18">
        <f t="shared" ca="1" si="1"/>
        <v>54.094620933122961</v>
      </c>
      <c r="E6" s="3">
        <f>VLOOKUP($A6,'Fixtures 4 GW'!$A$1:$C$21,3,FALSE)</f>
        <v>1.633173839184598</v>
      </c>
      <c r="F6" s="3">
        <f ca="1">VLOOKUP($A6,'Fixtures 4 GW'!$J$26:$AW$45,40,FALSE)</f>
        <v>1.1975388753943905</v>
      </c>
      <c r="G6" s="18">
        <f t="shared" ca="1" si="2"/>
        <v>136.37752166055887</v>
      </c>
      <c r="H6" s="19">
        <f ca="1">G6-D6</f>
        <v>82.282900727435901</v>
      </c>
      <c r="I6" s="6"/>
      <c r="J6" s="41" t="str">
        <f t="shared" si="3"/>
        <v>CHE</v>
      </c>
      <c r="K6" s="19">
        <f ca="1">VLOOKUP($J6,'Team Ratings'!$A5:$H25,4,FALSE)-D6</f>
        <v>12.031203018151508</v>
      </c>
      <c r="L6" s="19">
        <f ca="1">G6-VLOOKUP($J6,'Team Ratings'!$A5:$H25,7,FALSE)</f>
        <v>11.006176622032214</v>
      </c>
      <c r="M6" s="19">
        <f t="shared" ca="1" si="5"/>
        <v>23.037379640183723</v>
      </c>
    </row>
    <row r="7" spans="1:13" x14ac:dyDescent="0.25">
      <c r="A7" s="41" t="str">
        <f>Schedule!$A7</f>
        <v>CRY</v>
      </c>
      <c r="B7" s="3">
        <f>VLOOKUP($A7,'Fixtures 4 GW'!$A$1:$C$21,2,FALSE)</f>
        <v>1.229622856505189</v>
      </c>
      <c r="C7" s="3">
        <f ca="1">VLOOKUP($A7,'Fixtures 4 GW'!$J$3:$AW$22,40,FALSE)</f>
        <v>1.311209706336476</v>
      </c>
      <c r="D7" s="18">
        <f t="shared" ca="1" si="1"/>
        <v>93.777742077639061</v>
      </c>
      <c r="E7" s="3">
        <f>VLOOKUP($A7,'Fixtures 4 GW'!$A$1:$C$21,3,FALSE)</f>
        <v>1.4626552337809415</v>
      </c>
      <c r="F7" s="3">
        <f ca="1">VLOOKUP($A7,'Fixtures 4 GW'!$J$26:$AW$45,40,FALSE)</f>
        <v>1.3116206158252388</v>
      </c>
      <c r="G7" s="18">
        <f t="shared" ca="1" si="2"/>
        <v>111.51511467061499</v>
      </c>
      <c r="H7" s="19">
        <f t="shared" ca="1" si="0"/>
        <v>17.73737259297593</v>
      </c>
      <c r="I7" s="6"/>
      <c r="J7" s="41" t="str">
        <f t="shared" si="3"/>
        <v>CRY</v>
      </c>
      <c r="K7" s="19">
        <f ca="1">VLOOKUP($J7,'Team Ratings'!$A6:$H26,4,FALSE)-D7</f>
        <v>20.351806360782433</v>
      </c>
      <c r="L7" s="19">
        <f ca="1">G7-VLOOKUP($J7,'Team Ratings'!$A6:$H26,7,FALSE)</f>
        <v>40.177166424196585</v>
      </c>
      <c r="M7" s="19">
        <f t="shared" ca="1" si="5"/>
        <v>60.528972784979018</v>
      </c>
    </row>
    <row r="8" spans="1:13" x14ac:dyDescent="0.25">
      <c r="A8" s="41" t="str">
        <f>Schedule!$A8</f>
        <v>EVE</v>
      </c>
      <c r="B8" s="3">
        <f>VLOOKUP($A8,'Fixtures 4 GW'!$A$1:$C$21,2,FALSE)</f>
        <v>1.0545883002070648</v>
      </c>
      <c r="C8" s="3">
        <f ca="1">VLOOKUP($A8,'Fixtures 4 GW'!$J$3:$AW$22,40,FALSE)</f>
        <v>1.2452509826260323</v>
      </c>
      <c r="D8" s="18">
        <f t="shared" ca="1" si="1"/>
        <v>84.688814939387498</v>
      </c>
      <c r="E8" s="3">
        <f>VLOOKUP($A8,'Fixtures 4 GW'!$A$1:$C$21,3,FALSE)</f>
        <v>1.0839728199320497</v>
      </c>
      <c r="F8" s="3">
        <f ca="1">VLOOKUP($A8,'Fixtures 4 GW'!$J$26:$AW$45,40,FALSE)</f>
        <v>1.4343823278944039</v>
      </c>
      <c r="G8" s="18">
        <f t="shared" ca="1" si="2"/>
        <v>75.570703769284691</v>
      </c>
      <c r="H8" s="19">
        <f t="shared" ca="1" si="0"/>
        <v>-9.1181111701028073</v>
      </c>
      <c r="I8" s="6"/>
      <c r="J8" s="41" t="str">
        <f t="shared" si="3"/>
        <v>EVE</v>
      </c>
      <c r="K8" s="19">
        <f ca="1">VLOOKUP($J8,'Team Ratings'!$A7:$H27,4,FALSE)-D8</f>
        <v>18.979516912258489</v>
      </c>
      <c r="L8" s="19">
        <f ca="1">G8-VLOOKUP($J8,'Team Ratings'!$A7:$H27,7,FALSE)</f>
        <v>-17.05504103202901</v>
      </c>
      <c r="M8" s="19">
        <f t="shared" ca="1" si="5"/>
        <v>1.9244758802294797</v>
      </c>
    </row>
    <row r="9" spans="1:13" x14ac:dyDescent="0.25">
      <c r="A9" s="41" t="str">
        <f>Schedule!$A9</f>
        <v>FUL</v>
      </c>
      <c r="B9" s="3">
        <f>VLOOKUP($A9,'Fixtures 4 GW'!$A$1:$C$21,2,FALSE)</f>
        <v>1.7368426305935452</v>
      </c>
      <c r="C9" s="3">
        <f ca="1">VLOOKUP($A9,'Fixtures 4 GW'!$J$3:$AW$22,40,FALSE)</f>
        <v>1.4638014004856914</v>
      </c>
      <c r="D9" s="18">
        <f t="shared" ca="1" si="1"/>
        <v>118.65288761284545</v>
      </c>
      <c r="E9" s="3">
        <f>VLOOKUP($A9,'Fixtures 4 GW'!$A$1:$C$21,3,FALSE)</f>
        <v>0.75011648600550074</v>
      </c>
      <c r="F9" s="3">
        <f ca="1">VLOOKUP($A9,'Fixtures 4 GW'!$J$26:$AW$45,40,FALSE)</f>
        <v>1.2159032571549373</v>
      </c>
      <c r="G9" s="18">
        <f t="shared" ca="1" si="2"/>
        <v>61.692119137889321</v>
      </c>
      <c r="H9" s="19">
        <f t="shared" ca="1" si="0"/>
        <v>-56.960768474956126</v>
      </c>
      <c r="I9" s="6"/>
      <c r="J9" s="41" t="str">
        <f t="shared" si="3"/>
        <v>FUL</v>
      </c>
      <c r="K9" s="19">
        <f ca="1">VLOOKUP($J9,'Team Ratings'!$A8:$H28,4,FALSE)-D9</f>
        <v>-12.002337956014173</v>
      </c>
      <c r="L9" s="19">
        <f ca="1">G9-VLOOKUP($J9,'Team Ratings'!$A8:$H28,7,FALSE)</f>
        <v>-20.361576844550768</v>
      </c>
      <c r="M9" s="19">
        <f t="shared" ca="1" si="5"/>
        <v>-32.363914800564942</v>
      </c>
    </row>
    <row r="10" spans="1:13" x14ac:dyDescent="0.25">
      <c r="A10" s="41" t="str">
        <f>Schedule!$A10</f>
        <v>LEE</v>
      </c>
      <c r="B10" s="3">
        <f>VLOOKUP($A10,'Fixtures 4 GW'!$A$1:$C$21,2,FALSE)</f>
        <v>1.3726319729451588</v>
      </c>
      <c r="C10" s="3">
        <f ca="1">VLOOKUP($A10,'Fixtures 4 GW'!$J$3:$AW$22,40,FALSE)</f>
        <v>1.284558084366427</v>
      </c>
      <c r="D10" s="18">
        <f t="shared" ca="1" si="1"/>
        <v>106.85635703442493</v>
      </c>
      <c r="E10" s="3">
        <f>VLOOKUP($A10,'Fixtures 4 GW'!$A$1:$C$21,3,FALSE)</f>
        <v>1.2812160249150621</v>
      </c>
      <c r="F10" s="3">
        <f ca="1">VLOOKUP($A10,'Fixtures 4 GW'!$J$26:$AW$45,40,FALSE)</f>
        <v>1.2687376540039681</v>
      </c>
      <c r="G10" s="18">
        <f t="shared" ca="1" si="2"/>
        <v>100.98352648963431</v>
      </c>
      <c r="H10" s="19">
        <f t="shared" ca="1" si="0"/>
        <v>-5.8728305447906166</v>
      </c>
      <c r="I10" s="6"/>
      <c r="J10" s="41" t="str">
        <f t="shared" si="3"/>
        <v>LEE</v>
      </c>
      <c r="K10" s="19">
        <f ca="1">VLOOKUP($J10,'Team Ratings'!$A9:$H29,4,FALSE)-D10</f>
        <v>16.693626989009431</v>
      </c>
      <c r="L10" s="19">
        <f ca="1">G10-VLOOKUP($J10,'Team Ratings'!$A9:$H29,7,FALSE)</f>
        <v>-18.77515329814922</v>
      </c>
      <c r="M10" s="19">
        <f t="shared" ca="1" si="5"/>
        <v>-2.0815263091397895</v>
      </c>
    </row>
    <row r="11" spans="1:13" x14ac:dyDescent="0.25">
      <c r="A11" s="41" t="str">
        <f>Schedule!$A11</f>
        <v>LEI</v>
      </c>
      <c r="B11" s="3">
        <f>VLOOKUP($A11,'Fixtures 4 GW'!$A$1:$C$21,2,FALSE)</f>
        <v>1.1492264975015809</v>
      </c>
      <c r="C11" s="3">
        <f ca="1">VLOOKUP($A11,'Fixtures 4 GW'!$J$3:$AW$22,40,FALSE)</f>
        <v>1.4762209896715586</v>
      </c>
      <c r="D11" s="18">
        <f t="shared" ca="1" si="1"/>
        <v>77.849218073865075</v>
      </c>
      <c r="E11" s="3">
        <f>VLOOKUP($A11,'Fixtures 4 GW'!$A$1:$C$21,3,FALSE)</f>
        <v>1.8107146901795828</v>
      </c>
      <c r="F11" s="3">
        <f ca="1">VLOOKUP($A11,'Fixtures 4 GW'!$J$26:$AW$45,40,FALSE)</f>
        <v>1.2095611513227247</v>
      </c>
      <c r="G11" s="18">
        <f t="shared" ca="1" si="2"/>
        <v>149.70013613610706</v>
      </c>
      <c r="H11" s="19">
        <f t="shared" ca="1" si="0"/>
        <v>71.850918062241988</v>
      </c>
      <c r="I11" s="6"/>
      <c r="J11" s="41" t="str">
        <f t="shared" si="3"/>
        <v>LEI</v>
      </c>
      <c r="K11" s="19">
        <f ca="1">VLOOKUP($J11,'Team Ratings'!$A10:$H30,4,FALSE)-D11</f>
        <v>15.55182586336305</v>
      </c>
      <c r="L11" s="19">
        <f ca="1">G11-VLOOKUP($J11,'Team Ratings'!$A10:$H30,7,FALSE)</f>
        <v>36.668645251555546</v>
      </c>
      <c r="M11" s="19">
        <f t="shared" ca="1" si="5"/>
        <v>52.220471114918595</v>
      </c>
    </row>
    <row r="12" spans="1:13" x14ac:dyDescent="0.25">
      <c r="A12" s="41" t="str">
        <f>Schedule!$A12</f>
        <v>LIV</v>
      </c>
      <c r="B12" s="3">
        <f>VLOOKUP($A12,'Fixtures 4 GW'!$A$1:$C$21,2,FALSE)</f>
        <v>1.3987531307733321</v>
      </c>
      <c r="C12" s="3">
        <f ca="1">VLOOKUP($A12,'Fixtures 4 GW'!$J$3:$AW$22,40,FALSE)</f>
        <v>1.2505938197994273</v>
      </c>
      <c r="D12" s="18">
        <f t="shared" ca="1" si="1"/>
        <v>111.84711683587776</v>
      </c>
      <c r="E12" s="3">
        <f>VLOOKUP($A12,'Fixtures 4 GW'!$A$1:$C$21,3,FALSE)</f>
        <v>2.3378959715256431</v>
      </c>
      <c r="F12" s="3">
        <f ca="1">VLOOKUP($A12,'Fixtures 4 GW'!$J$26:$AW$45,40,FALSE)</f>
        <v>1.449601065988714</v>
      </c>
      <c r="G12" s="18">
        <f t="shared" ca="1" si="2"/>
        <v>161.27857700843089</v>
      </c>
      <c r="H12" s="19">
        <f t="shared" ca="1" si="0"/>
        <v>49.43146017255313</v>
      </c>
      <c r="I12" s="6"/>
      <c r="J12" s="41" t="str">
        <f t="shared" si="3"/>
        <v>LIV</v>
      </c>
      <c r="K12" s="19">
        <f ca="1">VLOOKUP($J12,'Team Ratings'!$A11:$H31,4,FALSE)-D12</f>
        <v>-16.281728857307243</v>
      </c>
      <c r="L12" s="19">
        <f ca="1">G12-VLOOKUP($J12,'Team Ratings'!$A11:$H31,7,FALSE)</f>
        <v>20.305756637803881</v>
      </c>
      <c r="M12" s="19">
        <f t="shared" ca="1" si="5"/>
        <v>4.0240277804966382</v>
      </c>
    </row>
    <row r="13" spans="1:13" x14ac:dyDescent="0.25">
      <c r="A13" s="41" t="str">
        <f>Schedule!$A13</f>
        <v>MCI</v>
      </c>
      <c r="B13" s="3">
        <f>VLOOKUP($A13,'Fixtures 4 GW'!$A$1:$C$21,2,FALSE)</f>
        <v>1.279398932850595</v>
      </c>
      <c r="C13" s="3">
        <f ca="1">VLOOKUP($A13,'Fixtures 4 GW'!$J$3:$AW$22,40,FALSE)</f>
        <v>1.2806492189959373</v>
      </c>
      <c r="D13" s="18">
        <f t="shared" ca="1" si="1"/>
        <v>99.902370912596766</v>
      </c>
      <c r="E13" s="3">
        <f>VLOOKUP($A13,'Fixtures 4 GW'!$A$1:$C$21,3,FALSE)</f>
        <v>1.5038097934530552</v>
      </c>
      <c r="F13" s="3">
        <f ca="1">VLOOKUP($A13,'Fixtures 4 GW'!$J$26:$AW$45,40,FALSE)</f>
        <v>1.1678259897780716</v>
      </c>
      <c r="G13" s="18">
        <f t="shared" ca="1" si="2"/>
        <v>128.77002281297339</v>
      </c>
      <c r="H13" s="19">
        <f t="shared" ca="1" si="0"/>
        <v>28.867651900376629</v>
      </c>
      <c r="I13" s="6"/>
      <c r="J13" s="41" t="str">
        <f t="shared" si="3"/>
        <v>MCI</v>
      </c>
      <c r="K13" s="19">
        <f ca="1">VLOOKUP($J13,'Team Ratings'!$A12:$H32,4,FALSE)-D13</f>
        <v>-38.23361773218074</v>
      </c>
      <c r="L13" s="19">
        <f ca="1">G13-VLOOKUP($J13,'Team Ratings'!$A12:$H32,7,FALSE)</f>
        <v>-11.13588493097086</v>
      </c>
      <c r="M13" s="19">
        <f t="shared" ca="1" si="5"/>
        <v>-49.3695026631516</v>
      </c>
    </row>
    <row r="14" spans="1:13" x14ac:dyDescent="0.25">
      <c r="A14" s="41" t="str">
        <f>Schedule!$A14</f>
        <v>MUN</v>
      </c>
      <c r="B14" s="3">
        <f>VLOOKUP($A14,'Fixtures 4 GW'!$A$1:$C$21,2,FALSE)</f>
        <v>1.296436079527842</v>
      </c>
      <c r="C14" s="3">
        <f ca="1">VLOOKUP($A14,'Fixtures 4 GW'!$J$3:$AW$22,40,FALSE)</f>
        <v>1.4356513176632837</v>
      </c>
      <c r="D14" s="18">
        <f t="shared" ca="1" si="1"/>
        <v>90.302990954514399</v>
      </c>
      <c r="E14" s="3">
        <f>VLOOKUP($A14,'Fixtures 4 GW'!$A$1:$C$21,3,FALSE)</f>
        <v>1.1720395162595048</v>
      </c>
      <c r="F14" s="3">
        <f ca="1">VLOOKUP($A14,'Fixtures 4 GW'!$J$26:$AW$45,40,FALSE)</f>
        <v>1.3747409128731825</v>
      </c>
      <c r="G14" s="18">
        <f t="shared" ca="1" si="2"/>
        <v>85.255301947038475</v>
      </c>
      <c r="H14" s="19">
        <f t="shared" ca="1" si="0"/>
        <v>-5.047689007475924</v>
      </c>
      <c r="I14" s="6"/>
      <c r="J14" s="41" t="str">
        <f t="shared" si="3"/>
        <v>MUN</v>
      </c>
      <c r="K14" s="19">
        <f ca="1">VLOOKUP($J14,'Team Ratings'!$A13:$H33,4,FALSE)-D14</f>
        <v>-3.4048560737929279</v>
      </c>
      <c r="L14" s="19">
        <f ca="1">G14-VLOOKUP($J14,'Team Ratings'!$A13:$H33,7,FALSE)</f>
        <v>-38.554847100496687</v>
      </c>
      <c r="M14" s="19">
        <f t="shared" ca="1" si="5"/>
        <v>-41.959703174289615</v>
      </c>
    </row>
    <row r="15" spans="1:13" x14ac:dyDescent="0.25">
      <c r="A15" s="41" t="str">
        <f>Schedule!$A15</f>
        <v>NEW</v>
      </c>
      <c r="B15" s="3">
        <f>VLOOKUP($A15,'Fixtures 4 GW'!$A$1:$C$21,2,FALSE)</f>
        <v>2.0454134170686045</v>
      </c>
      <c r="C15" s="3">
        <f ca="1">VLOOKUP($A15,'Fixtures 4 GW'!$J$3:$AW$22,40,FALSE)</f>
        <v>1.348113174384266</v>
      </c>
      <c r="D15" s="18">
        <f t="shared" ca="1" si="1"/>
        <v>151.72416203133847</v>
      </c>
      <c r="E15" s="3">
        <f>VLOOKUP($A15,'Fixtures 4 GW'!$A$1:$C$21,3,FALSE)</f>
        <v>1.4900908024591488</v>
      </c>
      <c r="F15" s="3">
        <f ca="1">VLOOKUP($A15,'Fixtures 4 GW'!$J$26:$AW$45,40,FALSE)</f>
        <v>1.2558168732382424</v>
      </c>
      <c r="G15" s="18">
        <f t="shared" ca="1" si="2"/>
        <v>118.65510284288577</v>
      </c>
      <c r="H15" s="19">
        <f t="shared" ca="1" si="0"/>
        <v>-33.069059188452698</v>
      </c>
      <c r="I15" s="6"/>
      <c r="J15" s="41" t="str">
        <f t="shared" si="3"/>
        <v>NEW</v>
      </c>
      <c r="K15" s="19">
        <f ca="1">VLOOKUP($J15,'Team Ratings'!$A14:$H34,4,FALSE)-D15</f>
        <v>-42.986126720134166</v>
      </c>
      <c r="L15" s="19">
        <f ca="1">G15-VLOOKUP($J15,'Team Ratings'!$A14:$H34,7,FALSE)</f>
        <v>34.90489760176375</v>
      </c>
      <c r="M15" s="19">
        <f t="shared" ca="1" si="5"/>
        <v>-8.0812291183704161</v>
      </c>
    </row>
    <row r="16" spans="1:13" x14ac:dyDescent="0.25">
      <c r="A16" s="41" t="str">
        <f>Schedule!$A16</f>
        <v>SHU</v>
      </c>
      <c r="B16" s="3">
        <f>VLOOKUP($A16,'Fixtures 4 GW'!$A$1:$C$21,2,FALSE)</f>
        <v>2.0273209259649603</v>
      </c>
      <c r="C16" s="3">
        <f ca="1">VLOOKUP($A16,'Fixtures 4 GW'!$J$3:$AW$22,40,FALSE)</f>
        <v>1.2339334066617695</v>
      </c>
      <c r="D16" s="18">
        <f t="shared" ca="1" si="1"/>
        <v>164.29743412568652</v>
      </c>
      <c r="E16" s="3">
        <f>VLOOKUP($A16,'Fixtures 4 GW'!$A$1:$C$21,3,FALSE)</f>
        <v>0.68031649409480655</v>
      </c>
      <c r="F16" s="3">
        <f ca="1">VLOOKUP($A16,'Fixtures 4 GW'!$J$26:$AW$45,40,FALSE)</f>
        <v>1.3639746745078603</v>
      </c>
      <c r="G16" s="18">
        <f t="shared" ca="1" si="2"/>
        <v>49.877501892787969</v>
      </c>
      <c r="H16" s="19">
        <f t="shared" ca="1" si="0"/>
        <v>-114.41993223289856</v>
      </c>
      <c r="I16" s="6"/>
      <c r="J16" s="41" t="str">
        <f t="shared" si="3"/>
        <v>SHU</v>
      </c>
      <c r="K16" s="19">
        <f ca="1">VLOOKUP($J16,'Team Ratings'!$A15:$H35,4,FALSE)-D16</f>
        <v>-39.23291232753472</v>
      </c>
      <c r="L16" s="19">
        <f ca="1">G16-VLOOKUP($J16,'Team Ratings'!$A15:$H35,7,FALSE)</f>
        <v>-13.043325335181642</v>
      </c>
      <c r="M16" s="19">
        <f t="shared" ca="1" si="5"/>
        <v>-52.276237662716362</v>
      </c>
    </row>
    <row r="17" spans="1:13" x14ac:dyDescent="0.25">
      <c r="A17" s="41" t="str">
        <f>Schedule!$A17</f>
        <v>SOU</v>
      </c>
      <c r="B17" s="3">
        <f>VLOOKUP($A17,'Fixtures 4 GW'!$A$1:$C$21,2,FALSE)</f>
        <v>1.6021476950068814</v>
      </c>
      <c r="C17" s="3">
        <f ca="1">VLOOKUP($A17,'Fixtures 4 GW'!$J$3:$AW$22,40,FALSE)</f>
        <v>1.3538938404113385</v>
      </c>
      <c r="D17" s="18">
        <f t="shared" ca="1" si="1"/>
        <v>118.33628658212365</v>
      </c>
      <c r="E17" s="3">
        <f>VLOOKUP($A17,'Fixtures 4 GW'!$A$1:$C$21,3,FALSE)</f>
        <v>1.4323560103543116</v>
      </c>
      <c r="F17" s="3">
        <f ca="1">VLOOKUP($A17,'Fixtures 4 GW'!$J$26:$AW$45,40,FALSE)</f>
        <v>1.4749369036769751</v>
      </c>
      <c r="G17" s="18">
        <f t="shared" ca="1" si="2"/>
        <v>97.11303627860211</v>
      </c>
      <c r="H17" s="19">
        <f t="shared" ca="1" si="0"/>
        <v>-21.223250303521539</v>
      </c>
      <c r="I17" s="6"/>
      <c r="J17" s="41" t="str">
        <f t="shared" si="3"/>
        <v>SOU</v>
      </c>
      <c r="K17" s="19">
        <f ca="1">VLOOKUP($J17,'Team Ratings'!$A16:$H36,4,FALSE)-D17</f>
        <v>-6.8121283421343861</v>
      </c>
      <c r="L17" s="19">
        <f ca="1">G17-VLOOKUP($J17,'Team Ratings'!$A16:$H36,7,FALSE)</f>
        <v>4.9981496803123235</v>
      </c>
      <c r="M17" s="19">
        <f t="shared" ca="1" si="5"/>
        <v>-1.8139786618220626</v>
      </c>
    </row>
    <row r="18" spans="1:13" x14ac:dyDescent="0.25">
      <c r="A18" s="41" t="str">
        <f>Schedule!$A18</f>
        <v>TOT</v>
      </c>
      <c r="B18" s="3">
        <f>VLOOKUP($A18,'Fixtures 4 GW'!$A$1:$C$21,2,FALSE)</f>
        <v>1.1976601240736837</v>
      </c>
      <c r="C18" s="3">
        <f ca="1">VLOOKUP($A18,'Fixtures 4 GW'!$J$3:$AW$22,40,FALSE)</f>
        <v>1.2085386510815632</v>
      </c>
      <c r="D18" s="18">
        <f t="shared" ca="1" si="1"/>
        <v>99.099861059624033</v>
      </c>
      <c r="E18" s="3">
        <f>VLOOKUP($A18,'Fixtures 4 GW'!$A$1:$C$21,3,FALSE)</f>
        <v>2.2881337971202069</v>
      </c>
      <c r="F18" s="3">
        <f ca="1">VLOOKUP($A18,'Fixtures 4 GW'!$J$26:$AW$45,40,FALSE)</f>
        <v>1.5500015172774946</v>
      </c>
      <c r="G18" s="18">
        <f t="shared" ca="1" si="2"/>
        <v>147.62139079316563</v>
      </c>
      <c r="H18" s="19">
        <f t="shared" ca="1" si="0"/>
        <v>48.521529733541598</v>
      </c>
      <c r="I18" s="6"/>
      <c r="J18" s="41" t="str">
        <f t="shared" si="3"/>
        <v>TOT</v>
      </c>
      <c r="K18" s="19">
        <f ca="1">VLOOKUP($J18,'Team Ratings'!$A17:$H37,4,FALSE)-D18</f>
        <v>-3.7609136778360579</v>
      </c>
      <c r="L18" s="19">
        <f ca="1">G18-VLOOKUP($J18,'Team Ratings'!$A17:$H37,7,FALSE)</f>
        <v>38.321880365806081</v>
      </c>
      <c r="M18" s="19">
        <f t="shared" ca="1" si="5"/>
        <v>34.560966687970023</v>
      </c>
    </row>
    <row r="19" spans="1:13" x14ac:dyDescent="0.25">
      <c r="A19" s="41" t="str">
        <f>Schedule!$A19</f>
        <v>WBA</v>
      </c>
      <c r="B19" s="3">
        <f>VLOOKUP($A19,'Fixtures 4 GW'!$A$1:$C$21,2,FALSE)</f>
        <v>1.9366415946485476</v>
      </c>
      <c r="C19" s="3">
        <f ca="1">VLOOKUP($A19,'Fixtures 4 GW'!$J$3:$AW$22,40,FALSE)</f>
        <v>1.3805584947308458</v>
      </c>
      <c r="D19" s="18">
        <f t="shared" ca="1" si="1"/>
        <v>140.27957540662672</v>
      </c>
      <c r="E19" s="3">
        <f>VLOOKUP($A19,'Fixtures 4 GW'!$A$1:$C$21,3,FALSE)</f>
        <v>1.2404299466105808</v>
      </c>
      <c r="F19" s="3">
        <f ca="1">VLOOKUP($A19,'Fixtures 4 GW'!$J$26:$AW$45,40,FALSE)</f>
        <v>1.2672359011734191</v>
      </c>
      <c r="G19" s="18">
        <f t="shared" ca="1" si="2"/>
        <v>97.884691039922643</v>
      </c>
      <c r="H19" s="19">
        <f t="shared" ca="1" si="0"/>
        <v>-42.394884366704076</v>
      </c>
      <c r="I19" s="6"/>
      <c r="J19" s="41" t="str">
        <f t="shared" si="3"/>
        <v>WBA</v>
      </c>
      <c r="K19" s="19">
        <f ca="1">VLOOKUP($J19,'Team Ratings'!$A18:$H38,4,FALSE)-D19</f>
        <v>-2.141960340071023</v>
      </c>
      <c r="L19" s="19">
        <f ca="1">G19-VLOOKUP($J19,'Team Ratings'!$A18:$H38,7,FALSE)</f>
        <v>27.339125738891568</v>
      </c>
      <c r="M19" s="19">
        <f t="shared" ca="1" si="5"/>
        <v>25.197165398820545</v>
      </c>
    </row>
    <row r="20" spans="1:13" x14ac:dyDescent="0.25">
      <c r="A20" s="41" t="str">
        <f>Schedule!$A20</f>
        <v>WHU</v>
      </c>
      <c r="B20" s="3">
        <f>VLOOKUP($A20,'Fixtures 4 GW'!$A$1:$C$21,2,FALSE)</f>
        <v>1.5219853752588313</v>
      </c>
      <c r="C20" s="3">
        <f ca="1">VLOOKUP($A20,'Fixtures 4 GW'!$J$3:$AW$22,40,FALSE)</f>
        <v>1.1517206505119248</v>
      </c>
      <c r="D20" s="18">
        <f t="shared" ca="1" si="1"/>
        <v>132.1488309324252</v>
      </c>
      <c r="E20" s="3">
        <f>VLOOKUP($A20,'Fixtures 4 GW'!$A$1:$C$21,3,FALSE)</f>
        <v>1.1080921371946286</v>
      </c>
      <c r="F20" s="3">
        <f ca="1">VLOOKUP($A20,'Fixtures 4 GW'!$J$26:$AW$45,40,FALSE)</f>
        <v>1.3853884306497382</v>
      </c>
      <c r="G20" s="18">
        <f t="shared" ca="1" si="2"/>
        <v>79.984220503049869</v>
      </c>
      <c r="H20" s="19">
        <f t="shared" ca="1" si="0"/>
        <v>-52.16461042937533</v>
      </c>
      <c r="I20" s="6"/>
      <c r="J20" s="41" t="str">
        <f t="shared" si="3"/>
        <v>WHU</v>
      </c>
      <c r="K20" s="19">
        <f ca="1">VLOOKUP($J20,'Team Ratings'!$A19:$H39,4,FALSE)-D20</f>
        <v>-37.372549411920502</v>
      </c>
      <c r="L20" s="19">
        <f ca="1">G20-VLOOKUP($J20,'Team Ratings'!$A19:$H39,7,FALSE)</f>
        <v>-26.012632026066186</v>
      </c>
      <c r="M20" s="19">
        <f t="shared" ca="1" si="5"/>
        <v>-63.385181437986688</v>
      </c>
    </row>
    <row r="21" spans="1:13" x14ac:dyDescent="0.25">
      <c r="A21" s="41" t="str">
        <f>Schedule!$A21</f>
        <v>WOL</v>
      </c>
      <c r="B21" s="3">
        <f>VLOOKUP($A21,'Fixtures 4 GW'!$A$1:$C$21,2,FALSE)</f>
        <v>1.7745079416250265</v>
      </c>
      <c r="C21" s="3">
        <f ca="1">VLOOKUP($A21,'Fixtures 4 GW'!$J$3:$AW$22,40,FALSE)</f>
        <v>1.2593773647483848</v>
      </c>
      <c r="D21" s="18">
        <f t="shared" ca="1" si="1"/>
        <v>140.90359183004384</v>
      </c>
      <c r="E21" s="3">
        <f>VLOOKUP($A21,'Fixtures 4 GW'!$A$1:$C$21,3,FALSE)</f>
        <v>1.0864712425173919</v>
      </c>
      <c r="F21" s="3">
        <f ca="1">VLOOKUP($A21,'Fixtures 4 GW'!$J$26:$AW$45,40,FALSE)</f>
        <v>1.3194989258738048</v>
      </c>
      <c r="G21" s="18">
        <f t="shared" ca="1" si="2"/>
        <v>82.33968374001546</v>
      </c>
      <c r="H21" s="19">
        <f t="shared" ca="1" si="0"/>
        <v>-58.563908090028377</v>
      </c>
      <c r="I21" s="6"/>
      <c r="J21" s="41" t="str">
        <f t="shared" si="3"/>
        <v>WOL</v>
      </c>
      <c r="K21" s="19">
        <f ca="1">VLOOKUP($J21,'Team Ratings'!$A20:$H40,4,FALSE)-D21</f>
        <v>-46.487364410542298</v>
      </c>
      <c r="L21" s="19">
        <f ca="1">G21-VLOOKUP($J21,'Team Ratings'!$A20:$H40,7,FALSE)</f>
        <v>-0.79579483633499137</v>
      </c>
      <c r="M21" s="19">
        <f t="shared" ca="1" si="5"/>
        <v>-47.28315924687729</v>
      </c>
    </row>
    <row r="22" spans="1:13" x14ac:dyDescent="0.25">
      <c r="D22" s="21"/>
      <c r="G22" s="21"/>
    </row>
    <row r="24" spans="1:13" x14ac:dyDescent="0.25">
      <c r="B24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Formula Data</vt:lpstr>
      <vt:lpstr>4 Week</vt:lpstr>
      <vt:lpstr>6 Week</vt:lpstr>
      <vt:lpstr>xG</vt:lpstr>
      <vt:lpstr>Fixtures</vt:lpstr>
      <vt:lpstr>Fixtures 4 GW</vt:lpstr>
      <vt:lpstr>Fixtures 6 GW</vt:lpstr>
      <vt:lpstr>Team Ratings</vt:lpstr>
      <vt:lpstr>Ratings 4GW</vt:lpstr>
      <vt:lpstr>Ratings 6GW</vt:lpstr>
      <vt:lpstr>Proj GS</vt:lpstr>
      <vt:lpstr>Proj GC</vt:lpstr>
      <vt:lpstr>Schedule</vt:lpstr>
      <vt:lpstr>Def Rot - Rat</vt:lpstr>
      <vt:lpstr>Def Rot - GC</vt:lpstr>
      <vt:lpstr>DGW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2012-08-17T19:10:24Z</dcterms:created>
  <dcterms:modified xsi:type="dcterms:W3CDTF">2021-07-25T20:40:56Z</dcterms:modified>
</cp:coreProperties>
</file>