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LJava\EPL Excels\"/>
    </mc:Choice>
  </mc:AlternateContent>
  <xr:revisionPtr revIDLastSave="0" documentId="13_ncr:1_{629BA378-988C-4319-8F66-145415C69CDF}" xr6:coauthVersionLast="45" xr6:coauthVersionMax="45" xr10:uidLastSave="{00000000-0000-0000-0000-000000000000}"/>
  <bookViews>
    <workbookView xWindow="-108" yWindow="-108" windowWidth="23256" windowHeight="12576" tabRatio="889" xr2:uid="{00000000-000D-0000-FFFF-FFFF00000000}"/>
  </bookViews>
  <sheets>
    <sheet name="Formula Data" sheetId="31" r:id="rId1"/>
    <sheet name="xG" sheetId="59" r:id="rId2"/>
    <sheet name="Fixtures" sheetId="33" r:id="rId3"/>
    <sheet name="Team Ratings" sheetId="34" r:id="rId4"/>
    <sheet name="Proj GS" sheetId="22" r:id="rId5"/>
    <sheet name="Proj GC" sheetId="14" r:id="rId6"/>
    <sheet name="Schedule" sheetId="44" r:id="rId7"/>
    <sheet name="Def Rot - Rat" sheetId="57" r:id="rId8"/>
    <sheet name="Def Rot - GC" sheetId="61" r:id="rId9"/>
    <sheet name="DGW Plan" sheetId="58" r:id="rId10"/>
  </sheets>
  <externalReferences>
    <externalReference r:id="rId11"/>
  </externalReferences>
  <definedNames>
    <definedName name="_xlnm._FilterDatabase" localSheetId="4" hidden="1">'Proj GS'!#REF!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9" i="14" l="1"/>
  <c r="AC13" i="14"/>
  <c r="AC13" i="22"/>
  <c r="AC9" i="22"/>
  <c r="P5" i="58" l="1"/>
  <c r="I22" i="58" l="1"/>
  <c r="I19" i="58"/>
  <c r="I18" i="58"/>
  <c r="I16" i="58"/>
  <c r="I15" i="58"/>
  <c r="I14" i="58"/>
  <c r="I12" i="58"/>
  <c r="I11" i="58"/>
  <c r="I8" i="58"/>
  <c r="I7" i="58"/>
  <c r="I4" i="58"/>
  <c r="I3" i="58"/>
  <c r="Z5" i="22" l="1"/>
  <c r="B22" i="58" l="1"/>
  <c r="B21" i="58"/>
  <c r="B20" i="58"/>
  <c r="B19" i="58"/>
  <c r="B18" i="58"/>
  <c r="B17" i="58"/>
  <c r="B16" i="58"/>
  <c r="B15" i="58"/>
  <c r="B14" i="58"/>
  <c r="B13" i="58"/>
  <c r="B12" i="58"/>
  <c r="B11" i="58"/>
  <c r="B10" i="58"/>
  <c r="B9" i="58"/>
  <c r="B8" i="58"/>
  <c r="B7" i="58"/>
  <c r="B6" i="58"/>
  <c r="B5" i="58"/>
  <c r="B4" i="58"/>
  <c r="B3" i="58"/>
  <c r="AC3" i="58"/>
  <c r="AC4" i="58"/>
  <c r="AC5" i="58"/>
  <c r="AC6" i="58"/>
  <c r="AC7" i="58"/>
  <c r="AC8" i="58"/>
  <c r="AC9" i="58"/>
  <c r="AC10" i="58"/>
  <c r="AC11" i="58"/>
  <c r="AC12" i="58"/>
  <c r="AC13" i="58"/>
  <c r="AC14" i="58"/>
  <c r="AC15" i="58"/>
  <c r="AC16" i="58"/>
  <c r="AC17" i="58"/>
  <c r="AC18" i="58"/>
  <c r="AC19" i="58"/>
  <c r="AC20" i="58"/>
  <c r="AC21" i="58"/>
  <c r="AC22" i="58"/>
  <c r="AK22" i="58"/>
  <c r="AI22" i="58"/>
  <c r="AG22" i="58"/>
  <c r="AE22" i="58"/>
  <c r="Z22" i="58"/>
  <c r="X22" i="58"/>
  <c r="U22" i="58"/>
  <c r="R22" i="58"/>
  <c r="P22" i="58"/>
  <c r="AK21" i="58"/>
  <c r="AI21" i="58"/>
  <c r="AG21" i="58"/>
  <c r="AE21" i="58"/>
  <c r="Z21" i="58"/>
  <c r="X21" i="58"/>
  <c r="U21" i="58"/>
  <c r="R21" i="58"/>
  <c r="P21" i="58"/>
  <c r="AK20" i="58"/>
  <c r="AI20" i="58"/>
  <c r="AG20" i="58"/>
  <c r="AE20" i="58"/>
  <c r="Z20" i="58"/>
  <c r="X20" i="58"/>
  <c r="U20" i="58"/>
  <c r="R20" i="58"/>
  <c r="P20" i="58"/>
  <c r="AK19" i="58"/>
  <c r="AI19" i="58"/>
  <c r="AG19" i="58"/>
  <c r="AE19" i="58"/>
  <c r="Z19" i="58"/>
  <c r="X19" i="58"/>
  <c r="U19" i="58"/>
  <c r="R19" i="58"/>
  <c r="P19" i="58"/>
  <c r="AK18" i="58"/>
  <c r="AI18" i="58"/>
  <c r="AG18" i="58"/>
  <c r="AE18" i="58"/>
  <c r="Z18" i="58"/>
  <c r="X18" i="58"/>
  <c r="U18" i="58"/>
  <c r="R18" i="58"/>
  <c r="P18" i="58"/>
  <c r="AK17" i="58"/>
  <c r="AI17" i="58"/>
  <c r="AG17" i="58"/>
  <c r="AE17" i="58"/>
  <c r="Z17" i="58"/>
  <c r="X17" i="58"/>
  <c r="U17" i="58"/>
  <c r="R17" i="58"/>
  <c r="P17" i="58"/>
  <c r="AK16" i="58"/>
  <c r="AI16" i="58"/>
  <c r="AG16" i="58"/>
  <c r="AE16" i="58"/>
  <c r="Z16" i="58"/>
  <c r="X16" i="58"/>
  <c r="U16" i="58"/>
  <c r="R16" i="58"/>
  <c r="P16" i="58"/>
  <c r="AK15" i="58"/>
  <c r="AI15" i="58"/>
  <c r="AG15" i="58"/>
  <c r="AE15" i="58"/>
  <c r="Z15" i="58"/>
  <c r="X15" i="58"/>
  <c r="U15" i="58"/>
  <c r="R15" i="58"/>
  <c r="P15" i="58"/>
  <c r="AK14" i="58"/>
  <c r="AI14" i="58"/>
  <c r="AG14" i="58"/>
  <c r="AE14" i="58"/>
  <c r="Z14" i="58"/>
  <c r="X14" i="58"/>
  <c r="U14" i="58"/>
  <c r="R14" i="58"/>
  <c r="P14" i="58"/>
  <c r="AK13" i="58"/>
  <c r="AI13" i="58"/>
  <c r="AG13" i="58"/>
  <c r="AE13" i="58"/>
  <c r="Z13" i="58"/>
  <c r="X13" i="58"/>
  <c r="U13" i="58"/>
  <c r="R13" i="58"/>
  <c r="P13" i="58"/>
  <c r="AK12" i="58"/>
  <c r="AI12" i="58"/>
  <c r="AG12" i="58"/>
  <c r="AE12" i="58"/>
  <c r="Z12" i="58"/>
  <c r="X12" i="58"/>
  <c r="U12" i="58"/>
  <c r="R12" i="58"/>
  <c r="P12" i="58"/>
  <c r="AK11" i="58"/>
  <c r="AI11" i="58"/>
  <c r="AG11" i="58"/>
  <c r="AE11" i="58"/>
  <c r="Z11" i="58"/>
  <c r="X11" i="58"/>
  <c r="U11" i="58"/>
  <c r="R11" i="58"/>
  <c r="P11" i="58"/>
  <c r="AK10" i="58"/>
  <c r="AI10" i="58"/>
  <c r="AG10" i="58"/>
  <c r="AE10" i="58"/>
  <c r="Z10" i="58"/>
  <c r="X10" i="58"/>
  <c r="U10" i="58"/>
  <c r="R10" i="58"/>
  <c r="P10" i="58"/>
  <c r="AK9" i="58"/>
  <c r="AI9" i="58"/>
  <c r="AG9" i="58"/>
  <c r="AE9" i="58"/>
  <c r="Z9" i="58"/>
  <c r="X9" i="58"/>
  <c r="U9" i="58"/>
  <c r="R9" i="58"/>
  <c r="P9" i="58"/>
  <c r="AK8" i="58"/>
  <c r="AI8" i="58"/>
  <c r="AG8" i="58"/>
  <c r="AE8" i="58"/>
  <c r="Z8" i="58"/>
  <c r="X8" i="58"/>
  <c r="U8" i="58"/>
  <c r="R8" i="58"/>
  <c r="P8" i="58"/>
  <c r="AK7" i="58"/>
  <c r="AI7" i="58"/>
  <c r="AG7" i="58"/>
  <c r="AE7" i="58"/>
  <c r="Z7" i="58"/>
  <c r="X7" i="58"/>
  <c r="U7" i="58"/>
  <c r="R7" i="58"/>
  <c r="P7" i="58"/>
  <c r="AK6" i="58"/>
  <c r="AI6" i="58"/>
  <c r="AG6" i="58"/>
  <c r="AE6" i="58"/>
  <c r="Z6" i="58"/>
  <c r="X6" i="58"/>
  <c r="U6" i="58"/>
  <c r="R6" i="58"/>
  <c r="P6" i="58"/>
  <c r="AK5" i="58"/>
  <c r="AI5" i="58"/>
  <c r="AG5" i="58"/>
  <c r="AE5" i="58"/>
  <c r="Z5" i="58"/>
  <c r="X5" i="58"/>
  <c r="U5" i="58"/>
  <c r="R5" i="58"/>
  <c r="AK4" i="58"/>
  <c r="AI4" i="58"/>
  <c r="AG4" i="58"/>
  <c r="AE4" i="58"/>
  <c r="Z4" i="58"/>
  <c r="X4" i="58"/>
  <c r="U4" i="58"/>
  <c r="R4" i="58"/>
  <c r="P4" i="58"/>
  <c r="AK3" i="58"/>
  <c r="AI3" i="58"/>
  <c r="AG3" i="58"/>
  <c r="AE3" i="58"/>
  <c r="Z3" i="58"/>
  <c r="X3" i="58"/>
  <c r="U3" i="58"/>
  <c r="R3" i="58"/>
  <c r="P3" i="58"/>
  <c r="N22" i="58"/>
  <c r="K22" i="58"/>
  <c r="N21" i="58"/>
  <c r="K21" i="58"/>
  <c r="H21" i="58"/>
  <c r="N20" i="58"/>
  <c r="K20" i="58"/>
  <c r="H20" i="58"/>
  <c r="N19" i="58"/>
  <c r="K19" i="58"/>
  <c r="N18" i="58"/>
  <c r="K18" i="58"/>
  <c r="N17" i="58"/>
  <c r="K17" i="58"/>
  <c r="H17" i="58"/>
  <c r="N16" i="58"/>
  <c r="K16" i="58"/>
  <c r="N15" i="58"/>
  <c r="K15" i="58"/>
  <c r="N14" i="58"/>
  <c r="K14" i="58"/>
  <c r="N13" i="58"/>
  <c r="K13" i="58"/>
  <c r="H13" i="58"/>
  <c r="N12" i="58"/>
  <c r="K12" i="58"/>
  <c r="N11" i="58"/>
  <c r="K11" i="58"/>
  <c r="N10" i="58"/>
  <c r="K10" i="58"/>
  <c r="H10" i="58"/>
  <c r="N9" i="58"/>
  <c r="K9" i="58"/>
  <c r="H9" i="58"/>
  <c r="N8" i="58"/>
  <c r="K8" i="58"/>
  <c r="N7" i="58"/>
  <c r="K7" i="58"/>
  <c r="N6" i="58"/>
  <c r="K6" i="58"/>
  <c r="H6" i="58"/>
  <c r="N5" i="58"/>
  <c r="K5" i="58"/>
  <c r="H5" i="58"/>
  <c r="N4" i="58"/>
  <c r="K4" i="58"/>
  <c r="N3" i="58"/>
  <c r="K3" i="58"/>
  <c r="F22" i="58"/>
  <c r="F21" i="58"/>
  <c r="F20" i="58"/>
  <c r="F19" i="58"/>
  <c r="F18" i="58"/>
  <c r="F17" i="58"/>
  <c r="F16" i="58"/>
  <c r="F15" i="58"/>
  <c r="F14" i="58"/>
  <c r="F13" i="58"/>
  <c r="F12" i="58"/>
  <c r="F11" i="58"/>
  <c r="F10" i="58"/>
  <c r="F9" i="58"/>
  <c r="F8" i="58"/>
  <c r="F7" i="58"/>
  <c r="F6" i="58"/>
  <c r="F5" i="58"/>
  <c r="F4" i="58"/>
  <c r="F3" i="58"/>
  <c r="A22" i="58"/>
  <c r="A21" i="58"/>
  <c r="A20" i="58"/>
  <c r="A19" i="58"/>
  <c r="A18" i="58"/>
  <c r="A17" i="58"/>
  <c r="A16" i="58"/>
  <c r="A15" i="58"/>
  <c r="A14" i="58"/>
  <c r="A13" i="58"/>
  <c r="A12" i="58"/>
  <c r="A11" i="58"/>
  <c r="A10" i="58"/>
  <c r="A9" i="58"/>
  <c r="A8" i="58"/>
  <c r="A7" i="58"/>
  <c r="A6" i="58"/>
  <c r="A5" i="58"/>
  <c r="A4" i="58"/>
  <c r="A3" i="58"/>
  <c r="AC21" i="14" l="1"/>
  <c r="AC20" i="14"/>
  <c r="AC19" i="14"/>
  <c r="AC18" i="14"/>
  <c r="AC17" i="14"/>
  <c r="AC16" i="14"/>
  <c r="AC15" i="14"/>
  <c r="AC14" i="14"/>
  <c r="AC12" i="14"/>
  <c r="AC11" i="14"/>
  <c r="AC10" i="14"/>
  <c r="AC8" i="14"/>
  <c r="AC7" i="14"/>
  <c r="AC6" i="14"/>
  <c r="AC5" i="14"/>
  <c r="AC4" i="14"/>
  <c r="AC3" i="14"/>
  <c r="AC2" i="14"/>
  <c r="D43" i="59" l="1"/>
  <c r="D42" i="59"/>
  <c r="D41" i="59"/>
  <c r="D40" i="59"/>
  <c r="D39" i="59"/>
  <c r="D38" i="59"/>
  <c r="D37" i="59"/>
  <c r="D36" i="59"/>
  <c r="D35" i="59"/>
  <c r="D34" i="59"/>
  <c r="D33" i="59"/>
  <c r="D32" i="59"/>
  <c r="D31" i="59"/>
  <c r="D30" i="59"/>
  <c r="D29" i="59"/>
  <c r="D28" i="59"/>
  <c r="D27" i="59"/>
  <c r="D26" i="59"/>
  <c r="D25" i="59"/>
  <c r="D24" i="59"/>
  <c r="C43" i="59"/>
  <c r="C42" i="59"/>
  <c r="C41" i="59"/>
  <c r="C40" i="59"/>
  <c r="C39" i="59"/>
  <c r="C38" i="59"/>
  <c r="C37" i="59"/>
  <c r="C36" i="59"/>
  <c r="C35" i="59"/>
  <c r="C34" i="59"/>
  <c r="C33" i="59"/>
  <c r="C32" i="59"/>
  <c r="C31" i="59"/>
  <c r="C30" i="59"/>
  <c r="C29" i="59"/>
  <c r="C28" i="59"/>
  <c r="C27" i="59"/>
  <c r="C26" i="59"/>
  <c r="C25" i="59"/>
  <c r="C24" i="59"/>
  <c r="D21" i="59"/>
  <c r="D20" i="59"/>
  <c r="D19" i="59"/>
  <c r="D18" i="59"/>
  <c r="D17" i="59"/>
  <c r="D16" i="59"/>
  <c r="D15" i="59"/>
  <c r="D14" i="59"/>
  <c r="D13" i="59"/>
  <c r="D12" i="59"/>
  <c r="D11" i="59"/>
  <c r="D10" i="59"/>
  <c r="D9" i="59"/>
  <c r="D8" i="59"/>
  <c r="D7" i="59"/>
  <c r="D6" i="59"/>
  <c r="D5" i="59"/>
  <c r="D4" i="59"/>
  <c r="D3" i="59"/>
  <c r="D2" i="59"/>
  <c r="C21" i="59"/>
  <c r="C20" i="59"/>
  <c r="C19" i="59"/>
  <c r="C18" i="59"/>
  <c r="C17" i="59"/>
  <c r="C16" i="59"/>
  <c r="C15" i="59"/>
  <c r="C14" i="59"/>
  <c r="C13" i="59"/>
  <c r="C12" i="59"/>
  <c r="C11" i="59"/>
  <c r="C10" i="59"/>
  <c r="C9" i="59"/>
  <c r="C8" i="59"/>
  <c r="C7" i="59"/>
  <c r="C6" i="59"/>
  <c r="C5" i="59"/>
  <c r="C4" i="59"/>
  <c r="C3" i="59"/>
  <c r="C2" i="59"/>
  <c r="O21" i="31"/>
  <c r="O20" i="31"/>
  <c r="O19" i="31"/>
  <c r="O18" i="31"/>
  <c r="O17" i="31"/>
  <c r="O16" i="31"/>
  <c r="O15" i="31"/>
  <c r="O14" i="31"/>
  <c r="O13" i="31"/>
  <c r="O12" i="31"/>
  <c r="O11" i="31"/>
  <c r="O10" i="31"/>
  <c r="O9" i="31"/>
  <c r="O8" i="31"/>
  <c r="O7" i="31"/>
  <c r="O6" i="31"/>
  <c r="O5" i="31"/>
  <c r="O4" i="31"/>
  <c r="O3" i="31"/>
  <c r="O2" i="31"/>
  <c r="N21" i="31"/>
  <c r="N20" i="31"/>
  <c r="N19" i="31"/>
  <c r="N18" i="31"/>
  <c r="N17" i="31"/>
  <c r="N16" i="31"/>
  <c r="N15" i="31"/>
  <c r="N14" i="31"/>
  <c r="N13" i="31"/>
  <c r="N12" i="31"/>
  <c r="N11" i="31"/>
  <c r="N10" i="31"/>
  <c r="N9" i="31"/>
  <c r="N8" i="31"/>
  <c r="N7" i="31"/>
  <c r="N6" i="31"/>
  <c r="N5" i="31"/>
  <c r="N4" i="31"/>
  <c r="N3" i="31"/>
  <c r="N2" i="31"/>
  <c r="K21" i="31"/>
  <c r="K20" i="31"/>
  <c r="K19" i="31"/>
  <c r="K18" i="31"/>
  <c r="K17" i="31"/>
  <c r="K16" i="31"/>
  <c r="K15" i="31"/>
  <c r="K14" i="31"/>
  <c r="K13" i="31"/>
  <c r="K12" i="31"/>
  <c r="K11" i="31"/>
  <c r="K10" i="31"/>
  <c r="K9" i="31"/>
  <c r="K8" i="31"/>
  <c r="K7" i="31"/>
  <c r="K6" i="31"/>
  <c r="K5" i="31"/>
  <c r="K4" i="31"/>
  <c r="K3" i="31"/>
  <c r="K2" i="31"/>
  <c r="J21" i="31"/>
  <c r="J20" i="31"/>
  <c r="J19" i="31"/>
  <c r="J18" i="31"/>
  <c r="J17" i="31"/>
  <c r="J16" i="31"/>
  <c r="J15" i="31"/>
  <c r="J14" i="31"/>
  <c r="J13" i="31"/>
  <c r="J12" i="31"/>
  <c r="J11" i="31"/>
  <c r="J10" i="31"/>
  <c r="J9" i="31"/>
  <c r="J8" i="31"/>
  <c r="J7" i="31"/>
  <c r="J6" i="31"/>
  <c r="J5" i="31"/>
  <c r="J4" i="31"/>
  <c r="J3" i="31"/>
  <c r="J2" i="31"/>
  <c r="I21" i="31"/>
  <c r="I20" i="31"/>
  <c r="I19" i="31"/>
  <c r="I18" i="31"/>
  <c r="I17" i="31"/>
  <c r="I16" i="31"/>
  <c r="I15" i="31"/>
  <c r="I14" i="31"/>
  <c r="I13" i="31"/>
  <c r="I12" i="31"/>
  <c r="I11" i="31"/>
  <c r="I10" i="31"/>
  <c r="I9" i="31"/>
  <c r="I8" i="31"/>
  <c r="I7" i="31"/>
  <c r="I6" i="31"/>
  <c r="I5" i="31"/>
  <c r="I4" i="31"/>
  <c r="I3" i="31"/>
  <c r="I2" i="31"/>
  <c r="F21" i="31"/>
  <c r="F20" i="31"/>
  <c r="F19" i="31"/>
  <c r="F18" i="31"/>
  <c r="F17" i="31"/>
  <c r="F16" i="31"/>
  <c r="F15" i="31"/>
  <c r="F14" i="31"/>
  <c r="F13" i="31"/>
  <c r="F12" i="31"/>
  <c r="F11" i="31"/>
  <c r="F10" i="31"/>
  <c r="F9" i="31"/>
  <c r="F8" i="31"/>
  <c r="F7" i="31"/>
  <c r="F6" i="31"/>
  <c r="F5" i="31"/>
  <c r="F4" i="31"/>
  <c r="F3" i="31"/>
  <c r="F2" i="31"/>
  <c r="E21" i="31"/>
  <c r="E20" i="31"/>
  <c r="E19" i="31"/>
  <c r="E18" i="31"/>
  <c r="E17" i="31"/>
  <c r="E16" i="31"/>
  <c r="E15" i="31"/>
  <c r="E14" i="31"/>
  <c r="E13" i="31"/>
  <c r="E12" i="31"/>
  <c r="E11" i="31"/>
  <c r="E10" i="31"/>
  <c r="E9" i="31"/>
  <c r="E8" i="31"/>
  <c r="G8" i="31" s="1"/>
  <c r="E7" i="31"/>
  <c r="E6" i="31"/>
  <c r="E5" i="31"/>
  <c r="E4" i="31"/>
  <c r="E3" i="31"/>
  <c r="E2" i="31"/>
  <c r="G2" i="31" s="1"/>
  <c r="Y9" i="31" l="1"/>
  <c r="Y17" i="31"/>
  <c r="V2" i="31"/>
  <c r="V6" i="31"/>
  <c r="V10" i="31"/>
  <c r="V14" i="31"/>
  <c r="V18" i="31"/>
  <c r="Y2" i="31"/>
  <c r="Y6" i="31"/>
  <c r="Y10" i="31"/>
  <c r="Y14" i="31"/>
  <c r="Y18" i="31"/>
  <c r="Y3" i="31"/>
  <c r="Y11" i="31"/>
  <c r="Y19" i="31"/>
  <c r="V3" i="31"/>
  <c r="V7" i="31"/>
  <c r="V11" i="31"/>
  <c r="V15" i="31"/>
  <c r="V19" i="31"/>
  <c r="Y7" i="31"/>
  <c r="Y15" i="31"/>
  <c r="Y4" i="31"/>
  <c r="Y8" i="31"/>
  <c r="Y12" i="31"/>
  <c r="Y16" i="31"/>
  <c r="Y20" i="31"/>
  <c r="V4" i="31"/>
  <c r="V8" i="31"/>
  <c r="V12" i="31"/>
  <c r="V16" i="31"/>
  <c r="V20" i="31"/>
  <c r="Y5" i="31"/>
  <c r="Y13" i="31"/>
  <c r="Y21" i="31"/>
  <c r="V5" i="31"/>
  <c r="V9" i="31"/>
  <c r="V13" i="31"/>
  <c r="V17" i="31"/>
  <c r="V21" i="31"/>
  <c r="I12" i="14"/>
  <c r="AB2" i="14" l="1"/>
  <c r="AD2" i="14"/>
  <c r="AE2" i="14"/>
  <c r="AF2" i="14"/>
  <c r="AG2" i="14"/>
  <c r="AH2" i="14"/>
  <c r="AI2" i="14"/>
  <c r="AJ2" i="14"/>
  <c r="AB3" i="14"/>
  <c r="AD3" i="14"/>
  <c r="AE3" i="14"/>
  <c r="AF3" i="14"/>
  <c r="AG3" i="14"/>
  <c r="AH3" i="14"/>
  <c r="AI3" i="14"/>
  <c r="AJ3" i="14"/>
  <c r="AB4" i="14"/>
  <c r="AD4" i="14"/>
  <c r="AE4" i="14"/>
  <c r="AF4" i="14"/>
  <c r="AG4" i="14"/>
  <c r="AH4" i="14"/>
  <c r="AI4" i="14"/>
  <c r="AJ4" i="14"/>
  <c r="AB5" i="14"/>
  <c r="AD5" i="14"/>
  <c r="AE5" i="14"/>
  <c r="AF5" i="14"/>
  <c r="AG5" i="14"/>
  <c r="AH5" i="14"/>
  <c r="AI5" i="14"/>
  <c r="AJ5" i="14"/>
  <c r="AB6" i="14"/>
  <c r="AD6" i="14"/>
  <c r="AE6" i="14"/>
  <c r="AF6" i="14"/>
  <c r="AG6" i="14"/>
  <c r="AH6" i="14"/>
  <c r="AI6" i="14"/>
  <c r="AJ6" i="14"/>
  <c r="AB7" i="14"/>
  <c r="AD7" i="14"/>
  <c r="AE7" i="14"/>
  <c r="AF7" i="14"/>
  <c r="AG7" i="14"/>
  <c r="AH7" i="14"/>
  <c r="AI7" i="14"/>
  <c r="AJ7" i="14"/>
  <c r="AB8" i="14"/>
  <c r="AD8" i="14"/>
  <c r="AE8" i="14"/>
  <c r="AF8" i="14"/>
  <c r="AG8" i="14"/>
  <c r="AH8" i="14"/>
  <c r="AI8" i="14"/>
  <c r="AJ8" i="14"/>
  <c r="AB9" i="14"/>
  <c r="AD9" i="14"/>
  <c r="AE9" i="14"/>
  <c r="AF9" i="14"/>
  <c r="AG9" i="14"/>
  <c r="AH9" i="14"/>
  <c r="AI9" i="14"/>
  <c r="AJ9" i="14"/>
  <c r="AB10" i="14"/>
  <c r="AD10" i="14"/>
  <c r="AE10" i="14"/>
  <c r="AF10" i="14"/>
  <c r="AG10" i="14"/>
  <c r="AH10" i="14"/>
  <c r="AI10" i="14"/>
  <c r="AJ10" i="14"/>
  <c r="AB11" i="14"/>
  <c r="AD11" i="14"/>
  <c r="AE11" i="14"/>
  <c r="AF11" i="14"/>
  <c r="AG11" i="14"/>
  <c r="AH11" i="14"/>
  <c r="AI11" i="14"/>
  <c r="AJ11" i="14"/>
  <c r="AB12" i="14"/>
  <c r="AD12" i="14"/>
  <c r="AE12" i="14"/>
  <c r="AF12" i="14"/>
  <c r="AG12" i="14"/>
  <c r="AH12" i="14"/>
  <c r="AI12" i="14"/>
  <c r="AJ12" i="14"/>
  <c r="AB13" i="14"/>
  <c r="AD13" i="14"/>
  <c r="AE13" i="14"/>
  <c r="AF13" i="14"/>
  <c r="AG13" i="14"/>
  <c r="AH13" i="14"/>
  <c r="AI13" i="14"/>
  <c r="AJ13" i="14"/>
  <c r="AB14" i="14"/>
  <c r="AD14" i="14"/>
  <c r="AE14" i="14"/>
  <c r="AF14" i="14"/>
  <c r="AG14" i="14"/>
  <c r="AH14" i="14"/>
  <c r="AI14" i="14"/>
  <c r="AJ14" i="14"/>
  <c r="AB15" i="14"/>
  <c r="AD15" i="14"/>
  <c r="AE15" i="14"/>
  <c r="AF15" i="14"/>
  <c r="AG15" i="14"/>
  <c r="AH15" i="14"/>
  <c r="AI15" i="14"/>
  <c r="AJ15" i="14"/>
  <c r="AB16" i="14"/>
  <c r="AD16" i="14"/>
  <c r="AE16" i="14"/>
  <c r="AF16" i="14"/>
  <c r="AG16" i="14"/>
  <c r="AH16" i="14"/>
  <c r="AI16" i="14"/>
  <c r="AJ16" i="14"/>
  <c r="AB17" i="14"/>
  <c r="AD17" i="14"/>
  <c r="AE17" i="14"/>
  <c r="AF17" i="14"/>
  <c r="AG17" i="14"/>
  <c r="AH17" i="14"/>
  <c r="AI17" i="14"/>
  <c r="AJ17" i="14"/>
  <c r="AB18" i="14"/>
  <c r="AD18" i="14"/>
  <c r="AE18" i="14"/>
  <c r="AF18" i="14"/>
  <c r="AG18" i="14"/>
  <c r="AH18" i="14"/>
  <c r="AI18" i="14"/>
  <c r="AJ18" i="14"/>
  <c r="AB19" i="14"/>
  <c r="AD19" i="14"/>
  <c r="AE19" i="14"/>
  <c r="AF19" i="14"/>
  <c r="AG19" i="14"/>
  <c r="AH19" i="14"/>
  <c r="AI19" i="14"/>
  <c r="AJ19" i="14"/>
  <c r="AB20" i="14"/>
  <c r="AD20" i="14"/>
  <c r="AE20" i="14"/>
  <c r="AF20" i="14"/>
  <c r="AG20" i="14"/>
  <c r="AH20" i="14"/>
  <c r="AI20" i="14"/>
  <c r="AJ20" i="14"/>
  <c r="AB21" i="14"/>
  <c r="AD21" i="14"/>
  <c r="AE21" i="14"/>
  <c r="AF21" i="14"/>
  <c r="AG21" i="14"/>
  <c r="AH21" i="14"/>
  <c r="AI21" i="14"/>
  <c r="AJ21" i="14"/>
  <c r="Z2" i="14" l="1"/>
  <c r="AA2" i="14"/>
  <c r="Z3" i="14"/>
  <c r="AA3" i="14"/>
  <c r="Z4" i="14"/>
  <c r="AA4" i="14"/>
  <c r="Z5" i="14"/>
  <c r="AA5" i="14"/>
  <c r="Z6" i="14"/>
  <c r="AA6" i="14"/>
  <c r="Z7" i="14"/>
  <c r="AA7" i="14"/>
  <c r="Z8" i="14"/>
  <c r="AA8" i="14"/>
  <c r="Z9" i="14"/>
  <c r="AA9" i="14"/>
  <c r="Z10" i="14"/>
  <c r="AA10" i="14"/>
  <c r="Z11" i="14"/>
  <c r="AA11" i="14"/>
  <c r="Z12" i="14"/>
  <c r="AA12" i="14"/>
  <c r="Z13" i="14"/>
  <c r="AA13" i="14"/>
  <c r="Z14" i="14"/>
  <c r="AA14" i="14"/>
  <c r="Z15" i="14"/>
  <c r="AA15" i="14"/>
  <c r="Z16" i="14"/>
  <c r="AA16" i="14"/>
  <c r="Z17" i="14"/>
  <c r="AA17" i="14"/>
  <c r="Z18" i="14"/>
  <c r="AA18" i="14"/>
  <c r="Z19" i="14"/>
  <c r="AA19" i="14"/>
  <c r="Z20" i="14"/>
  <c r="AA20" i="14"/>
  <c r="Z21" i="14"/>
  <c r="AA21" i="14"/>
  <c r="AR67" i="14" l="1"/>
  <c r="AQ67" i="14"/>
  <c r="AP67" i="14"/>
  <c r="A42" i="14"/>
  <c r="A64" i="14" s="1"/>
  <c r="AI64" i="14" s="1"/>
  <c r="AV41" i="14"/>
  <c r="AT41" i="14"/>
  <c r="AV40" i="14"/>
  <c r="AT40" i="14"/>
  <c r="AV39" i="14"/>
  <c r="AT39" i="14"/>
  <c r="AV38" i="14"/>
  <c r="AT38" i="14"/>
  <c r="AV37" i="14"/>
  <c r="AT37" i="14"/>
  <c r="AV36" i="14"/>
  <c r="AT36" i="14"/>
  <c r="AV35" i="14"/>
  <c r="AT35" i="14"/>
  <c r="AV34" i="14"/>
  <c r="AT34" i="14"/>
  <c r="AV33" i="14"/>
  <c r="AT33" i="14"/>
  <c r="AV32" i="14"/>
  <c r="AT32" i="14"/>
  <c r="AV31" i="14"/>
  <c r="AT31" i="14"/>
  <c r="AV30" i="14"/>
  <c r="AT30" i="14"/>
  <c r="AV29" i="14"/>
  <c r="AT29" i="14"/>
  <c r="AV28" i="14"/>
  <c r="AT28" i="14"/>
  <c r="AV27" i="14"/>
  <c r="AT27" i="14"/>
  <c r="AV26" i="14"/>
  <c r="AT26" i="14"/>
  <c r="AV25" i="14"/>
  <c r="AT25" i="14"/>
  <c r="AV24" i="14"/>
  <c r="AT24" i="14"/>
  <c r="AV23" i="14"/>
  <c r="AT23" i="14"/>
  <c r="AR23" i="14"/>
  <c r="AQ23" i="14"/>
  <c r="AP23" i="14"/>
  <c r="AV22" i="14"/>
  <c r="AT22" i="14"/>
  <c r="AV21" i="14"/>
  <c r="AT21" i="14"/>
  <c r="AM21" i="14"/>
  <c r="AL21" i="14"/>
  <c r="AK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A21" i="14"/>
  <c r="AV20" i="14"/>
  <c r="AT20" i="14"/>
  <c r="AM20" i="14"/>
  <c r="AL20" i="14"/>
  <c r="AK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A20" i="14"/>
  <c r="AO42" i="14" s="1"/>
  <c r="AV19" i="14"/>
  <c r="AT19" i="14"/>
  <c r="AM19" i="14"/>
  <c r="AL19" i="14"/>
  <c r="AK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A19" i="14"/>
  <c r="AO41" i="14" s="1"/>
  <c r="AV18" i="14"/>
  <c r="AT18" i="14"/>
  <c r="AM18" i="14"/>
  <c r="AL18" i="14"/>
  <c r="AK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A18" i="14"/>
  <c r="AO40" i="14" s="1"/>
  <c r="AV17" i="14"/>
  <c r="AT17" i="14"/>
  <c r="AM17" i="14"/>
  <c r="AL17" i="14"/>
  <c r="AK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A17" i="14"/>
  <c r="AO39" i="14" s="1"/>
  <c r="AV16" i="14"/>
  <c r="AT16" i="14"/>
  <c r="AM16" i="14"/>
  <c r="AL16" i="14"/>
  <c r="AK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A16" i="14"/>
  <c r="AO38" i="14" s="1"/>
  <c r="AV15" i="14"/>
  <c r="AT15" i="14"/>
  <c r="AM15" i="14"/>
  <c r="AL15" i="14"/>
  <c r="AK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A15" i="14"/>
  <c r="AO37" i="14" s="1"/>
  <c r="AV14" i="14"/>
  <c r="AT14" i="14"/>
  <c r="AM14" i="14"/>
  <c r="AL14" i="14"/>
  <c r="AK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A14" i="14"/>
  <c r="AO36" i="14" s="1"/>
  <c r="AV13" i="14"/>
  <c r="AT13" i="14"/>
  <c r="AM13" i="14"/>
  <c r="AL13" i="14"/>
  <c r="AK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A13" i="14"/>
  <c r="AO35" i="14" s="1"/>
  <c r="AV12" i="14"/>
  <c r="AT12" i="14"/>
  <c r="AM12" i="14"/>
  <c r="AL12" i="14"/>
  <c r="AK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H12" i="14"/>
  <c r="G12" i="14"/>
  <c r="F12" i="14"/>
  <c r="E12" i="14"/>
  <c r="D12" i="14"/>
  <c r="C12" i="14"/>
  <c r="B12" i="14"/>
  <c r="A12" i="14"/>
  <c r="AO34" i="14" s="1"/>
  <c r="AV11" i="14"/>
  <c r="AT11" i="14"/>
  <c r="AM11" i="14"/>
  <c r="AL11" i="14"/>
  <c r="AK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A11" i="14"/>
  <c r="AO33" i="14" s="1"/>
  <c r="AV10" i="14"/>
  <c r="AT10" i="14"/>
  <c r="AM10" i="14"/>
  <c r="AL10" i="14"/>
  <c r="AK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A10" i="14"/>
  <c r="AO32" i="14" s="1"/>
  <c r="AV9" i="14"/>
  <c r="AT9" i="14"/>
  <c r="AM9" i="14"/>
  <c r="AL9" i="14"/>
  <c r="AK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A9" i="14"/>
  <c r="AO31" i="14" s="1"/>
  <c r="AV8" i="14"/>
  <c r="AT8" i="14"/>
  <c r="AM8" i="14"/>
  <c r="AL8" i="14"/>
  <c r="AK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A8" i="14"/>
  <c r="AO30" i="14" s="1"/>
  <c r="AV7" i="14"/>
  <c r="AT7" i="14"/>
  <c r="AM7" i="14"/>
  <c r="AL7" i="14"/>
  <c r="AK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A7" i="14"/>
  <c r="AO29" i="14" s="1"/>
  <c r="AV6" i="14"/>
  <c r="AT6" i="14"/>
  <c r="AM6" i="14"/>
  <c r="AL6" i="14"/>
  <c r="AK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A6" i="14"/>
  <c r="AO28" i="14" s="1"/>
  <c r="AV5" i="14"/>
  <c r="AT5" i="14"/>
  <c r="AM5" i="14"/>
  <c r="AL5" i="14"/>
  <c r="AK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A5" i="14"/>
  <c r="AO27" i="14" s="1"/>
  <c r="AV4" i="14"/>
  <c r="AT4" i="14"/>
  <c r="AM4" i="14"/>
  <c r="AL4" i="14"/>
  <c r="AK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A4" i="14"/>
  <c r="AO26" i="14" s="1"/>
  <c r="AV3" i="14"/>
  <c r="AT3" i="14"/>
  <c r="AM3" i="14"/>
  <c r="AL3" i="14"/>
  <c r="AK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3" i="14"/>
  <c r="AO25" i="14" s="1"/>
  <c r="AV2" i="14"/>
  <c r="AT2" i="14"/>
  <c r="AM2" i="14"/>
  <c r="AL2" i="14"/>
  <c r="AK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A2" i="14"/>
  <c r="AO24" i="14" s="1"/>
  <c r="AR67" i="22"/>
  <c r="AQ67" i="22"/>
  <c r="AP67" i="22"/>
  <c r="AV41" i="22"/>
  <c r="AT41" i="22"/>
  <c r="AV40" i="22"/>
  <c r="AT40" i="22"/>
  <c r="AV39" i="22"/>
  <c r="AT39" i="22"/>
  <c r="AV38" i="22"/>
  <c r="AT38" i="22"/>
  <c r="AV37" i="22"/>
  <c r="AT37" i="22"/>
  <c r="AV36" i="22"/>
  <c r="AT36" i="22"/>
  <c r="AV35" i="22"/>
  <c r="AT35" i="22"/>
  <c r="AV34" i="22"/>
  <c r="AT34" i="22"/>
  <c r="AV33" i="22"/>
  <c r="AT33" i="22"/>
  <c r="AV32" i="22"/>
  <c r="AT32" i="22"/>
  <c r="AV31" i="22"/>
  <c r="AT31" i="22"/>
  <c r="AV30" i="22"/>
  <c r="AT30" i="22"/>
  <c r="AV29" i="22"/>
  <c r="AT29" i="22"/>
  <c r="AV28" i="22"/>
  <c r="AT28" i="22"/>
  <c r="AV27" i="22"/>
  <c r="AT27" i="22"/>
  <c r="AV26" i="22"/>
  <c r="AT26" i="22"/>
  <c r="AV25" i="22"/>
  <c r="AT25" i="22"/>
  <c r="AV24" i="22"/>
  <c r="AT24" i="22"/>
  <c r="AV23" i="22"/>
  <c r="AT23" i="22"/>
  <c r="AR23" i="22"/>
  <c r="AQ23" i="22"/>
  <c r="AP23" i="22"/>
  <c r="AV22" i="22"/>
  <c r="AT22" i="22"/>
  <c r="AV21" i="22"/>
  <c r="AT21" i="22"/>
  <c r="AM21" i="22"/>
  <c r="AL21" i="22"/>
  <c r="AK21" i="22"/>
  <c r="AJ21" i="22"/>
  <c r="AI21" i="22"/>
  <c r="AH21" i="22"/>
  <c r="AG21" i="22"/>
  <c r="AF21" i="22"/>
  <c r="AE21" i="22"/>
  <c r="AD21" i="22"/>
  <c r="AC21" i="22"/>
  <c r="AB21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D21" i="22"/>
  <c r="C21" i="22"/>
  <c r="B21" i="22"/>
  <c r="A21" i="22"/>
  <c r="A43" i="22" s="1"/>
  <c r="A65" i="22" s="1"/>
  <c r="I65" i="22" s="1"/>
  <c r="AV20" i="22"/>
  <c r="AT20" i="22"/>
  <c r="AM20" i="22"/>
  <c r="AL20" i="22"/>
  <c r="AK20" i="22"/>
  <c r="AJ20" i="22"/>
  <c r="AI20" i="22"/>
  <c r="AH20" i="22"/>
  <c r="AG20" i="22"/>
  <c r="AF20" i="22"/>
  <c r="AE20" i="22"/>
  <c r="AD20" i="22"/>
  <c r="AC20" i="22"/>
  <c r="AB20" i="22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C20" i="22"/>
  <c r="B20" i="22"/>
  <c r="A20" i="22"/>
  <c r="AV19" i="22"/>
  <c r="AT19" i="22"/>
  <c r="AM19" i="22"/>
  <c r="AL19" i="22"/>
  <c r="AK19" i="22"/>
  <c r="AJ19" i="22"/>
  <c r="AI19" i="22"/>
  <c r="AH19" i="22"/>
  <c r="AG19" i="22"/>
  <c r="AF19" i="22"/>
  <c r="AE19" i="22"/>
  <c r="AD19" i="22"/>
  <c r="AC19" i="22"/>
  <c r="AB19" i="22"/>
  <c r="AA19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C19" i="22"/>
  <c r="B19" i="22"/>
  <c r="A19" i="22"/>
  <c r="AO41" i="22" s="1"/>
  <c r="AV18" i="22"/>
  <c r="AT18" i="22"/>
  <c r="AM18" i="22"/>
  <c r="AL18" i="22"/>
  <c r="AK18" i="22"/>
  <c r="AJ18" i="22"/>
  <c r="AI18" i="22"/>
  <c r="AH18" i="22"/>
  <c r="AG18" i="22"/>
  <c r="AF18" i="22"/>
  <c r="AE18" i="22"/>
  <c r="AD18" i="22"/>
  <c r="AC18" i="22"/>
  <c r="AB18" i="22"/>
  <c r="AA18" i="22"/>
  <c r="Z18" i="22"/>
  <c r="Y18" i="22"/>
  <c r="X18" i="22"/>
  <c r="W18" i="22"/>
  <c r="V18" i="22"/>
  <c r="U18" i="22"/>
  <c r="T18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D18" i="22"/>
  <c r="C18" i="22"/>
  <c r="B18" i="22"/>
  <c r="A18" i="22"/>
  <c r="AO40" i="22" s="1"/>
  <c r="AV17" i="22"/>
  <c r="AT17" i="22"/>
  <c r="AM17" i="22"/>
  <c r="AL17" i="22"/>
  <c r="AK17" i="22"/>
  <c r="AJ17" i="22"/>
  <c r="AI17" i="22"/>
  <c r="AH17" i="22"/>
  <c r="AG17" i="22"/>
  <c r="AF17" i="22"/>
  <c r="AE17" i="22"/>
  <c r="AD17" i="22"/>
  <c r="AC17" i="22"/>
  <c r="AB17" i="22"/>
  <c r="AA17" i="22"/>
  <c r="Z17" i="22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D17" i="22"/>
  <c r="C17" i="22"/>
  <c r="B17" i="22"/>
  <c r="A17" i="22"/>
  <c r="AO39" i="22" s="1"/>
  <c r="AV16" i="22"/>
  <c r="AT16" i="22"/>
  <c r="AM16" i="22"/>
  <c r="AL16" i="22"/>
  <c r="AK16" i="22"/>
  <c r="AJ16" i="22"/>
  <c r="AI16" i="22"/>
  <c r="AH16" i="22"/>
  <c r="AG16" i="22"/>
  <c r="AF16" i="22"/>
  <c r="AE16" i="22"/>
  <c r="AD16" i="22"/>
  <c r="AC16" i="22"/>
  <c r="AB16" i="22"/>
  <c r="AA16" i="22"/>
  <c r="Z16" i="22"/>
  <c r="Y16" i="22"/>
  <c r="X16" i="22"/>
  <c r="W16" i="22"/>
  <c r="V16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C16" i="22"/>
  <c r="B16" i="22"/>
  <c r="A16" i="22"/>
  <c r="AV15" i="22"/>
  <c r="AT15" i="22"/>
  <c r="AM15" i="22"/>
  <c r="AL15" i="22"/>
  <c r="AK15" i="22"/>
  <c r="AJ15" i="22"/>
  <c r="AI15" i="22"/>
  <c r="AH15" i="22"/>
  <c r="AG15" i="22"/>
  <c r="AF15" i="22"/>
  <c r="AE15" i="22"/>
  <c r="AD15" i="22"/>
  <c r="AC15" i="22"/>
  <c r="AB15" i="22"/>
  <c r="AA15" i="22"/>
  <c r="Z15" i="22"/>
  <c r="Y15" i="22"/>
  <c r="X15" i="22"/>
  <c r="W15" i="22"/>
  <c r="V15" i="22"/>
  <c r="U15" i="22"/>
  <c r="T15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/>
  <c r="C15" i="22"/>
  <c r="B15" i="22"/>
  <c r="A15" i="22"/>
  <c r="AO37" i="22" s="1"/>
  <c r="AV14" i="22"/>
  <c r="AT14" i="22"/>
  <c r="AM14" i="22"/>
  <c r="AL14" i="22"/>
  <c r="AK14" i="22"/>
  <c r="AJ14" i="22"/>
  <c r="AI14" i="22"/>
  <c r="AH14" i="22"/>
  <c r="AG14" i="22"/>
  <c r="AF14" i="22"/>
  <c r="AE14" i="22"/>
  <c r="AD14" i="22"/>
  <c r="AC14" i="22"/>
  <c r="AB14" i="22"/>
  <c r="AA14" i="22"/>
  <c r="Z14" i="22"/>
  <c r="Y14" i="22"/>
  <c r="X14" i="22"/>
  <c r="W14" i="22"/>
  <c r="V14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B14" i="22"/>
  <c r="A14" i="22"/>
  <c r="AO36" i="22" s="1"/>
  <c r="AV13" i="22"/>
  <c r="AT13" i="22"/>
  <c r="AM13" i="22"/>
  <c r="AL13" i="22"/>
  <c r="AK13" i="22"/>
  <c r="AJ13" i="22"/>
  <c r="AI13" i="22"/>
  <c r="AH13" i="22"/>
  <c r="AG13" i="22"/>
  <c r="AF13" i="22"/>
  <c r="AE13" i="22"/>
  <c r="AD13" i="22"/>
  <c r="AB13" i="22"/>
  <c r="AA13" i="22"/>
  <c r="Z13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A13" i="22"/>
  <c r="AV12" i="22"/>
  <c r="AT12" i="22"/>
  <c r="AM12" i="22"/>
  <c r="AL12" i="22"/>
  <c r="AK12" i="22"/>
  <c r="AJ12" i="22"/>
  <c r="AI12" i="22"/>
  <c r="AH12" i="22"/>
  <c r="AG12" i="22"/>
  <c r="AF12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A12" i="22"/>
  <c r="AV11" i="22"/>
  <c r="AT11" i="22"/>
  <c r="AM11" i="22"/>
  <c r="AL11" i="22"/>
  <c r="AK11" i="22"/>
  <c r="AJ11" i="22"/>
  <c r="AI11" i="22"/>
  <c r="AH11" i="22"/>
  <c r="AG11" i="22"/>
  <c r="AF11" i="22"/>
  <c r="AE11" i="22"/>
  <c r="AD11" i="22"/>
  <c r="AC11" i="22"/>
  <c r="AB11" i="22"/>
  <c r="AA11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A11" i="22"/>
  <c r="AV10" i="22"/>
  <c r="AT10" i="22"/>
  <c r="AM10" i="22"/>
  <c r="AL10" i="22"/>
  <c r="AK10" i="22"/>
  <c r="AJ10" i="22"/>
  <c r="AI10" i="22"/>
  <c r="AH10" i="22"/>
  <c r="AG10" i="22"/>
  <c r="AF10" i="22"/>
  <c r="AE10" i="22"/>
  <c r="AD10" i="22"/>
  <c r="AC10" i="22"/>
  <c r="AB10" i="22"/>
  <c r="AA10" i="22"/>
  <c r="Z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A10" i="22"/>
  <c r="AV9" i="22"/>
  <c r="AT9" i="22"/>
  <c r="AM9" i="22"/>
  <c r="AL9" i="22"/>
  <c r="AK9" i="22"/>
  <c r="AJ9" i="22"/>
  <c r="AI9" i="22"/>
  <c r="AH9" i="22"/>
  <c r="AG9" i="22"/>
  <c r="AF9" i="22"/>
  <c r="AE9" i="22"/>
  <c r="AD9" i="22"/>
  <c r="AB9" i="22"/>
  <c r="AA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A9" i="22"/>
  <c r="AV8" i="22"/>
  <c r="AT8" i="22"/>
  <c r="AM8" i="22"/>
  <c r="AL8" i="22"/>
  <c r="AK8" i="22"/>
  <c r="AJ8" i="22"/>
  <c r="AI8" i="22"/>
  <c r="AH8" i="22"/>
  <c r="AG8" i="22"/>
  <c r="AF8" i="22"/>
  <c r="AE8" i="22"/>
  <c r="AD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A8" i="22"/>
  <c r="AV7" i="22"/>
  <c r="AT7" i="22"/>
  <c r="AM7" i="22"/>
  <c r="AL7" i="22"/>
  <c r="AK7" i="22"/>
  <c r="AJ7" i="22"/>
  <c r="AI7" i="22"/>
  <c r="AH7" i="22"/>
  <c r="AG7" i="22"/>
  <c r="AF7" i="22"/>
  <c r="AE7" i="22"/>
  <c r="AD7" i="22"/>
  <c r="AC7" i="22"/>
  <c r="AB7" i="22"/>
  <c r="AA7" i="22"/>
  <c r="Z7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A7" i="22"/>
  <c r="AV6" i="22"/>
  <c r="AT6" i="22"/>
  <c r="AM6" i="22"/>
  <c r="AL6" i="22"/>
  <c r="AK6" i="22"/>
  <c r="AJ6" i="22"/>
  <c r="AI6" i="22"/>
  <c r="AH6" i="22"/>
  <c r="AG6" i="22"/>
  <c r="AF6" i="22"/>
  <c r="AE6" i="22"/>
  <c r="AD6" i="22"/>
  <c r="AC6" i="22"/>
  <c r="AB6" i="22"/>
  <c r="AA6" i="22"/>
  <c r="Z6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A6" i="22"/>
  <c r="AV5" i="22"/>
  <c r="AT5" i="22"/>
  <c r="AM5" i="22"/>
  <c r="AL5" i="22"/>
  <c r="AK5" i="22"/>
  <c r="AJ5" i="22"/>
  <c r="AI5" i="22"/>
  <c r="AH5" i="22"/>
  <c r="AG5" i="22"/>
  <c r="AF5" i="22"/>
  <c r="AE5" i="22"/>
  <c r="AD5" i="22"/>
  <c r="AC5" i="22"/>
  <c r="AB5" i="22"/>
  <c r="AA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A5" i="22"/>
  <c r="AV4" i="22"/>
  <c r="AT4" i="22"/>
  <c r="AM4" i="22"/>
  <c r="AL4" i="22"/>
  <c r="AK4" i="22"/>
  <c r="AJ4" i="22"/>
  <c r="AI4" i="22"/>
  <c r="AH4" i="22"/>
  <c r="AG4" i="22"/>
  <c r="AF4" i="22"/>
  <c r="AE4" i="22"/>
  <c r="AD4" i="22"/>
  <c r="AC4" i="22"/>
  <c r="AB4" i="22"/>
  <c r="AA4" i="22"/>
  <c r="Z4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A4" i="22"/>
  <c r="AV3" i="22"/>
  <c r="AT3" i="22"/>
  <c r="AM3" i="22"/>
  <c r="AL3" i="22"/>
  <c r="AK3" i="22"/>
  <c r="AJ3" i="22"/>
  <c r="AI3" i="22"/>
  <c r="AH3" i="22"/>
  <c r="AG3" i="22"/>
  <c r="AF3" i="22"/>
  <c r="AE3" i="22"/>
  <c r="AD3" i="22"/>
  <c r="AC3" i="22"/>
  <c r="AB3" i="22"/>
  <c r="AA3" i="22"/>
  <c r="Z3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A3" i="22"/>
  <c r="AV2" i="22"/>
  <c r="AT2" i="22"/>
  <c r="AM2" i="22"/>
  <c r="AL2" i="22"/>
  <c r="AK2" i="22"/>
  <c r="AJ2" i="22"/>
  <c r="AI2" i="22"/>
  <c r="AH2" i="22"/>
  <c r="AG2" i="22"/>
  <c r="AF2" i="22"/>
  <c r="AE2" i="22"/>
  <c r="AD2" i="22"/>
  <c r="AC2" i="22"/>
  <c r="AB2" i="22"/>
  <c r="AA2" i="22"/>
  <c r="Z2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A2" i="22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A3" i="34"/>
  <c r="A2" i="34"/>
  <c r="AV68" i="33"/>
  <c r="AU68" i="33"/>
  <c r="AT68" i="33"/>
  <c r="AS68" i="33"/>
  <c r="AR68" i="33"/>
  <c r="AQ68" i="33"/>
  <c r="AP68" i="33"/>
  <c r="AO68" i="33"/>
  <c r="AN68" i="33"/>
  <c r="AM68" i="33"/>
  <c r="AL68" i="33"/>
  <c r="AK68" i="33"/>
  <c r="AJ68" i="33"/>
  <c r="AI68" i="33"/>
  <c r="AH68" i="33"/>
  <c r="AG68" i="33"/>
  <c r="AF68" i="33"/>
  <c r="AE68" i="33"/>
  <c r="AD68" i="33"/>
  <c r="AC68" i="33"/>
  <c r="AB68" i="33"/>
  <c r="AA68" i="33"/>
  <c r="Z68" i="33"/>
  <c r="Y68" i="33"/>
  <c r="X68" i="33"/>
  <c r="W68" i="33"/>
  <c r="V68" i="33"/>
  <c r="U68" i="33"/>
  <c r="T68" i="33"/>
  <c r="S68" i="33"/>
  <c r="R68" i="33"/>
  <c r="Q68" i="33"/>
  <c r="P68" i="33"/>
  <c r="O68" i="33"/>
  <c r="N68" i="33"/>
  <c r="M68" i="33"/>
  <c r="L68" i="33"/>
  <c r="K68" i="33"/>
  <c r="J68" i="33"/>
  <c r="AV67" i="33"/>
  <c r="AU67" i="33"/>
  <c r="AT67" i="33"/>
  <c r="AS67" i="33"/>
  <c r="AR67" i="33"/>
  <c r="AQ67" i="33"/>
  <c r="AP67" i="33"/>
  <c r="AO67" i="33"/>
  <c r="AN67" i="33"/>
  <c r="AM67" i="33"/>
  <c r="AL67" i="33"/>
  <c r="AK67" i="33"/>
  <c r="AJ67" i="33"/>
  <c r="AI67" i="33"/>
  <c r="AH67" i="33"/>
  <c r="AG67" i="33"/>
  <c r="AF67" i="33"/>
  <c r="AE67" i="33"/>
  <c r="AD67" i="33"/>
  <c r="AC67" i="33"/>
  <c r="AB67" i="33"/>
  <c r="AA67" i="33"/>
  <c r="Z67" i="33"/>
  <c r="Y67" i="33"/>
  <c r="X67" i="33"/>
  <c r="W67" i="33"/>
  <c r="V67" i="33"/>
  <c r="U67" i="33"/>
  <c r="T67" i="33"/>
  <c r="S67" i="33"/>
  <c r="R67" i="33"/>
  <c r="Q67" i="33"/>
  <c r="P67" i="33"/>
  <c r="O67" i="33"/>
  <c r="N67" i="33"/>
  <c r="M67" i="33"/>
  <c r="L67" i="33"/>
  <c r="K67" i="33"/>
  <c r="J67" i="33"/>
  <c r="AV66" i="33"/>
  <c r="AU66" i="33"/>
  <c r="AT66" i="33"/>
  <c r="AS66" i="33"/>
  <c r="AR66" i="33"/>
  <c r="AQ66" i="33"/>
  <c r="AP66" i="33"/>
  <c r="AO66" i="33"/>
  <c r="AN66" i="33"/>
  <c r="AM66" i="33"/>
  <c r="AL66" i="33"/>
  <c r="AK66" i="33"/>
  <c r="AJ66" i="33"/>
  <c r="AI66" i="33"/>
  <c r="AH66" i="33"/>
  <c r="AG66" i="33"/>
  <c r="AF66" i="33"/>
  <c r="AE66" i="33"/>
  <c r="AD66" i="33"/>
  <c r="AC66" i="33"/>
  <c r="AB66" i="33"/>
  <c r="AA66" i="33"/>
  <c r="Z66" i="33"/>
  <c r="Y66" i="33"/>
  <c r="X66" i="33"/>
  <c r="W66" i="33"/>
  <c r="V66" i="33"/>
  <c r="U66" i="33"/>
  <c r="T66" i="33"/>
  <c r="S66" i="33"/>
  <c r="R66" i="33"/>
  <c r="Q66" i="33"/>
  <c r="P66" i="33"/>
  <c r="O66" i="33"/>
  <c r="N66" i="33"/>
  <c r="M66" i="33"/>
  <c r="L66" i="33"/>
  <c r="K66" i="33"/>
  <c r="J66" i="33"/>
  <c r="AV65" i="33"/>
  <c r="AU65" i="33"/>
  <c r="AT65" i="33"/>
  <c r="AS65" i="33"/>
  <c r="AR65" i="33"/>
  <c r="AQ65" i="33"/>
  <c r="AP65" i="33"/>
  <c r="AO65" i="33"/>
  <c r="AN65" i="33"/>
  <c r="AM65" i="33"/>
  <c r="AL65" i="33"/>
  <c r="AK65" i="33"/>
  <c r="AJ65" i="33"/>
  <c r="AI65" i="33"/>
  <c r="AH65" i="33"/>
  <c r="AG65" i="33"/>
  <c r="AF65" i="33"/>
  <c r="AE65" i="33"/>
  <c r="AD65" i="33"/>
  <c r="AC65" i="33"/>
  <c r="AB65" i="33"/>
  <c r="AA65" i="33"/>
  <c r="Z65" i="33"/>
  <c r="Y65" i="33"/>
  <c r="X65" i="33"/>
  <c r="W65" i="33"/>
  <c r="V65" i="33"/>
  <c r="U65" i="33"/>
  <c r="T65" i="33"/>
  <c r="S65" i="33"/>
  <c r="R65" i="33"/>
  <c r="Q65" i="33"/>
  <c r="P65" i="33"/>
  <c r="O65" i="33"/>
  <c r="N65" i="33"/>
  <c r="M65" i="33"/>
  <c r="L65" i="33"/>
  <c r="K65" i="33"/>
  <c r="J65" i="33"/>
  <c r="AV64" i="33"/>
  <c r="AU64" i="33"/>
  <c r="AT64" i="33"/>
  <c r="AS64" i="33"/>
  <c r="AR64" i="33"/>
  <c r="AQ64" i="33"/>
  <c r="AP64" i="33"/>
  <c r="AO64" i="33"/>
  <c r="AN64" i="33"/>
  <c r="AM64" i="33"/>
  <c r="AL64" i="33"/>
  <c r="AK64" i="33"/>
  <c r="AJ64" i="33"/>
  <c r="AI64" i="33"/>
  <c r="AH64" i="33"/>
  <c r="AG64" i="33"/>
  <c r="AF64" i="33"/>
  <c r="AE64" i="33"/>
  <c r="AD64" i="33"/>
  <c r="AC64" i="33"/>
  <c r="AB64" i="33"/>
  <c r="AA64" i="33"/>
  <c r="Z64" i="33"/>
  <c r="Y64" i="33"/>
  <c r="X64" i="33"/>
  <c r="W64" i="33"/>
  <c r="V64" i="33"/>
  <c r="U64" i="33"/>
  <c r="T64" i="33"/>
  <c r="S64" i="33"/>
  <c r="R64" i="33"/>
  <c r="Q64" i="33"/>
  <c r="P64" i="33"/>
  <c r="O64" i="33"/>
  <c r="N64" i="33"/>
  <c r="M64" i="33"/>
  <c r="L64" i="33"/>
  <c r="K64" i="33"/>
  <c r="J64" i="33"/>
  <c r="AV63" i="33"/>
  <c r="AU63" i="33"/>
  <c r="AT63" i="33"/>
  <c r="AS63" i="33"/>
  <c r="AR63" i="33"/>
  <c r="AQ63" i="33"/>
  <c r="AP63" i="33"/>
  <c r="AO63" i="33"/>
  <c r="AN63" i="33"/>
  <c r="AM63" i="33"/>
  <c r="AL63" i="33"/>
  <c r="AK63" i="33"/>
  <c r="AJ63" i="33"/>
  <c r="AI63" i="33"/>
  <c r="AH63" i="33"/>
  <c r="AG63" i="33"/>
  <c r="AF63" i="33"/>
  <c r="AE63" i="33"/>
  <c r="AD63" i="33"/>
  <c r="AC63" i="33"/>
  <c r="AB63" i="33"/>
  <c r="AA63" i="33"/>
  <c r="Z63" i="33"/>
  <c r="Y63" i="33"/>
  <c r="X63" i="33"/>
  <c r="W63" i="33"/>
  <c r="V63" i="33"/>
  <c r="U63" i="33"/>
  <c r="T63" i="33"/>
  <c r="S63" i="33"/>
  <c r="R63" i="33"/>
  <c r="Q63" i="33"/>
  <c r="P63" i="33"/>
  <c r="O63" i="33"/>
  <c r="N63" i="33"/>
  <c r="M63" i="33"/>
  <c r="L63" i="33"/>
  <c r="K63" i="33"/>
  <c r="J63" i="33"/>
  <c r="AV62" i="33"/>
  <c r="AU62" i="33"/>
  <c r="AT62" i="33"/>
  <c r="AS62" i="33"/>
  <c r="AR62" i="33"/>
  <c r="AQ62" i="33"/>
  <c r="AP62" i="33"/>
  <c r="AO62" i="33"/>
  <c r="AN62" i="33"/>
  <c r="AM62" i="33"/>
  <c r="AL62" i="33"/>
  <c r="AK62" i="33"/>
  <c r="AJ62" i="33"/>
  <c r="AI62" i="33"/>
  <c r="AH62" i="33"/>
  <c r="AG62" i="33"/>
  <c r="AF62" i="33"/>
  <c r="AE62" i="33"/>
  <c r="AD62" i="33"/>
  <c r="AC62" i="33"/>
  <c r="AB62" i="33"/>
  <c r="AA62" i="33"/>
  <c r="Z62" i="33"/>
  <c r="Y62" i="33"/>
  <c r="X62" i="33"/>
  <c r="W62" i="33"/>
  <c r="V62" i="33"/>
  <c r="U62" i="33"/>
  <c r="T62" i="33"/>
  <c r="S62" i="33"/>
  <c r="R62" i="33"/>
  <c r="Q62" i="33"/>
  <c r="P62" i="33"/>
  <c r="O62" i="33"/>
  <c r="N62" i="33"/>
  <c r="M62" i="33"/>
  <c r="L62" i="33"/>
  <c r="K62" i="33"/>
  <c r="J62" i="33"/>
  <c r="AV61" i="33"/>
  <c r="AU61" i="33"/>
  <c r="AT61" i="33"/>
  <c r="AS61" i="33"/>
  <c r="AR61" i="33"/>
  <c r="AQ61" i="33"/>
  <c r="AP61" i="33"/>
  <c r="AO61" i="33"/>
  <c r="AN61" i="33"/>
  <c r="AM61" i="33"/>
  <c r="AL61" i="33"/>
  <c r="AK61" i="33"/>
  <c r="AJ61" i="33"/>
  <c r="AI61" i="33"/>
  <c r="AH61" i="33"/>
  <c r="AG61" i="33"/>
  <c r="AF61" i="33"/>
  <c r="AE61" i="33"/>
  <c r="AD61" i="33"/>
  <c r="AC61" i="33"/>
  <c r="AB61" i="33"/>
  <c r="AA61" i="33"/>
  <c r="Z61" i="33"/>
  <c r="Y61" i="33"/>
  <c r="X61" i="33"/>
  <c r="W61" i="33"/>
  <c r="V61" i="33"/>
  <c r="U61" i="33"/>
  <c r="T61" i="33"/>
  <c r="S61" i="33"/>
  <c r="R61" i="33"/>
  <c r="Q61" i="33"/>
  <c r="P61" i="33"/>
  <c r="O61" i="33"/>
  <c r="N61" i="33"/>
  <c r="M61" i="33"/>
  <c r="L61" i="33"/>
  <c r="K61" i="33"/>
  <c r="J61" i="33"/>
  <c r="AV60" i="33"/>
  <c r="AU60" i="33"/>
  <c r="AT60" i="33"/>
  <c r="AS60" i="33"/>
  <c r="AR60" i="33"/>
  <c r="AQ60" i="33"/>
  <c r="AP60" i="33"/>
  <c r="AO60" i="33"/>
  <c r="AN60" i="33"/>
  <c r="AM60" i="33"/>
  <c r="AL60" i="33"/>
  <c r="AK60" i="33"/>
  <c r="AJ60" i="33"/>
  <c r="AI60" i="33"/>
  <c r="AH60" i="33"/>
  <c r="AG60" i="33"/>
  <c r="AF60" i="33"/>
  <c r="AE60" i="33"/>
  <c r="AD60" i="33"/>
  <c r="AC60" i="33"/>
  <c r="AB60" i="33"/>
  <c r="AA60" i="33"/>
  <c r="Z60" i="33"/>
  <c r="Y60" i="33"/>
  <c r="X60" i="33"/>
  <c r="W60" i="33"/>
  <c r="V60" i="33"/>
  <c r="U60" i="33"/>
  <c r="T60" i="33"/>
  <c r="S60" i="33"/>
  <c r="R60" i="33"/>
  <c r="Q60" i="33"/>
  <c r="P60" i="33"/>
  <c r="O60" i="33"/>
  <c r="N60" i="33"/>
  <c r="M60" i="33"/>
  <c r="L60" i="33"/>
  <c r="K60" i="33"/>
  <c r="J60" i="33"/>
  <c r="AV59" i="33"/>
  <c r="AU59" i="33"/>
  <c r="AT59" i="33"/>
  <c r="AS59" i="33"/>
  <c r="AR59" i="33"/>
  <c r="AQ59" i="33"/>
  <c r="AP59" i="33"/>
  <c r="AO59" i="33"/>
  <c r="AN59" i="33"/>
  <c r="AM59" i="33"/>
  <c r="AL59" i="33"/>
  <c r="AK59" i="33"/>
  <c r="AJ59" i="33"/>
  <c r="AI59" i="33"/>
  <c r="AH59" i="33"/>
  <c r="AG59" i="33"/>
  <c r="AF59" i="33"/>
  <c r="AE59" i="33"/>
  <c r="AD59" i="33"/>
  <c r="AC59" i="33"/>
  <c r="AB59" i="33"/>
  <c r="AA59" i="33"/>
  <c r="Z59" i="33"/>
  <c r="Y59" i="33"/>
  <c r="X59" i="33"/>
  <c r="W59" i="33"/>
  <c r="V59" i="33"/>
  <c r="U59" i="33"/>
  <c r="T59" i="33"/>
  <c r="S59" i="33"/>
  <c r="R59" i="33"/>
  <c r="Q59" i="33"/>
  <c r="P59" i="33"/>
  <c r="O59" i="33"/>
  <c r="N59" i="33"/>
  <c r="M59" i="33"/>
  <c r="L59" i="33"/>
  <c r="K59" i="33"/>
  <c r="J59" i="33"/>
  <c r="AV58" i="33"/>
  <c r="AU58" i="33"/>
  <c r="AT58" i="33"/>
  <c r="AS58" i="33"/>
  <c r="AR58" i="33"/>
  <c r="AQ58" i="33"/>
  <c r="AP58" i="33"/>
  <c r="AO58" i="33"/>
  <c r="AN58" i="33"/>
  <c r="AM58" i="33"/>
  <c r="AL58" i="33"/>
  <c r="AK58" i="33"/>
  <c r="AJ58" i="33"/>
  <c r="AI58" i="33"/>
  <c r="AH58" i="33"/>
  <c r="AG58" i="33"/>
  <c r="AF58" i="33"/>
  <c r="AE58" i="33"/>
  <c r="AD58" i="33"/>
  <c r="AC58" i="33"/>
  <c r="AB58" i="33"/>
  <c r="AA58" i="33"/>
  <c r="Z58" i="33"/>
  <c r="Y58" i="33"/>
  <c r="X58" i="33"/>
  <c r="W58" i="33"/>
  <c r="V58" i="33"/>
  <c r="U58" i="33"/>
  <c r="T58" i="33"/>
  <c r="S58" i="33"/>
  <c r="R58" i="33"/>
  <c r="Q58" i="33"/>
  <c r="P58" i="33"/>
  <c r="O58" i="33"/>
  <c r="N58" i="33"/>
  <c r="M58" i="33"/>
  <c r="L58" i="33"/>
  <c r="K58" i="33"/>
  <c r="J58" i="33"/>
  <c r="AV57" i="33"/>
  <c r="AU57" i="33"/>
  <c r="AT57" i="33"/>
  <c r="AS57" i="33"/>
  <c r="AR57" i="33"/>
  <c r="AQ57" i="33"/>
  <c r="AP57" i="33"/>
  <c r="AO57" i="33"/>
  <c r="AN57" i="33"/>
  <c r="AM57" i="33"/>
  <c r="AL57" i="33"/>
  <c r="AK57" i="33"/>
  <c r="AJ57" i="33"/>
  <c r="AI57" i="33"/>
  <c r="AH57" i="33"/>
  <c r="AG57" i="33"/>
  <c r="AF57" i="33"/>
  <c r="AE57" i="33"/>
  <c r="AD57" i="33"/>
  <c r="AC57" i="33"/>
  <c r="AB57" i="33"/>
  <c r="AA57" i="33"/>
  <c r="Z57" i="33"/>
  <c r="Y57" i="33"/>
  <c r="X57" i="33"/>
  <c r="W57" i="33"/>
  <c r="V57" i="33"/>
  <c r="U57" i="33"/>
  <c r="T57" i="33"/>
  <c r="S57" i="33"/>
  <c r="R57" i="33"/>
  <c r="Q57" i="33"/>
  <c r="P57" i="33"/>
  <c r="O57" i="33"/>
  <c r="N57" i="33"/>
  <c r="M57" i="33"/>
  <c r="L57" i="33"/>
  <c r="K57" i="33"/>
  <c r="J57" i="33"/>
  <c r="AV56" i="33"/>
  <c r="AU56" i="33"/>
  <c r="AT56" i="33"/>
  <c r="AS56" i="33"/>
  <c r="AR56" i="33"/>
  <c r="AQ56" i="33"/>
  <c r="AP56" i="33"/>
  <c r="AO56" i="33"/>
  <c r="AN56" i="33"/>
  <c r="AM56" i="33"/>
  <c r="AL56" i="33"/>
  <c r="AK56" i="33"/>
  <c r="AJ56" i="33"/>
  <c r="AI56" i="33"/>
  <c r="AH56" i="33"/>
  <c r="AG56" i="33"/>
  <c r="AF56" i="33"/>
  <c r="AE56" i="33"/>
  <c r="AD56" i="33"/>
  <c r="AC56" i="33"/>
  <c r="AB56" i="33"/>
  <c r="AA56" i="33"/>
  <c r="Z56" i="33"/>
  <c r="Y56" i="33"/>
  <c r="X56" i="33"/>
  <c r="W56" i="33"/>
  <c r="V56" i="33"/>
  <c r="U56" i="33"/>
  <c r="T56" i="33"/>
  <c r="S56" i="33"/>
  <c r="R56" i="33"/>
  <c r="Q56" i="33"/>
  <c r="P56" i="33"/>
  <c r="O56" i="33"/>
  <c r="N56" i="33"/>
  <c r="M56" i="33"/>
  <c r="L56" i="33"/>
  <c r="K56" i="33"/>
  <c r="J56" i="33"/>
  <c r="AV55" i="33"/>
  <c r="AU55" i="33"/>
  <c r="AT55" i="33"/>
  <c r="AS55" i="33"/>
  <c r="AR55" i="33"/>
  <c r="AQ55" i="33"/>
  <c r="AP55" i="33"/>
  <c r="AO55" i="33"/>
  <c r="AN55" i="33"/>
  <c r="AM55" i="33"/>
  <c r="AL55" i="33"/>
  <c r="AK55" i="33"/>
  <c r="AJ55" i="33"/>
  <c r="AI55" i="33"/>
  <c r="AH55" i="33"/>
  <c r="AG55" i="33"/>
  <c r="AF55" i="33"/>
  <c r="AE55" i="33"/>
  <c r="AD55" i="33"/>
  <c r="AC55" i="33"/>
  <c r="AB55" i="33"/>
  <c r="AA55" i="33"/>
  <c r="Z55" i="33"/>
  <c r="Y55" i="33"/>
  <c r="X55" i="33"/>
  <c r="W55" i="33"/>
  <c r="V55" i="33"/>
  <c r="U55" i="33"/>
  <c r="T55" i="33"/>
  <c r="S55" i="33"/>
  <c r="R55" i="33"/>
  <c r="Q55" i="33"/>
  <c r="P55" i="33"/>
  <c r="O55" i="33"/>
  <c r="N55" i="33"/>
  <c r="M55" i="33"/>
  <c r="L55" i="33"/>
  <c r="K55" i="33"/>
  <c r="J55" i="33"/>
  <c r="AV54" i="33"/>
  <c r="AU54" i="33"/>
  <c r="AT54" i="33"/>
  <c r="AS54" i="33"/>
  <c r="AR54" i="33"/>
  <c r="AQ54" i="33"/>
  <c r="AP54" i="33"/>
  <c r="AO54" i="33"/>
  <c r="AN54" i="33"/>
  <c r="AM54" i="33"/>
  <c r="AL54" i="33"/>
  <c r="AK54" i="33"/>
  <c r="AJ54" i="33"/>
  <c r="AI54" i="33"/>
  <c r="AH54" i="33"/>
  <c r="AG54" i="33"/>
  <c r="AF54" i="33"/>
  <c r="AE54" i="33"/>
  <c r="AD54" i="33"/>
  <c r="AC54" i="33"/>
  <c r="AB54" i="33"/>
  <c r="AA54" i="33"/>
  <c r="Z54" i="33"/>
  <c r="Y54" i="33"/>
  <c r="X54" i="33"/>
  <c r="W54" i="33"/>
  <c r="V54" i="33"/>
  <c r="U54" i="33"/>
  <c r="T54" i="33"/>
  <c r="S54" i="33"/>
  <c r="R54" i="33"/>
  <c r="Q54" i="33"/>
  <c r="P54" i="33"/>
  <c r="O54" i="33"/>
  <c r="N54" i="33"/>
  <c r="M54" i="33"/>
  <c r="L54" i="33"/>
  <c r="K54" i="33"/>
  <c r="J54" i="33"/>
  <c r="AV53" i="33"/>
  <c r="AU53" i="33"/>
  <c r="AT53" i="33"/>
  <c r="AS53" i="33"/>
  <c r="AR53" i="33"/>
  <c r="AQ53" i="33"/>
  <c r="AP53" i="33"/>
  <c r="AO53" i="33"/>
  <c r="AN53" i="33"/>
  <c r="AM53" i="33"/>
  <c r="AL53" i="33"/>
  <c r="AK53" i="33"/>
  <c r="AJ53" i="33"/>
  <c r="AI53" i="33"/>
  <c r="AH53" i="33"/>
  <c r="AG53" i="33"/>
  <c r="AF53" i="33"/>
  <c r="AE53" i="33"/>
  <c r="AD53" i="33"/>
  <c r="AC53" i="33"/>
  <c r="AB53" i="33"/>
  <c r="AA53" i="33"/>
  <c r="Z53" i="33"/>
  <c r="Y53" i="33"/>
  <c r="X53" i="33"/>
  <c r="W53" i="33"/>
  <c r="V53" i="33"/>
  <c r="U53" i="33"/>
  <c r="T53" i="33"/>
  <c r="S53" i="33"/>
  <c r="R53" i="33"/>
  <c r="Q53" i="33"/>
  <c r="P53" i="33"/>
  <c r="O53" i="33"/>
  <c r="N53" i="33"/>
  <c r="M53" i="33"/>
  <c r="L53" i="33"/>
  <c r="K53" i="33"/>
  <c r="J53" i="33"/>
  <c r="AV52" i="33"/>
  <c r="AU52" i="33"/>
  <c r="AT52" i="33"/>
  <c r="AS52" i="33"/>
  <c r="AR52" i="33"/>
  <c r="AQ52" i="33"/>
  <c r="AP52" i="33"/>
  <c r="AO52" i="33"/>
  <c r="AN52" i="33"/>
  <c r="AM52" i="33"/>
  <c r="AL52" i="33"/>
  <c r="AK52" i="33"/>
  <c r="AJ52" i="33"/>
  <c r="AI52" i="33"/>
  <c r="AH52" i="33"/>
  <c r="AG52" i="33"/>
  <c r="AF52" i="33"/>
  <c r="AE52" i="33"/>
  <c r="AD52" i="33"/>
  <c r="AC52" i="33"/>
  <c r="AB52" i="33"/>
  <c r="AA52" i="33"/>
  <c r="Z52" i="33"/>
  <c r="Y52" i="33"/>
  <c r="X52" i="33"/>
  <c r="W52" i="33"/>
  <c r="V52" i="33"/>
  <c r="U52" i="33"/>
  <c r="T52" i="33"/>
  <c r="S52" i="33"/>
  <c r="R52" i="33"/>
  <c r="Q52" i="33"/>
  <c r="P52" i="33"/>
  <c r="O52" i="33"/>
  <c r="N52" i="33"/>
  <c r="M52" i="33"/>
  <c r="L52" i="33"/>
  <c r="K52" i="33"/>
  <c r="J52" i="33"/>
  <c r="AV51" i="33"/>
  <c r="AU51" i="33"/>
  <c r="AT51" i="33"/>
  <c r="AS51" i="33"/>
  <c r="AR51" i="33"/>
  <c r="AQ51" i="33"/>
  <c r="AP51" i="33"/>
  <c r="AO51" i="33"/>
  <c r="AN51" i="33"/>
  <c r="AM51" i="33"/>
  <c r="AL51" i="33"/>
  <c r="AK51" i="33"/>
  <c r="AJ51" i="33"/>
  <c r="AI51" i="33"/>
  <c r="AH51" i="33"/>
  <c r="AG51" i="33"/>
  <c r="AF51" i="33"/>
  <c r="AE51" i="33"/>
  <c r="AD51" i="33"/>
  <c r="AC51" i="33"/>
  <c r="AB51" i="33"/>
  <c r="AA51" i="33"/>
  <c r="Z51" i="33"/>
  <c r="Y51" i="33"/>
  <c r="X51" i="33"/>
  <c r="W51" i="33"/>
  <c r="V51" i="33"/>
  <c r="U51" i="33"/>
  <c r="T51" i="33"/>
  <c r="S51" i="33"/>
  <c r="R51" i="33"/>
  <c r="Q51" i="33"/>
  <c r="P51" i="33"/>
  <c r="O51" i="33"/>
  <c r="N51" i="33"/>
  <c r="M51" i="33"/>
  <c r="L51" i="33"/>
  <c r="K51" i="33"/>
  <c r="J51" i="33"/>
  <c r="AV50" i="33"/>
  <c r="AU50" i="33"/>
  <c r="AT50" i="33"/>
  <c r="AS50" i="33"/>
  <c r="AR50" i="33"/>
  <c r="AQ50" i="33"/>
  <c r="AP50" i="33"/>
  <c r="AO50" i="33"/>
  <c r="AN50" i="33"/>
  <c r="AM50" i="33"/>
  <c r="AL50" i="33"/>
  <c r="AK50" i="33"/>
  <c r="AJ50" i="33"/>
  <c r="AI50" i="33"/>
  <c r="AH50" i="33"/>
  <c r="AG50" i="33"/>
  <c r="AF50" i="33"/>
  <c r="AE50" i="33"/>
  <c r="AD50" i="33"/>
  <c r="AC50" i="33"/>
  <c r="AB50" i="33"/>
  <c r="AA50" i="33"/>
  <c r="Z50" i="33"/>
  <c r="Y50" i="33"/>
  <c r="X50" i="33"/>
  <c r="W50" i="33"/>
  <c r="V50" i="33"/>
  <c r="U50" i="33"/>
  <c r="T50" i="33"/>
  <c r="S50" i="33"/>
  <c r="R50" i="33"/>
  <c r="Q50" i="33"/>
  <c r="P50" i="33"/>
  <c r="O50" i="33"/>
  <c r="N50" i="33"/>
  <c r="M50" i="33"/>
  <c r="L50" i="33"/>
  <c r="K50" i="33"/>
  <c r="J50" i="33"/>
  <c r="AV49" i="33"/>
  <c r="AU49" i="33"/>
  <c r="AT49" i="33"/>
  <c r="AS49" i="33"/>
  <c r="AR49" i="33"/>
  <c r="AQ49" i="33"/>
  <c r="AP49" i="33"/>
  <c r="AO49" i="33"/>
  <c r="AN49" i="33"/>
  <c r="AM49" i="33"/>
  <c r="AL49" i="33"/>
  <c r="AK49" i="33"/>
  <c r="AJ49" i="33"/>
  <c r="AI49" i="33"/>
  <c r="AH49" i="33"/>
  <c r="AG49" i="33"/>
  <c r="AF49" i="33"/>
  <c r="AE49" i="33"/>
  <c r="AD49" i="33"/>
  <c r="AC49" i="33"/>
  <c r="AB49" i="33"/>
  <c r="AA49" i="33"/>
  <c r="Z49" i="33"/>
  <c r="Y49" i="33"/>
  <c r="X49" i="33"/>
  <c r="W49" i="33"/>
  <c r="V49" i="33"/>
  <c r="U49" i="33"/>
  <c r="T49" i="33"/>
  <c r="S49" i="33"/>
  <c r="R49" i="33"/>
  <c r="Q49" i="33"/>
  <c r="P49" i="33"/>
  <c r="O49" i="33"/>
  <c r="N49" i="33"/>
  <c r="M49" i="33"/>
  <c r="L49" i="33"/>
  <c r="K49" i="33"/>
  <c r="J49" i="33"/>
  <c r="J45" i="33"/>
  <c r="J44" i="33"/>
  <c r="J43" i="33"/>
  <c r="J42" i="33"/>
  <c r="J41" i="33"/>
  <c r="G41" i="33"/>
  <c r="E41" i="33"/>
  <c r="J40" i="33"/>
  <c r="G40" i="33"/>
  <c r="E40" i="33"/>
  <c r="J39" i="33"/>
  <c r="G39" i="33"/>
  <c r="E39" i="33"/>
  <c r="J38" i="33"/>
  <c r="G38" i="33"/>
  <c r="E38" i="33"/>
  <c r="J37" i="33"/>
  <c r="G37" i="33"/>
  <c r="E37" i="33"/>
  <c r="J36" i="33"/>
  <c r="G36" i="33"/>
  <c r="E36" i="33"/>
  <c r="J35" i="33"/>
  <c r="G35" i="33"/>
  <c r="E35" i="33"/>
  <c r="J34" i="33"/>
  <c r="G34" i="33"/>
  <c r="E34" i="33"/>
  <c r="J33" i="33"/>
  <c r="G33" i="33"/>
  <c r="E33" i="33"/>
  <c r="J32" i="33"/>
  <c r="G32" i="33"/>
  <c r="E32" i="33"/>
  <c r="J31" i="33"/>
  <c r="G31" i="33"/>
  <c r="E31" i="33"/>
  <c r="J30" i="33"/>
  <c r="G30" i="33"/>
  <c r="E30" i="33"/>
  <c r="J29" i="33"/>
  <c r="G29" i="33"/>
  <c r="E29" i="33"/>
  <c r="J28" i="33"/>
  <c r="G28" i="33"/>
  <c r="E28" i="33"/>
  <c r="J27" i="33"/>
  <c r="G27" i="33"/>
  <c r="E27" i="33"/>
  <c r="J26" i="33"/>
  <c r="G26" i="33"/>
  <c r="E26" i="33"/>
  <c r="G25" i="33"/>
  <c r="E25" i="33"/>
  <c r="G24" i="33"/>
  <c r="E24" i="33"/>
  <c r="G23" i="33"/>
  <c r="E23" i="33"/>
  <c r="J22" i="33"/>
  <c r="G22" i="33"/>
  <c r="E22" i="33"/>
  <c r="J21" i="33"/>
  <c r="G21" i="33"/>
  <c r="E21" i="33"/>
  <c r="A21" i="33"/>
  <c r="J20" i="33"/>
  <c r="G20" i="33"/>
  <c r="E20" i="33"/>
  <c r="A20" i="33"/>
  <c r="J19" i="33"/>
  <c r="G19" i="33"/>
  <c r="E19" i="33"/>
  <c r="A19" i="33"/>
  <c r="J18" i="33"/>
  <c r="G18" i="33"/>
  <c r="E18" i="33"/>
  <c r="A18" i="33"/>
  <c r="J17" i="33"/>
  <c r="G17" i="33"/>
  <c r="E17" i="33"/>
  <c r="A17" i="33"/>
  <c r="J16" i="33"/>
  <c r="G16" i="33"/>
  <c r="E16" i="33"/>
  <c r="A16" i="33"/>
  <c r="J15" i="33"/>
  <c r="G15" i="33"/>
  <c r="E15" i="33"/>
  <c r="A15" i="33"/>
  <c r="J14" i="33"/>
  <c r="G14" i="33"/>
  <c r="E14" i="33"/>
  <c r="A14" i="33"/>
  <c r="J13" i="33"/>
  <c r="G13" i="33"/>
  <c r="E13" i="33"/>
  <c r="A13" i="33"/>
  <c r="J12" i="33"/>
  <c r="G12" i="33"/>
  <c r="E12" i="33"/>
  <c r="A12" i="33"/>
  <c r="J11" i="33"/>
  <c r="G11" i="33"/>
  <c r="E11" i="33"/>
  <c r="A11" i="33"/>
  <c r="J10" i="33"/>
  <c r="G10" i="33"/>
  <c r="E10" i="33"/>
  <c r="A10" i="33"/>
  <c r="J9" i="33"/>
  <c r="G9" i="33"/>
  <c r="E9" i="33"/>
  <c r="A9" i="33"/>
  <c r="J8" i="33"/>
  <c r="G8" i="33"/>
  <c r="E8" i="33"/>
  <c r="A8" i="33"/>
  <c r="J7" i="33"/>
  <c r="G7" i="33"/>
  <c r="E7" i="33"/>
  <c r="A7" i="33"/>
  <c r="J6" i="33"/>
  <c r="G6" i="33"/>
  <c r="E6" i="33"/>
  <c r="A6" i="33"/>
  <c r="J5" i="33"/>
  <c r="G5" i="33"/>
  <c r="E5" i="33"/>
  <c r="A5" i="33"/>
  <c r="J4" i="33"/>
  <c r="G4" i="33"/>
  <c r="E4" i="33"/>
  <c r="A4" i="33"/>
  <c r="J3" i="33"/>
  <c r="G3" i="33"/>
  <c r="E3" i="33"/>
  <c r="A3" i="33"/>
  <c r="G2" i="33"/>
  <c r="E2" i="33"/>
  <c r="A2" i="33"/>
  <c r="B43" i="59"/>
  <c r="B42" i="59"/>
  <c r="B41" i="59"/>
  <c r="B40" i="59"/>
  <c r="B39" i="59"/>
  <c r="B38" i="59"/>
  <c r="B37" i="59"/>
  <c r="B36" i="59"/>
  <c r="B35" i="59"/>
  <c r="B34" i="59"/>
  <c r="B33" i="59"/>
  <c r="B32" i="59"/>
  <c r="B31" i="59"/>
  <c r="B30" i="59"/>
  <c r="B29" i="59"/>
  <c r="B28" i="59"/>
  <c r="B27" i="59"/>
  <c r="B26" i="59"/>
  <c r="B25" i="59"/>
  <c r="B24" i="59"/>
  <c r="B21" i="59"/>
  <c r="B20" i="59"/>
  <c r="B19" i="59"/>
  <c r="B18" i="59"/>
  <c r="B17" i="59"/>
  <c r="B16" i="59"/>
  <c r="B15" i="59"/>
  <c r="B14" i="59"/>
  <c r="B13" i="59"/>
  <c r="B12" i="59"/>
  <c r="B11" i="59"/>
  <c r="B10" i="59"/>
  <c r="B9" i="59"/>
  <c r="B8" i="59"/>
  <c r="B7" i="59"/>
  <c r="B6" i="59"/>
  <c r="B5" i="59"/>
  <c r="B4" i="59"/>
  <c r="B3" i="59"/>
  <c r="B2" i="59"/>
  <c r="L21" i="31"/>
  <c r="Q21" i="31"/>
  <c r="D21" i="31"/>
  <c r="G20" i="31"/>
  <c r="D20" i="31"/>
  <c r="L19" i="31"/>
  <c r="M19" i="31" s="1"/>
  <c r="G19" i="31"/>
  <c r="H19" i="31" s="1"/>
  <c r="D19" i="31"/>
  <c r="Q18" i="31"/>
  <c r="G18" i="31"/>
  <c r="H18" i="31" s="1"/>
  <c r="D18" i="31"/>
  <c r="L17" i="31"/>
  <c r="Q17" i="31"/>
  <c r="D17" i="31"/>
  <c r="L16" i="31"/>
  <c r="M16" i="31" s="1"/>
  <c r="G16" i="31"/>
  <c r="D16" i="31"/>
  <c r="L15" i="31"/>
  <c r="M15" i="31" s="1"/>
  <c r="D15" i="31"/>
  <c r="G14" i="31"/>
  <c r="H14" i="31" s="1"/>
  <c r="D14" i="31"/>
  <c r="L13" i="31"/>
  <c r="Q13" i="31"/>
  <c r="D13" i="31"/>
  <c r="L12" i="31"/>
  <c r="M12" i="31" s="1"/>
  <c r="Q12" i="31"/>
  <c r="G12" i="31"/>
  <c r="D12" i="31"/>
  <c r="L11" i="31"/>
  <c r="M11" i="31" s="1"/>
  <c r="G11" i="31"/>
  <c r="H11" i="31" s="1"/>
  <c r="D11" i="31"/>
  <c r="Q10" i="31"/>
  <c r="G10" i="31"/>
  <c r="H10" i="31" s="1"/>
  <c r="D10" i="31"/>
  <c r="L9" i="31"/>
  <c r="D9" i="31"/>
  <c r="L8" i="31"/>
  <c r="M8" i="31" s="1"/>
  <c r="D8" i="31"/>
  <c r="L7" i="31"/>
  <c r="M7" i="31" s="1"/>
  <c r="G7" i="31"/>
  <c r="D7" i="31"/>
  <c r="G6" i="31"/>
  <c r="H6" i="31" s="1"/>
  <c r="D6" i="31"/>
  <c r="L5" i="31"/>
  <c r="Q5" i="31"/>
  <c r="D5" i="31"/>
  <c r="L4" i="31"/>
  <c r="M4" i="31" s="1"/>
  <c r="G4" i="31"/>
  <c r="D4" i="31"/>
  <c r="L3" i="31"/>
  <c r="M3" i="31" s="1"/>
  <c r="G3" i="31"/>
  <c r="H3" i="31" s="1"/>
  <c r="D3" i="31"/>
  <c r="Q2" i="31"/>
  <c r="H2" i="31"/>
  <c r="D2" i="31"/>
  <c r="C64" i="14" l="1"/>
  <c r="A28" i="14"/>
  <c r="A50" i="14" s="1"/>
  <c r="V50" i="14" s="1"/>
  <c r="A39" i="14"/>
  <c r="A61" i="14" s="1"/>
  <c r="B61" i="14" s="1"/>
  <c r="A36" i="14"/>
  <c r="A58" i="14" s="1"/>
  <c r="P58" i="14" s="1"/>
  <c r="R64" i="14"/>
  <c r="G64" i="14"/>
  <c r="K64" i="14"/>
  <c r="O64" i="14"/>
  <c r="S64" i="14"/>
  <c r="W64" i="14"/>
  <c r="AL64" i="14"/>
  <c r="A27" i="14"/>
  <c r="A49" i="14" s="1"/>
  <c r="H49" i="14" s="1"/>
  <c r="A35" i="14"/>
  <c r="A57" i="14" s="1"/>
  <c r="AF57" i="14" s="1"/>
  <c r="A38" i="14"/>
  <c r="A60" i="14" s="1"/>
  <c r="AC60" i="14" s="1"/>
  <c r="J61" i="14"/>
  <c r="N61" i="14"/>
  <c r="AK61" i="14"/>
  <c r="D64" i="14"/>
  <c r="H64" i="14"/>
  <c r="L64" i="14"/>
  <c r="P64" i="14"/>
  <c r="T64" i="14"/>
  <c r="X64" i="14"/>
  <c r="AM64" i="14"/>
  <c r="A24" i="14"/>
  <c r="A46" i="14" s="1"/>
  <c r="V46" i="14" s="1"/>
  <c r="A32" i="14"/>
  <c r="A54" i="14" s="1"/>
  <c r="X54" i="14" s="1"/>
  <c r="D65" i="22"/>
  <c r="H65" i="22"/>
  <c r="L65" i="22"/>
  <c r="P65" i="22"/>
  <c r="T65" i="22"/>
  <c r="X65" i="22"/>
  <c r="AB65" i="22"/>
  <c r="AF65" i="22"/>
  <c r="AJ65" i="22"/>
  <c r="O61" i="14"/>
  <c r="A31" i="14"/>
  <c r="A53" i="14" s="1"/>
  <c r="AH53" i="14" s="1"/>
  <c r="A40" i="14"/>
  <c r="A62" i="14" s="1"/>
  <c r="AI62" i="14" s="1"/>
  <c r="AO72" i="14"/>
  <c r="AI50" i="14"/>
  <c r="AE50" i="14"/>
  <c r="AA50" i="14"/>
  <c r="A72" i="14"/>
  <c r="A94" i="14" s="1"/>
  <c r="A116" i="14" s="1"/>
  <c r="AJ50" i="14"/>
  <c r="AD50" i="14"/>
  <c r="AH50" i="14"/>
  <c r="AC50" i="14"/>
  <c r="Z50" i="14"/>
  <c r="AF50" i="14"/>
  <c r="AB50" i="14"/>
  <c r="F50" i="14"/>
  <c r="AG50" i="14"/>
  <c r="J50" i="14"/>
  <c r="AL50" i="14"/>
  <c r="Q50" i="14"/>
  <c r="AD49" i="14"/>
  <c r="L50" i="14"/>
  <c r="P50" i="14"/>
  <c r="AI46" i="14"/>
  <c r="AE46" i="14"/>
  <c r="AG46" i="14"/>
  <c r="AL46" i="14"/>
  <c r="E50" i="14"/>
  <c r="U50" i="14"/>
  <c r="AJ53" i="14"/>
  <c r="AG53" i="14"/>
  <c r="AF62" i="14"/>
  <c r="P46" i="14"/>
  <c r="AM46" i="14"/>
  <c r="D50" i="14"/>
  <c r="T50" i="14"/>
  <c r="AM50" i="14"/>
  <c r="V53" i="14"/>
  <c r="AO43" i="22"/>
  <c r="Y46" i="14"/>
  <c r="I50" i="14"/>
  <c r="Y50" i="14"/>
  <c r="O53" i="14"/>
  <c r="AH61" i="14"/>
  <c r="AD61" i="14"/>
  <c r="AG61" i="14"/>
  <c r="AC61" i="14"/>
  <c r="AI61" i="14"/>
  <c r="AA61" i="14"/>
  <c r="G61" i="14"/>
  <c r="AD65" i="22"/>
  <c r="B50" i="14"/>
  <c r="N50" i="14"/>
  <c r="R50" i="14"/>
  <c r="D57" i="14"/>
  <c r="A26" i="14"/>
  <c r="A48" i="14" s="1"/>
  <c r="A30" i="14"/>
  <c r="A52" i="14" s="1"/>
  <c r="AK52" i="14" s="1"/>
  <c r="A34" i="14"/>
  <c r="A56" i="14" s="1"/>
  <c r="P56" i="14" s="1"/>
  <c r="Z60" i="14"/>
  <c r="AG64" i="14"/>
  <c r="AC64" i="14"/>
  <c r="AJ64" i="14"/>
  <c r="AF64" i="14"/>
  <c r="AB64" i="14"/>
  <c r="AO86" i="14"/>
  <c r="AE64" i="14"/>
  <c r="AD64" i="14"/>
  <c r="A86" i="14"/>
  <c r="A108" i="14" s="1"/>
  <c r="A130" i="14" s="1"/>
  <c r="AA64" i="14"/>
  <c r="Z64" i="14"/>
  <c r="J64" i="14"/>
  <c r="H50" i="14"/>
  <c r="X50" i="14"/>
  <c r="P52" i="14"/>
  <c r="AO76" i="14"/>
  <c r="AC54" i="14"/>
  <c r="U46" i="14"/>
  <c r="M50" i="14"/>
  <c r="Y52" i="14"/>
  <c r="AL53" i="14"/>
  <c r="AM61" i="14"/>
  <c r="C46" i="14"/>
  <c r="S46" i="14"/>
  <c r="W46" i="14"/>
  <c r="C50" i="14"/>
  <c r="G50" i="14"/>
  <c r="K50" i="14"/>
  <c r="O50" i="14"/>
  <c r="S50" i="14"/>
  <c r="W50" i="14"/>
  <c r="K52" i="14"/>
  <c r="AL52" i="14"/>
  <c r="G54" i="14"/>
  <c r="S56" i="14"/>
  <c r="M61" i="14"/>
  <c r="Q61" i="14"/>
  <c r="K62" i="14"/>
  <c r="A43" i="14"/>
  <c r="A65" i="14" s="1"/>
  <c r="U65" i="14" s="1"/>
  <c r="AO43" i="14"/>
  <c r="A25" i="14"/>
  <c r="A47" i="14" s="1"/>
  <c r="B47" i="14" s="1"/>
  <c r="A29" i="14"/>
  <c r="A51" i="14" s="1"/>
  <c r="L51" i="14" s="1"/>
  <c r="A33" i="14"/>
  <c r="A55" i="14" s="1"/>
  <c r="A37" i="14"/>
  <c r="A59" i="14" s="1"/>
  <c r="B59" i="14" s="1"/>
  <c r="A41" i="14"/>
  <c r="A63" i="14" s="1"/>
  <c r="R63" i="14" s="1"/>
  <c r="W61" i="14"/>
  <c r="B64" i="14"/>
  <c r="AH64" i="14"/>
  <c r="M60" i="14"/>
  <c r="C61" i="14"/>
  <c r="K61" i="14"/>
  <c r="M62" i="14"/>
  <c r="O63" i="14"/>
  <c r="E64" i="14"/>
  <c r="I64" i="14"/>
  <c r="M64" i="14"/>
  <c r="Q64" i="14"/>
  <c r="U64" i="14"/>
  <c r="Y64" i="14"/>
  <c r="J60" i="14"/>
  <c r="L61" i="14"/>
  <c r="T61" i="14"/>
  <c r="N62" i="14"/>
  <c r="L63" i="14"/>
  <c r="F64" i="14"/>
  <c r="N64" i="14"/>
  <c r="V64" i="14"/>
  <c r="AK64" i="14"/>
  <c r="Q9" i="31"/>
  <c r="Q20" i="31"/>
  <c r="F20" i="59"/>
  <c r="F42" i="59"/>
  <c r="AO24" i="22"/>
  <c r="A24" i="22"/>
  <c r="A46" i="22" s="1"/>
  <c r="P46" i="22" s="1"/>
  <c r="AO25" i="22"/>
  <c r="A25" i="22"/>
  <c r="A47" i="22" s="1"/>
  <c r="Y47" i="22" s="1"/>
  <c r="AO29" i="22"/>
  <c r="A29" i="22"/>
  <c r="A51" i="22" s="1"/>
  <c r="AG51" i="22" s="1"/>
  <c r="AO33" i="22"/>
  <c r="A33" i="22"/>
  <c r="A55" i="22" s="1"/>
  <c r="P55" i="22" s="1"/>
  <c r="AO32" i="22"/>
  <c r="A32" i="22"/>
  <c r="A54" i="22" s="1"/>
  <c r="AD54" i="22" s="1"/>
  <c r="AO26" i="22"/>
  <c r="A26" i="22"/>
  <c r="A48" i="22" s="1"/>
  <c r="O48" i="22" s="1"/>
  <c r="AO34" i="22"/>
  <c r="A34" i="22"/>
  <c r="A56" i="22" s="1"/>
  <c r="H56" i="22" s="1"/>
  <c r="AO38" i="22"/>
  <c r="A38" i="22"/>
  <c r="A60" i="22" s="1"/>
  <c r="E60" i="22" s="1"/>
  <c r="AO42" i="22"/>
  <c r="A42" i="22"/>
  <c r="A64" i="22" s="1"/>
  <c r="AG64" i="22" s="1"/>
  <c r="AO28" i="22"/>
  <c r="A28" i="22"/>
  <c r="A50" i="22" s="1"/>
  <c r="AC50" i="22" s="1"/>
  <c r="AO30" i="22"/>
  <c r="A30" i="22"/>
  <c r="A52" i="22" s="1"/>
  <c r="L52" i="22" s="1"/>
  <c r="AO27" i="22"/>
  <c r="A27" i="22"/>
  <c r="A49" i="22" s="1"/>
  <c r="K49" i="22" s="1"/>
  <c r="AO31" i="22"/>
  <c r="A31" i="22"/>
  <c r="A53" i="22" s="1"/>
  <c r="C53" i="22" s="1"/>
  <c r="G55" i="22"/>
  <c r="AO35" i="22"/>
  <c r="A35" i="22"/>
  <c r="A57" i="22" s="1"/>
  <c r="L57" i="22" s="1"/>
  <c r="AO87" i="22"/>
  <c r="A87" i="22"/>
  <c r="A109" i="22" s="1"/>
  <c r="A131" i="22" s="1"/>
  <c r="E65" i="22"/>
  <c r="M65" i="22"/>
  <c r="Q65" i="22"/>
  <c r="U65" i="22"/>
  <c r="Y65" i="22"/>
  <c r="AC65" i="22"/>
  <c r="AG65" i="22"/>
  <c r="AK65" i="22"/>
  <c r="A36" i="22"/>
  <c r="A58" i="22" s="1"/>
  <c r="K58" i="22" s="1"/>
  <c r="A37" i="22"/>
  <c r="A59" i="22" s="1"/>
  <c r="B59" i="22" s="1"/>
  <c r="A39" i="22"/>
  <c r="A61" i="22" s="1"/>
  <c r="P61" i="22" s="1"/>
  <c r="A40" i="22"/>
  <c r="A62" i="22" s="1"/>
  <c r="C62" i="22" s="1"/>
  <c r="A41" i="22"/>
  <c r="A63" i="22" s="1"/>
  <c r="AM63" i="22" s="1"/>
  <c r="J57" i="22"/>
  <c r="S60" i="22"/>
  <c r="E62" i="22"/>
  <c r="I62" i="22"/>
  <c r="Y62" i="22"/>
  <c r="AC62" i="22"/>
  <c r="B65" i="22"/>
  <c r="F65" i="22"/>
  <c r="J65" i="22"/>
  <c r="N65" i="22"/>
  <c r="R65" i="22"/>
  <c r="V65" i="22"/>
  <c r="Z65" i="22"/>
  <c r="AH65" i="22"/>
  <c r="AL65" i="22"/>
  <c r="R58" i="22"/>
  <c r="J62" i="22"/>
  <c r="R62" i="22"/>
  <c r="AH62" i="22"/>
  <c r="AL62" i="22"/>
  <c r="C65" i="22"/>
  <c r="G65" i="22"/>
  <c r="K65" i="22"/>
  <c r="O65" i="22"/>
  <c r="S65" i="22"/>
  <c r="W65" i="22"/>
  <c r="AA65" i="22"/>
  <c r="AE65" i="22"/>
  <c r="AI65" i="22"/>
  <c r="AM65" i="22"/>
  <c r="E31" i="59"/>
  <c r="F10" i="59"/>
  <c r="E35" i="59"/>
  <c r="F36" i="59"/>
  <c r="E17" i="59"/>
  <c r="P18" i="31"/>
  <c r="P20" i="31"/>
  <c r="F12" i="59"/>
  <c r="F2" i="59"/>
  <c r="P4" i="31"/>
  <c r="F28" i="59"/>
  <c r="P12" i="31"/>
  <c r="F18" i="59"/>
  <c r="F8" i="59"/>
  <c r="E33" i="59"/>
  <c r="F16" i="59"/>
  <c r="H7" i="31"/>
  <c r="P5" i="31"/>
  <c r="F4" i="59"/>
  <c r="F38" i="59"/>
  <c r="F34" i="59"/>
  <c r="E41" i="59"/>
  <c r="E5" i="59"/>
  <c r="E13" i="59"/>
  <c r="E21" i="59"/>
  <c r="F24" i="59"/>
  <c r="E27" i="59"/>
  <c r="E39" i="59"/>
  <c r="F40" i="59"/>
  <c r="E43" i="59"/>
  <c r="F26" i="59"/>
  <c r="F30" i="59"/>
  <c r="E37" i="59"/>
  <c r="P16" i="31"/>
  <c r="E25" i="59"/>
  <c r="M5" i="31"/>
  <c r="Q7" i="31"/>
  <c r="P8" i="31"/>
  <c r="P9" i="31"/>
  <c r="P10" i="31"/>
  <c r="Q15" i="31"/>
  <c r="E20" i="59"/>
  <c r="P7" i="31"/>
  <c r="H8" i="31"/>
  <c r="M13" i="31"/>
  <c r="G15" i="31"/>
  <c r="H15" i="31" s="1"/>
  <c r="Q16" i="31"/>
  <c r="L20" i="31"/>
  <c r="M20" i="31" s="1"/>
  <c r="P21" i="31"/>
  <c r="E2" i="59"/>
  <c r="E8" i="59"/>
  <c r="E10" i="59"/>
  <c r="E16" i="59"/>
  <c r="E18" i="59"/>
  <c r="E30" i="59"/>
  <c r="F35" i="59"/>
  <c r="Q8" i="31"/>
  <c r="P13" i="31"/>
  <c r="P17" i="31"/>
  <c r="F9" i="59"/>
  <c r="F17" i="59"/>
  <c r="E26" i="59"/>
  <c r="F31" i="59"/>
  <c r="E42" i="59"/>
  <c r="E4" i="59"/>
  <c r="F7" i="59"/>
  <c r="E9" i="59"/>
  <c r="E12" i="59"/>
  <c r="F15" i="59"/>
  <c r="F27" i="59"/>
  <c r="E29" i="59"/>
  <c r="F32" i="59"/>
  <c r="E38" i="59"/>
  <c r="F43" i="59"/>
  <c r="G43" i="59" s="1"/>
  <c r="T21" i="31" s="1"/>
  <c r="U21" i="31" s="1"/>
  <c r="K22" i="31"/>
  <c r="Q4" i="31"/>
  <c r="P15" i="31"/>
  <c r="H16" i="31"/>
  <c r="M21" i="31"/>
  <c r="F5" i="59"/>
  <c r="F13" i="59"/>
  <c r="F21" i="59"/>
  <c r="E34" i="59"/>
  <c r="F39" i="59"/>
  <c r="G5" i="31"/>
  <c r="Q6" i="31"/>
  <c r="G13" i="31"/>
  <c r="H13" i="31" s="1"/>
  <c r="Q14" i="31"/>
  <c r="O22" i="31"/>
  <c r="E3" i="59"/>
  <c r="E11" i="59"/>
  <c r="E19" i="59"/>
  <c r="N22" i="31"/>
  <c r="P2" i="31"/>
  <c r="L14" i="31"/>
  <c r="M14" i="31" s="1"/>
  <c r="F22" i="31"/>
  <c r="G21" i="31"/>
  <c r="H21" i="31" s="1"/>
  <c r="P3" i="31"/>
  <c r="L6" i="31"/>
  <c r="M6" i="31" s="1"/>
  <c r="P11" i="31"/>
  <c r="P19" i="31"/>
  <c r="F6" i="59"/>
  <c r="F14" i="59"/>
  <c r="F25" i="59"/>
  <c r="E28" i="59"/>
  <c r="F33" i="59"/>
  <c r="E36" i="59"/>
  <c r="F41" i="59"/>
  <c r="G9" i="31"/>
  <c r="H9" i="31" s="1"/>
  <c r="G17" i="31"/>
  <c r="H17" i="31" s="1"/>
  <c r="E7" i="59"/>
  <c r="E15" i="59"/>
  <c r="J22" i="31"/>
  <c r="L2" i="31"/>
  <c r="E22" i="31"/>
  <c r="Q3" i="31"/>
  <c r="H4" i="31"/>
  <c r="P6" i="31"/>
  <c r="M9" i="31"/>
  <c r="L10" i="31"/>
  <c r="M10" i="31" s="1"/>
  <c r="Q11" i="31"/>
  <c r="H12" i="31"/>
  <c r="P14" i="31"/>
  <c r="M17" i="31"/>
  <c r="L18" i="31"/>
  <c r="M18" i="31" s="1"/>
  <c r="Q19" i="31"/>
  <c r="H20" i="31"/>
  <c r="F3" i="59"/>
  <c r="E6" i="59"/>
  <c r="F11" i="59"/>
  <c r="E14" i="59"/>
  <c r="F19" i="59"/>
  <c r="E24" i="59"/>
  <c r="F29" i="59"/>
  <c r="E32" i="59"/>
  <c r="F37" i="59"/>
  <c r="E40" i="59"/>
  <c r="I22" i="31"/>
  <c r="G20" i="59" l="1"/>
  <c r="R20" i="31" s="1"/>
  <c r="T49" i="14"/>
  <c r="AB49" i="14"/>
  <c r="Q49" i="14"/>
  <c r="U49" i="14"/>
  <c r="J49" i="14"/>
  <c r="AJ49" i="14"/>
  <c r="I49" i="14"/>
  <c r="V49" i="14"/>
  <c r="P49" i="14"/>
  <c r="B49" i="14"/>
  <c r="W49" i="14"/>
  <c r="AC49" i="14"/>
  <c r="AM49" i="14"/>
  <c r="AA49" i="14"/>
  <c r="AH49" i="14"/>
  <c r="L49" i="14"/>
  <c r="E49" i="14"/>
  <c r="K49" i="14"/>
  <c r="N49" i="14"/>
  <c r="D49" i="14"/>
  <c r="AL49" i="14"/>
  <c r="AK49" i="14"/>
  <c r="S49" i="14"/>
  <c r="M49" i="14"/>
  <c r="C49" i="14"/>
  <c r="AG49" i="14"/>
  <c r="AF49" i="14"/>
  <c r="A71" i="14"/>
  <c r="A93" i="14" s="1"/>
  <c r="A115" i="14" s="1"/>
  <c r="Y49" i="14"/>
  <c r="F49" i="14"/>
  <c r="O49" i="14"/>
  <c r="R49" i="14"/>
  <c r="G49" i="14"/>
  <c r="AI49" i="14"/>
  <c r="X49" i="14"/>
  <c r="AE49" i="14"/>
  <c r="Z49" i="14"/>
  <c r="AO71" i="14"/>
  <c r="Z56" i="22"/>
  <c r="C54" i="14"/>
  <c r="A76" i="14"/>
  <c r="A98" i="14" s="1"/>
  <c r="A120" i="14" s="1"/>
  <c r="T56" i="14"/>
  <c r="V54" i="14"/>
  <c r="Q53" i="14"/>
  <c r="Z53" i="14"/>
  <c r="AH58" i="14"/>
  <c r="Z62" i="22"/>
  <c r="F62" i="22"/>
  <c r="D63" i="22"/>
  <c r="U62" i="22"/>
  <c r="D61" i="14"/>
  <c r="AL61" i="14"/>
  <c r="U60" i="14"/>
  <c r="Q56" i="14"/>
  <c r="Y61" i="14"/>
  <c r="I61" i="14"/>
  <c r="S54" i="14"/>
  <c r="Y53" i="14"/>
  <c r="K46" i="14"/>
  <c r="N54" i="14"/>
  <c r="U54" i="14"/>
  <c r="AA54" i="14"/>
  <c r="R53" i="14"/>
  <c r="T46" i="14"/>
  <c r="AJ60" i="14"/>
  <c r="X53" i="14"/>
  <c r="N46" i="14"/>
  <c r="AE61" i="14"/>
  <c r="AB61" i="14"/>
  <c r="A83" i="14"/>
  <c r="A105" i="14" s="1"/>
  <c r="A127" i="14" s="1"/>
  <c r="AO83" i="14"/>
  <c r="AA53" i="14"/>
  <c r="A75" i="14"/>
  <c r="A97" i="14" s="1"/>
  <c r="A119" i="14" s="1"/>
  <c r="AB46" i="14"/>
  <c r="A68" i="14"/>
  <c r="A90" i="14" s="1"/>
  <c r="A112" i="14" s="1"/>
  <c r="V61" i="14"/>
  <c r="F61" i="14"/>
  <c r="X61" i="14"/>
  <c r="AD52" i="22"/>
  <c r="B60" i="14"/>
  <c r="E60" i="14"/>
  <c r="W54" i="14"/>
  <c r="AH54" i="14"/>
  <c r="AH60" i="14"/>
  <c r="Y63" i="22"/>
  <c r="V62" i="22"/>
  <c r="B62" i="22"/>
  <c r="AK62" i="22"/>
  <c r="M62" i="22"/>
  <c r="R60" i="14"/>
  <c r="S61" i="14"/>
  <c r="Q60" i="14"/>
  <c r="U61" i="14"/>
  <c r="E61" i="14"/>
  <c r="O54" i="14"/>
  <c r="I53" i="14"/>
  <c r="G46" i="14"/>
  <c r="M54" i="14"/>
  <c r="AB54" i="14"/>
  <c r="AI54" i="14"/>
  <c r="B53" i="14"/>
  <c r="H61" i="14"/>
  <c r="P61" i="14"/>
  <c r="T53" i="14"/>
  <c r="J46" i="14"/>
  <c r="AF61" i="14"/>
  <c r="AJ61" i="14"/>
  <c r="Z61" i="14"/>
  <c r="S53" i="14"/>
  <c r="AF54" i="14"/>
  <c r="G53" i="14"/>
  <c r="AC53" i="14"/>
  <c r="AO75" i="14"/>
  <c r="AC46" i="14"/>
  <c r="Z46" i="14"/>
  <c r="R61" i="14"/>
  <c r="AK50" i="14"/>
  <c r="G36" i="59"/>
  <c r="T14" i="31" s="1"/>
  <c r="U14" i="31" s="1"/>
  <c r="Y22" i="31"/>
  <c r="V22" i="31"/>
  <c r="G18" i="59"/>
  <c r="R18" i="31" s="1"/>
  <c r="S18" i="31" s="1"/>
  <c r="G31" i="59"/>
  <c r="T9" i="31" s="1"/>
  <c r="U9" i="31" s="1"/>
  <c r="G17" i="59"/>
  <c r="R17" i="31" s="1"/>
  <c r="S17" i="31" s="1"/>
  <c r="C46" i="22"/>
  <c r="AJ63" i="22"/>
  <c r="N60" i="22"/>
  <c r="V46" i="22"/>
  <c r="Z55" i="22"/>
  <c r="R46" i="22"/>
  <c r="X60" i="22"/>
  <c r="AM55" i="22"/>
  <c r="AI46" i="22"/>
  <c r="B55" i="22"/>
  <c r="O46" i="22"/>
  <c r="AG55" i="22"/>
  <c r="AL46" i="22"/>
  <c r="F46" i="22"/>
  <c r="C55" i="22"/>
  <c r="AM46" i="22"/>
  <c r="Y59" i="22"/>
  <c r="AM60" i="22"/>
  <c r="AH60" i="22"/>
  <c r="AI55" i="22"/>
  <c r="W47" i="22"/>
  <c r="K46" i="22"/>
  <c r="G46" i="22"/>
  <c r="M55" i="22"/>
  <c r="AH46" i="22"/>
  <c r="B46" i="22"/>
  <c r="U63" i="22"/>
  <c r="N58" i="22"/>
  <c r="X63" i="22"/>
  <c r="I58" i="22"/>
  <c r="J56" i="22"/>
  <c r="Z52" i="22"/>
  <c r="U48" i="22"/>
  <c r="Q46" i="22"/>
  <c r="AM63" i="14"/>
  <c r="D63" i="14"/>
  <c r="J62" i="14"/>
  <c r="N58" i="14"/>
  <c r="K63" i="14"/>
  <c r="E62" i="14"/>
  <c r="M56" i="14"/>
  <c r="Y65" i="14"/>
  <c r="AL62" i="14"/>
  <c r="G62" i="14"/>
  <c r="S58" i="14"/>
  <c r="K56" i="14"/>
  <c r="AJ57" i="14"/>
  <c r="L56" i="14"/>
  <c r="T58" i="14"/>
  <c r="AJ62" i="14"/>
  <c r="AI58" i="14"/>
  <c r="AC58" i="22"/>
  <c r="I63" i="22"/>
  <c r="AH58" i="22"/>
  <c r="B58" i="22"/>
  <c r="T63" i="22"/>
  <c r="L59" i="22"/>
  <c r="L50" i="22"/>
  <c r="X65" i="14"/>
  <c r="T63" i="14"/>
  <c r="AK62" i="14"/>
  <c r="F62" i="14"/>
  <c r="AK56" i="14"/>
  <c r="AL63" i="14"/>
  <c r="G63" i="14"/>
  <c r="Y56" i="14"/>
  <c r="I56" i="14"/>
  <c r="M65" i="14"/>
  <c r="W62" i="14"/>
  <c r="C62" i="14"/>
  <c r="C58" i="14"/>
  <c r="C56" i="14"/>
  <c r="AD57" i="14"/>
  <c r="AM62" i="14"/>
  <c r="AD62" i="14"/>
  <c r="Y58" i="14"/>
  <c r="H58" i="14"/>
  <c r="J57" i="14"/>
  <c r="AK63" i="22"/>
  <c r="E63" i="22"/>
  <c r="AD58" i="22"/>
  <c r="H63" i="22"/>
  <c r="AK58" i="22"/>
  <c r="AE56" i="22"/>
  <c r="AD56" i="22"/>
  <c r="U49" i="22"/>
  <c r="AC56" i="22"/>
  <c r="P63" i="14"/>
  <c r="V62" i="14"/>
  <c r="W65" i="14"/>
  <c r="W63" i="14"/>
  <c r="U62" i="14"/>
  <c r="U56" i="14"/>
  <c r="E56" i="14"/>
  <c r="AM57" i="14"/>
  <c r="S62" i="14"/>
  <c r="M57" i="14"/>
  <c r="Y62" i="14"/>
  <c r="H62" i="14"/>
  <c r="I62" i="14"/>
  <c r="AJ58" i="14"/>
  <c r="E54" i="14"/>
  <c r="O61" i="22"/>
  <c r="T60" i="22"/>
  <c r="AI60" i="22"/>
  <c r="K60" i="22"/>
  <c r="AD60" i="22"/>
  <c r="J60" i="22"/>
  <c r="T59" i="14"/>
  <c r="J58" i="14"/>
  <c r="W57" i="14"/>
  <c r="O58" i="14"/>
  <c r="Y57" i="14"/>
  <c r="I57" i="14"/>
  <c r="AA57" i="14"/>
  <c r="AC57" i="14"/>
  <c r="AH57" i="14"/>
  <c r="M58" i="14"/>
  <c r="AK58" i="14"/>
  <c r="U58" i="14"/>
  <c r="D58" i="14"/>
  <c r="AG58" i="14"/>
  <c r="AC58" i="14"/>
  <c r="A80" i="14"/>
  <c r="A102" i="14" s="1"/>
  <c r="A124" i="14" s="1"/>
  <c r="AO80" i="14"/>
  <c r="K57" i="14"/>
  <c r="F57" i="14"/>
  <c r="AA60" i="22"/>
  <c r="G60" i="22"/>
  <c r="Z60" i="22"/>
  <c r="B60" i="22"/>
  <c r="G51" i="22"/>
  <c r="AA46" i="22"/>
  <c r="D51" i="22"/>
  <c r="AE46" i="22"/>
  <c r="AD46" i="22"/>
  <c r="N46" i="22"/>
  <c r="AK46" i="22"/>
  <c r="P65" i="14"/>
  <c r="V58" i="14"/>
  <c r="F58" i="14"/>
  <c r="O65" i="14"/>
  <c r="AL57" i="14"/>
  <c r="G57" i="14"/>
  <c r="I65" i="14"/>
  <c r="AL58" i="14"/>
  <c r="K58" i="14"/>
  <c r="U57" i="14"/>
  <c r="E57" i="14"/>
  <c r="AI57" i="14"/>
  <c r="AG57" i="14"/>
  <c r="A79" i="14"/>
  <c r="A101" i="14" s="1"/>
  <c r="A123" i="14" s="1"/>
  <c r="AM58" i="14"/>
  <c r="D56" i="14"/>
  <c r="T57" i="14"/>
  <c r="AE57" i="14"/>
  <c r="E58" i="14"/>
  <c r="Q58" i="14"/>
  <c r="AF58" i="14"/>
  <c r="Z58" i="14"/>
  <c r="AA58" i="14"/>
  <c r="X58" i="14"/>
  <c r="C57" i="14"/>
  <c r="AK57" i="14"/>
  <c r="AJ60" i="22"/>
  <c r="P60" i="22"/>
  <c r="T64" i="22"/>
  <c r="AF60" i="22"/>
  <c r="D60" i="22"/>
  <c r="AI64" i="22"/>
  <c r="W60" i="22"/>
  <c r="C60" i="22"/>
  <c r="Z64" i="22"/>
  <c r="R60" i="22"/>
  <c r="C51" i="22"/>
  <c r="B51" i="22"/>
  <c r="S46" i="22"/>
  <c r="AK60" i="22"/>
  <c r="W46" i="22"/>
  <c r="Z46" i="22"/>
  <c r="J46" i="22"/>
  <c r="U46" i="22"/>
  <c r="R58" i="14"/>
  <c r="B58" i="14"/>
  <c r="G65" i="14"/>
  <c r="E65" i="14"/>
  <c r="W58" i="14"/>
  <c r="G58" i="14"/>
  <c r="Q57" i="14"/>
  <c r="O57" i="14"/>
  <c r="AB57" i="14"/>
  <c r="Z57" i="14"/>
  <c r="AO79" i="14"/>
  <c r="L58" i="14"/>
  <c r="L57" i="14"/>
  <c r="I58" i="14"/>
  <c r="AB58" i="14"/>
  <c r="AD58" i="14"/>
  <c r="AE58" i="14"/>
  <c r="V57" i="14"/>
  <c r="H62" i="22"/>
  <c r="L58" i="22"/>
  <c r="Q60" i="22"/>
  <c r="O58" i="22"/>
  <c r="AA52" i="22"/>
  <c r="Q63" i="14"/>
  <c r="W51" i="14"/>
  <c r="G47" i="14"/>
  <c r="P47" i="14"/>
  <c r="C47" i="14"/>
  <c r="V63" i="14"/>
  <c r="W56" i="14"/>
  <c r="H54" i="14"/>
  <c r="E53" i="14"/>
  <c r="S62" i="22"/>
  <c r="I60" i="22"/>
  <c r="I51" i="14"/>
  <c r="AM56" i="14"/>
  <c r="L46" i="14"/>
  <c r="W50" i="22"/>
  <c r="AG46" i="22"/>
  <c r="I46" i="22"/>
  <c r="X46" i="22"/>
  <c r="O59" i="14"/>
  <c r="AK63" i="14"/>
  <c r="B56" i="14"/>
  <c r="AJ62" i="22"/>
  <c r="U60" i="22"/>
  <c r="S56" i="22"/>
  <c r="Y46" i="22"/>
  <c r="E46" i="22"/>
  <c r="S47" i="14"/>
  <c r="H56" i="14"/>
  <c r="P59" i="14"/>
  <c r="G59" i="14"/>
  <c r="AE60" i="14"/>
  <c r="C60" i="14"/>
  <c r="S60" i="14"/>
  <c r="F60" i="14"/>
  <c r="D60" i="14"/>
  <c r="T60" i="14"/>
  <c r="G60" i="14"/>
  <c r="W60" i="14"/>
  <c r="V60" i="14"/>
  <c r="H60" i="14"/>
  <c r="X60" i="14"/>
  <c r="AF60" i="14"/>
  <c r="AI60" i="14"/>
  <c r="AD60" i="14"/>
  <c r="I60" i="14"/>
  <c r="Y60" i="14"/>
  <c r="AK60" i="14"/>
  <c r="N60" i="14"/>
  <c r="K60" i="14"/>
  <c r="AL60" i="14"/>
  <c r="L60" i="14"/>
  <c r="AM60" i="14"/>
  <c r="AG60" i="14"/>
  <c r="AB60" i="14"/>
  <c r="AA60" i="14"/>
  <c r="V59" i="14"/>
  <c r="K59" i="14"/>
  <c r="D59" i="14"/>
  <c r="AM59" i="14"/>
  <c r="I59" i="14"/>
  <c r="X48" i="14"/>
  <c r="AM48" i="14"/>
  <c r="Y48" i="14"/>
  <c r="P64" i="22"/>
  <c r="S64" i="22"/>
  <c r="Q51" i="22"/>
  <c r="M51" i="22"/>
  <c r="Y59" i="14"/>
  <c r="K57" i="22"/>
  <c r="AD61" i="22"/>
  <c r="J63" i="22"/>
  <c r="Z63" i="22"/>
  <c r="S63" i="22"/>
  <c r="D62" i="22"/>
  <c r="AM59" i="22"/>
  <c r="AM51" i="22"/>
  <c r="AB50" i="22"/>
  <c r="I52" i="22"/>
  <c r="S50" i="22"/>
  <c r="N63" i="22"/>
  <c r="Q56" i="22"/>
  <c r="L59" i="14"/>
  <c r="F65" i="14"/>
  <c r="S65" i="14"/>
  <c r="AK65" i="14"/>
  <c r="B65" i="14"/>
  <c r="Q65" i="14"/>
  <c r="AL65" i="14"/>
  <c r="H65" i="14"/>
  <c r="Q59" i="14"/>
  <c r="AL48" i="14"/>
  <c r="A82" i="14"/>
  <c r="A104" i="14" s="1"/>
  <c r="A126" i="14" s="1"/>
  <c r="F59" i="14"/>
  <c r="O60" i="14"/>
  <c r="AK47" i="22"/>
  <c r="AJ47" i="22"/>
  <c r="V47" i="22"/>
  <c r="Q57" i="22"/>
  <c r="L54" i="22"/>
  <c r="S47" i="22"/>
  <c r="B47" i="22"/>
  <c r="Z50" i="22"/>
  <c r="AE50" i="22"/>
  <c r="AE61" i="22"/>
  <c r="AC59" i="22"/>
  <c r="N61" i="22"/>
  <c r="AD64" i="22"/>
  <c r="C63" i="22"/>
  <c r="AB58" i="22"/>
  <c r="AI51" i="22"/>
  <c r="X50" i="22"/>
  <c r="K50" i="22"/>
  <c r="P51" i="22"/>
  <c r="M64" i="22"/>
  <c r="AE62" i="22"/>
  <c r="AA58" i="22"/>
  <c r="L56" i="22"/>
  <c r="AG56" i="22"/>
  <c r="K54" i="22"/>
  <c r="H52" i="22"/>
  <c r="AD50" i="22"/>
  <c r="W59" i="14"/>
  <c r="J63" i="14"/>
  <c r="M63" i="14"/>
  <c r="C63" i="14"/>
  <c r="S63" i="14"/>
  <c r="H63" i="14"/>
  <c r="X63" i="14"/>
  <c r="O47" i="14"/>
  <c r="T47" i="14"/>
  <c r="F47" i="14"/>
  <c r="D47" i="14"/>
  <c r="X47" i="14"/>
  <c r="Y47" i="14"/>
  <c r="J47" i="14"/>
  <c r="H47" i="14"/>
  <c r="U63" i="14"/>
  <c r="M47" i="14"/>
  <c r="C65" i="14"/>
  <c r="R65" i="14"/>
  <c r="AO82" i="14"/>
  <c r="X52" i="14"/>
  <c r="E52" i="14"/>
  <c r="H52" i="14"/>
  <c r="I52" i="14"/>
  <c r="AM52" i="14"/>
  <c r="V52" i="14"/>
  <c r="D52" i="14"/>
  <c r="AE62" i="14"/>
  <c r="Z62" i="14"/>
  <c r="AB62" i="14"/>
  <c r="Q62" i="14"/>
  <c r="D62" i="14"/>
  <c r="AA62" i="14"/>
  <c r="AO84" i="14"/>
  <c r="A84" i="14"/>
  <c r="A106" i="14" s="1"/>
  <c r="A128" i="14" s="1"/>
  <c r="L62" i="14"/>
  <c r="T62" i="14"/>
  <c r="O62" i="14"/>
  <c r="B62" i="14"/>
  <c r="R62" i="14"/>
  <c r="P62" i="14"/>
  <c r="AH62" i="14"/>
  <c r="AC62" i="14"/>
  <c r="AG62" i="14"/>
  <c r="X62" i="14"/>
  <c r="Z54" i="14"/>
  <c r="L54" i="14"/>
  <c r="AM54" i="14"/>
  <c r="I54" i="14"/>
  <c r="Q54" i="14"/>
  <c r="B54" i="14"/>
  <c r="P54" i="14"/>
  <c r="Y54" i="14"/>
  <c r="F54" i="14"/>
  <c r="AE54" i="14"/>
  <c r="AG54" i="14"/>
  <c r="K54" i="14"/>
  <c r="AL54" i="14"/>
  <c r="AD54" i="14"/>
  <c r="D54" i="14"/>
  <c r="T54" i="14"/>
  <c r="J54" i="14"/>
  <c r="AJ54" i="14"/>
  <c r="R54" i="14"/>
  <c r="P60" i="14"/>
  <c r="AK54" i="14"/>
  <c r="W53" i="14"/>
  <c r="P53" i="14"/>
  <c r="H46" i="14"/>
  <c r="L53" i="14"/>
  <c r="L60" i="22"/>
  <c r="M53" i="14"/>
  <c r="Q51" i="14"/>
  <c r="O46" i="14"/>
  <c r="E46" i="14"/>
  <c r="J53" i="14"/>
  <c r="P57" i="14"/>
  <c r="J56" i="14"/>
  <c r="H53" i="14"/>
  <c r="AM51" i="14"/>
  <c r="C53" i="14"/>
  <c r="I46" i="14"/>
  <c r="N53" i="14"/>
  <c r="D46" i="14"/>
  <c r="AB53" i="14"/>
  <c r="AM53" i="14"/>
  <c r="AI53" i="14"/>
  <c r="AD53" i="14"/>
  <c r="M46" i="14"/>
  <c r="B46" i="14"/>
  <c r="AD46" i="14"/>
  <c r="AF46" i="14"/>
  <c r="AO68" i="14"/>
  <c r="G56" i="14"/>
  <c r="K53" i="14"/>
  <c r="R57" i="14"/>
  <c r="B57" i="14"/>
  <c r="AK53" i="14"/>
  <c r="X57" i="14"/>
  <c r="D53" i="14"/>
  <c r="AK46" i="14"/>
  <c r="F53" i="14"/>
  <c r="AF53" i="14"/>
  <c r="U53" i="14"/>
  <c r="AE53" i="14"/>
  <c r="F46" i="14"/>
  <c r="AH46" i="14"/>
  <c r="AJ46" i="14"/>
  <c r="AA46" i="14"/>
  <c r="S57" i="14"/>
  <c r="Q46" i="14"/>
  <c r="R46" i="14"/>
  <c r="N57" i="14"/>
  <c r="X46" i="14"/>
  <c r="H57" i="14"/>
  <c r="P49" i="22"/>
  <c r="D49" i="22"/>
  <c r="AH49" i="22"/>
  <c r="Z54" i="22"/>
  <c r="V49" i="22"/>
  <c r="C49" i="22"/>
  <c r="AO77" i="14"/>
  <c r="A77" i="14"/>
  <c r="A99" i="14" s="1"/>
  <c r="A121" i="14" s="1"/>
  <c r="AJ55" i="14"/>
  <c r="AF55" i="14"/>
  <c r="AB55" i="14"/>
  <c r="AI55" i="14"/>
  <c r="AE55" i="14"/>
  <c r="AH55" i="14"/>
  <c r="AA55" i="14"/>
  <c r="AG55" i="14"/>
  <c r="Z55" i="14"/>
  <c r="AC55" i="14"/>
  <c r="AL55" i="14"/>
  <c r="C55" i="14"/>
  <c r="AD55" i="14"/>
  <c r="Y55" i="14"/>
  <c r="F55" i="14"/>
  <c r="P55" i="14"/>
  <c r="F48" i="14"/>
  <c r="M48" i="14"/>
  <c r="G55" i="14"/>
  <c r="AA61" i="22"/>
  <c r="J61" i="22"/>
  <c r="E61" i="22"/>
  <c r="AI59" i="22"/>
  <c r="AK49" i="22"/>
  <c r="AC52" i="22"/>
  <c r="H51" i="22"/>
  <c r="AO73" i="14"/>
  <c r="A73" i="14"/>
  <c r="A95" i="14" s="1"/>
  <c r="A117" i="14" s="1"/>
  <c r="AJ51" i="14"/>
  <c r="AF51" i="14"/>
  <c r="AB51" i="14"/>
  <c r="AH51" i="14"/>
  <c r="AC51" i="14"/>
  <c r="AG51" i="14"/>
  <c r="AA51" i="14"/>
  <c r="AD51" i="14"/>
  <c r="Y51" i="14"/>
  <c r="U51" i="14"/>
  <c r="Z51" i="14"/>
  <c r="AI51" i="14"/>
  <c r="AE51" i="14"/>
  <c r="Q55" i="14"/>
  <c r="M51" i="14"/>
  <c r="W48" i="14"/>
  <c r="K51" i="14"/>
  <c r="Q48" i="14"/>
  <c r="R51" i="14"/>
  <c r="L48" i="14"/>
  <c r="AM55" i="14"/>
  <c r="L55" i="14"/>
  <c r="X51" i="14"/>
  <c r="H51" i="14"/>
  <c r="AK48" i="14"/>
  <c r="B48" i="14"/>
  <c r="O55" i="14"/>
  <c r="AL51" i="14"/>
  <c r="E48" i="14"/>
  <c r="V51" i="14"/>
  <c r="S51" i="14"/>
  <c r="I55" i="14"/>
  <c r="O48" i="14"/>
  <c r="AK59" i="14"/>
  <c r="AK55" i="14"/>
  <c r="AK51" i="14"/>
  <c r="D48" i="14"/>
  <c r="B55" i="14"/>
  <c r="K61" i="22"/>
  <c r="Z61" i="22"/>
  <c r="H54" i="22"/>
  <c r="Q49" i="22"/>
  <c r="X61" i="22"/>
  <c r="AL59" i="22"/>
  <c r="AE54" i="22"/>
  <c r="J54" i="22"/>
  <c r="R49" i="22"/>
  <c r="T47" i="22"/>
  <c r="AG47" i="22"/>
  <c r="AD62" i="22"/>
  <c r="N62" i="22"/>
  <c r="AM61" i="22"/>
  <c r="W61" i="22"/>
  <c r="G61" i="22"/>
  <c r="AB60" i="22"/>
  <c r="H60" i="22"/>
  <c r="M59" i="22"/>
  <c r="AG62" i="22"/>
  <c r="Q62" i="22"/>
  <c r="AL61" i="22"/>
  <c r="V61" i="22"/>
  <c r="F61" i="22"/>
  <c r="AE60" i="22"/>
  <c r="O60" i="22"/>
  <c r="AF59" i="22"/>
  <c r="AI63" i="22"/>
  <c r="X62" i="22"/>
  <c r="Y61" i="22"/>
  <c r="AL60" i="22"/>
  <c r="V60" i="22"/>
  <c r="F60" i="22"/>
  <c r="G59" i="22"/>
  <c r="H58" i="22"/>
  <c r="N56" i="22"/>
  <c r="W55" i="22"/>
  <c r="AB54" i="22"/>
  <c r="N52" i="22"/>
  <c r="W51" i="22"/>
  <c r="AG49" i="22"/>
  <c r="I49" i="22"/>
  <c r="AM47" i="22"/>
  <c r="G47" i="22"/>
  <c r="AH47" i="22"/>
  <c r="I54" i="22"/>
  <c r="O62" i="22"/>
  <c r="T61" i="22"/>
  <c r="Y60" i="22"/>
  <c r="R59" i="22"/>
  <c r="M56" i="22"/>
  <c r="V55" i="22"/>
  <c r="AA54" i="22"/>
  <c r="Y52" i="22"/>
  <c r="AJ49" i="22"/>
  <c r="AJ55" i="22"/>
  <c r="AJ51" i="22"/>
  <c r="X56" i="22"/>
  <c r="AC55" i="22"/>
  <c r="X52" i="22"/>
  <c r="AC51" i="22"/>
  <c r="AF55" i="22"/>
  <c r="K56" i="22"/>
  <c r="F49" i="22"/>
  <c r="D47" i="22"/>
  <c r="N51" i="22"/>
  <c r="X59" i="14"/>
  <c r="H59" i="14"/>
  <c r="S59" i="14"/>
  <c r="C59" i="14"/>
  <c r="AO85" i="14"/>
  <c r="AJ63" i="14"/>
  <c r="AF63" i="14"/>
  <c r="AB63" i="14"/>
  <c r="A85" i="14"/>
  <c r="A107" i="14" s="1"/>
  <c r="A129" i="14" s="1"/>
  <c r="AI63" i="14"/>
  <c r="AE63" i="14"/>
  <c r="AA63" i="14"/>
  <c r="AD63" i="14"/>
  <c r="AC63" i="14"/>
  <c r="AH63" i="14"/>
  <c r="AG63" i="14"/>
  <c r="Y63" i="14"/>
  <c r="Z63" i="14"/>
  <c r="AO69" i="14"/>
  <c r="A69" i="14"/>
  <c r="A91" i="14" s="1"/>
  <c r="A113" i="14" s="1"/>
  <c r="AJ47" i="14"/>
  <c r="AF47" i="14"/>
  <c r="AB47" i="14"/>
  <c r="AI47" i="14"/>
  <c r="AD47" i="14"/>
  <c r="AH47" i="14"/>
  <c r="AC47" i="14"/>
  <c r="Z47" i="14"/>
  <c r="AE47" i="14"/>
  <c r="AA47" i="14"/>
  <c r="AG47" i="14"/>
  <c r="U47" i="14"/>
  <c r="AL47" i="14"/>
  <c r="Q47" i="14"/>
  <c r="AO87" i="14"/>
  <c r="AH65" i="14"/>
  <c r="AD65" i="14"/>
  <c r="Z65" i="14"/>
  <c r="A87" i="14"/>
  <c r="A109" i="14" s="1"/>
  <c r="A131" i="14" s="1"/>
  <c r="AG65" i="14"/>
  <c r="AC65" i="14"/>
  <c r="AJ65" i="14"/>
  <c r="AF65" i="14"/>
  <c r="AI65" i="14"/>
  <c r="AE65" i="14"/>
  <c r="T65" i="14"/>
  <c r="D65" i="14"/>
  <c r="AM65" i="14"/>
  <c r="AA65" i="14"/>
  <c r="K65" i="14"/>
  <c r="L65" i="14"/>
  <c r="AB65" i="14"/>
  <c r="E63" i="14"/>
  <c r="M59" i="14"/>
  <c r="E55" i="14"/>
  <c r="O52" i="14"/>
  <c r="K48" i="14"/>
  <c r="I47" i="14"/>
  <c r="K55" i="14"/>
  <c r="M52" i="14"/>
  <c r="I48" i="14"/>
  <c r="J65" i="14"/>
  <c r="F63" i="14"/>
  <c r="R59" i="14"/>
  <c r="B51" i="14"/>
  <c r="R47" i="14"/>
  <c r="AO78" i="14"/>
  <c r="AG56" i="14"/>
  <c r="AC56" i="14"/>
  <c r="AJ56" i="14"/>
  <c r="AF56" i="14"/>
  <c r="AB56" i="14"/>
  <c r="AI56" i="14"/>
  <c r="AA56" i="14"/>
  <c r="AH56" i="14"/>
  <c r="Z56" i="14"/>
  <c r="AD56" i="14"/>
  <c r="V56" i="14"/>
  <c r="AE56" i="14"/>
  <c r="A78" i="14"/>
  <c r="A100" i="14" s="1"/>
  <c r="A122" i="14" s="1"/>
  <c r="AL56" i="14"/>
  <c r="F56" i="14"/>
  <c r="O56" i="14"/>
  <c r="R56" i="14"/>
  <c r="X55" i="14"/>
  <c r="H55" i="14"/>
  <c r="J52" i="14"/>
  <c r="T51" i="14"/>
  <c r="D51" i="14"/>
  <c r="V48" i="14"/>
  <c r="AM47" i="14"/>
  <c r="L47" i="14"/>
  <c r="U52" i="14"/>
  <c r="G51" i="14"/>
  <c r="W47" i="14"/>
  <c r="V65" i="14"/>
  <c r="N63" i="14"/>
  <c r="V55" i="14"/>
  <c r="F51" i="14"/>
  <c r="P48" i="14"/>
  <c r="W55" i="14"/>
  <c r="O51" i="14"/>
  <c r="K47" i="14"/>
  <c r="W52" i="14"/>
  <c r="E47" i="14"/>
  <c r="R55" i="14"/>
  <c r="N51" i="14"/>
  <c r="AK47" i="14"/>
  <c r="M55" i="14"/>
  <c r="N56" i="14"/>
  <c r="I61" i="22"/>
  <c r="AJ61" i="22"/>
  <c r="D61" i="22"/>
  <c r="AA49" i="22"/>
  <c r="U55" i="14"/>
  <c r="AO70" i="14"/>
  <c r="AG48" i="14"/>
  <c r="AC48" i="14"/>
  <c r="A70" i="14"/>
  <c r="A92" i="14" s="1"/>
  <c r="A114" i="14" s="1"/>
  <c r="AH48" i="14"/>
  <c r="AB48" i="14"/>
  <c r="AF48" i="14"/>
  <c r="AA48" i="14"/>
  <c r="AD48" i="14"/>
  <c r="N48" i="14"/>
  <c r="J48" i="14"/>
  <c r="AJ48" i="14"/>
  <c r="Z48" i="14"/>
  <c r="AI48" i="14"/>
  <c r="C48" i="14"/>
  <c r="AE48" i="14"/>
  <c r="H48" i="14"/>
  <c r="S48" i="14"/>
  <c r="AI61" i="22"/>
  <c r="S61" i="22"/>
  <c r="C61" i="22"/>
  <c r="AH61" i="22"/>
  <c r="R61" i="22"/>
  <c r="B61" i="22"/>
  <c r="P59" i="22"/>
  <c r="T62" i="22"/>
  <c r="U61" i="22"/>
  <c r="C59" i="22"/>
  <c r="S55" i="22"/>
  <c r="X54" i="22"/>
  <c r="J52" i="22"/>
  <c r="S51" i="22"/>
  <c r="Y49" i="22"/>
  <c r="E49" i="22"/>
  <c r="AI47" i="22"/>
  <c r="C47" i="22"/>
  <c r="R51" i="22"/>
  <c r="X49" i="22"/>
  <c r="Z47" i="22"/>
  <c r="W52" i="22"/>
  <c r="AI62" i="22"/>
  <c r="H61" i="22"/>
  <c r="F59" i="22"/>
  <c r="F55" i="22"/>
  <c r="O54" i="22"/>
  <c r="AH51" i="22"/>
  <c r="AB49" i="22"/>
  <c r="AD47" i="22"/>
  <c r="M54" i="22"/>
  <c r="X51" i="22"/>
  <c r="Q55" i="22"/>
  <c r="B49" i="22"/>
  <c r="AI49" i="22"/>
  <c r="AO81" i="14"/>
  <c r="AJ59" i="14"/>
  <c r="AF59" i="14"/>
  <c r="AB59" i="14"/>
  <c r="A81" i="14"/>
  <c r="A103" i="14" s="1"/>
  <c r="A125" i="14" s="1"/>
  <c r="AI59" i="14"/>
  <c r="AE59" i="14"/>
  <c r="AA59" i="14"/>
  <c r="AH59" i="14"/>
  <c r="Z59" i="14"/>
  <c r="AG59" i="14"/>
  <c r="AD59" i="14"/>
  <c r="AC59" i="14"/>
  <c r="U59" i="14"/>
  <c r="AL59" i="14"/>
  <c r="E59" i="14"/>
  <c r="G48" i="14"/>
  <c r="AO74" i="14"/>
  <c r="A74" i="14"/>
  <c r="A96" i="14" s="1"/>
  <c r="A118" i="14" s="1"/>
  <c r="AG52" i="14"/>
  <c r="AC52" i="14"/>
  <c r="AF52" i="14"/>
  <c r="AA52" i="14"/>
  <c r="AJ52" i="14"/>
  <c r="AE52" i="14"/>
  <c r="Z52" i="14"/>
  <c r="AH52" i="14"/>
  <c r="AB52" i="14"/>
  <c r="G52" i="14"/>
  <c r="AI52" i="14"/>
  <c r="C52" i="14"/>
  <c r="AD52" i="14"/>
  <c r="R52" i="14"/>
  <c r="N52" i="14"/>
  <c r="T55" i="14"/>
  <c r="D55" i="14"/>
  <c r="F52" i="14"/>
  <c r="P51" i="14"/>
  <c r="R48" i="14"/>
  <c r="Q52" i="14"/>
  <c r="U48" i="14"/>
  <c r="N65" i="14"/>
  <c r="B63" i="14"/>
  <c r="N59" i="14"/>
  <c r="X56" i="14"/>
  <c r="J55" i="14"/>
  <c r="T52" i="14"/>
  <c r="N47" i="14"/>
  <c r="S55" i="14"/>
  <c r="C51" i="14"/>
  <c r="I63" i="14"/>
  <c r="S52" i="14"/>
  <c r="J59" i="14"/>
  <c r="N55" i="14"/>
  <c r="L52" i="14"/>
  <c r="J51" i="14"/>
  <c r="T48" i="14"/>
  <c r="V47" i="14"/>
  <c r="E51" i="14"/>
  <c r="B52" i="14"/>
  <c r="G42" i="59"/>
  <c r="T20" i="31" s="1"/>
  <c r="U20" i="31" s="1"/>
  <c r="P22" i="31"/>
  <c r="AB22" i="31" s="1"/>
  <c r="AC22" i="31" s="1"/>
  <c r="G35" i="59"/>
  <c r="T13" i="31" s="1"/>
  <c r="U13" i="31" s="1"/>
  <c r="G10" i="59"/>
  <c r="R10" i="31" s="1"/>
  <c r="S10" i="31" s="1"/>
  <c r="AG53" i="22"/>
  <c r="AB57" i="22"/>
  <c r="H53" i="22"/>
  <c r="AD48" i="22"/>
  <c r="AB53" i="22"/>
  <c r="AM57" i="22"/>
  <c r="AL57" i="22"/>
  <c r="AC53" i="22"/>
  <c r="AO86" i="22"/>
  <c r="A86" i="22"/>
  <c r="A108" i="22" s="1"/>
  <c r="A130" i="22" s="1"/>
  <c r="E64" i="22"/>
  <c r="U64" i="22"/>
  <c r="AK64" i="22"/>
  <c r="B64" i="22"/>
  <c r="R64" i="22"/>
  <c r="AH64" i="22"/>
  <c r="G64" i="22"/>
  <c r="W64" i="22"/>
  <c r="H64" i="22"/>
  <c r="X64" i="22"/>
  <c r="I64" i="22"/>
  <c r="Y64" i="22"/>
  <c r="F64" i="22"/>
  <c r="V64" i="22"/>
  <c r="AL64" i="22"/>
  <c r="K64" i="22"/>
  <c r="AE64" i="22"/>
  <c r="L64" i="22"/>
  <c r="AB64" i="22"/>
  <c r="AA64" i="22"/>
  <c r="P57" i="22"/>
  <c r="AJ53" i="22"/>
  <c r="AM53" i="22"/>
  <c r="T48" i="22"/>
  <c r="J48" i="22"/>
  <c r="AJ64" i="22"/>
  <c r="AA57" i="22"/>
  <c r="N64" i="22"/>
  <c r="Q53" i="22"/>
  <c r="AL53" i="22"/>
  <c r="AC64" i="22"/>
  <c r="AH59" i="22"/>
  <c r="AF53" i="22"/>
  <c r="AG48" i="22"/>
  <c r="F53" i="22"/>
  <c r="AI53" i="22"/>
  <c r="D48" i="22"/>
  <c r="AO79" i="22"/>
  <c r="A79" i="22"/>
  <c r="A101" i="22" s="1"/>
  <c r="A123" i="22" s="1"/>
  <c r="T57" i="22"/>
  <c r="E57" i="22"/>
  <c r="U57" i="22"/>
  <c r="AK57" i="22"/>
  <c r="N57" i="22"/>
  <c r="AD57" i="22"/>
  <c r="O57" i="22"/>
  <c r="AE57" i="22"/>
  <c r="D57" i="22"/>
  <c r="H57" i="22"/>
  <c r="X57" i="22"/>
  <c r="I57" i="22"/>
  <c r="Y57" i="22"/>
  <c r="B57" i="22"/>
  <c r="R57" i="22"/>
  <c r="AH57" i="22"/>
  <c r="C57" i="22"/>
  <c r="S57" i="22"/>
  <c r="AI57" i="22"/>
  <c r="AO75" i="22"/>
  <c r="A75" i="22"/>
  <c r="A97" i="22" s="1"/>
  <c r="A119" i="22" s="1"/>
  <c r="K53" i="22"/>
  <c r="AA53" i="22"/>
  <c r="AD53" i="22"/>
  <c r="T53" i="22"/>
  <c r="N53" i="22"/>
  <c r="E53" i="22"/>
  <c r="U53" i="22"/>
  <c r="AK53" i="22"/>
  <c r="J53" i="22"/>
  <c r="O53" i="22"/>
  <c r="AE53" i="22"/>
  <c r="X53" i="22"/>
  <c r="Z53" i="22"/>
  <c r="D53" i="22"/>
  <c r="I53" i="22"/>
  <c r="Y53" i="22"/>
  <c r="L53" i="22"/>
  <c r="V53" i="22"/>
  <c r="AO70" i="22"/>
  <c r="A70" i="22"/>
  <c r="A92" i="22" s="1"/>
  <c r="A114" i="22" s="1"/>
  <c r="AL48" i="22"/>
  <c r="V48" i="22"/>
  <c r="F48" i="22"/>
  <c r="N48" i="22"/>
  <c r="AH48" i="22"/>
  <c r="C48" i="22"/>
  <c r="S48" i="22"/>
  <c r="AI48" i="22"/>
  <c r="H48" i="22"/>
  <c r="X48" i="22"/>
  <c r="Q48" i="22"/>
  <c r="E48" i="22"/>
  <c r="AK48" i="22"/>
  <c r="B48" i="22"/>
  <c r="AA48" i="22"/>
  <c r="AF48" i="22"/>
  <c r="R48" i="22"/>
  <c r="G48" i="22"/>
  <c r="W48" i="22"/>
  <c r="AM48" i="22"/>
  <c r="L48" i="22"/>
  <c r="AB48" i="22"/>
  <c r="Y48" i="22"/>
  <c r="M48" i="22"/>
  <c r="Z48" i="22"/>
  <c r="K48" i="22"/>
  <c r="P48" i="22"/>
  <c r="S53" i="22"/>
  <c r="AJ48" i="22"/>
  <c r="G57" i="22"/>
  <c r="F57" i="22"/>
  <c r="M57" i="22"/>
  <c r="R53" i="22"/>
  <c r="G53" i="22"/>
  <c r="AE48" i="22"/>
  <c r="D64" i="22"/>
  <c r="O64" i="22"/>
  <c r="Z57" i="22"/>
  <c r="AO81" i="22"/>
  <c r="A81" i="22"/>
  <c r="A103" i="22" s="1"/>
  <c r="A125" i="22" s="1"/>
  <c r="J59" i="22"/>
  <c r="Z59" i="22"/>
  <c r="K59" i="22"/>
  <c r="AA59" i="22"/>
  <c r="D59" i="22"/>
  <c r="T59" i="22"/>
  <c r="AJ59" i="22"/>
  <c r="Q59" i="22"/>
  <c r="AG59" i="22"/>
  <c r="N59" i="22"/>
  <c r="AD59" i="22"/>
  <c r="O59" i="22"/>
  <c r="AE59" i="22"/>
  <c r="H59" i="22"/>
  <c r="X59" i="22"/>
  <c r="E59" i="22"/>
  <c r="U59" i="22"/>
  <c r="AK59" i="22"/>
  <c r="W59" i="22"/>
  <c r="AG57" i="22"/>
  <c r="AF64" i="22"/>
  <c r="I59" i="22"/>
  <c r="W57" i="22"/>
  <c r="AM64" i="22"/>
  <c r="C64" i="22"/>
  <c r="AB59" i="22"/>
  <c r="V57" i="22"/>
  <c r="AO85" i="22"/>
  <c r="A85" i="22"/>
  <c r="A107" i="22" s="1"/>
  <c r="A129" i="22" s="1"/>
  <c r="B63" i="22"/>
  <c r="R63" i="22"/>
  <c r="AH63" i="22"/>
  <c r="G63" i="22"/>
  <c r="AA63" i="22"/>
  <c r="L63" i="22"/>
  <c r="AB63" i="22"/>
  <c r="M63" i="22"/>
  <c r="AC63" i="22"/>
  <c r="F63" i="22"/>
  <c r="V63" i="22"/>
  <c r="AL63" i="22"/>
  <c r="W63" i="22"/>
  <c r="K63" i="22"/>
  <c r="AE63" i="22"/>
  <c r="P63" i="22"/>
  <c r="AF63" i="22"/>
  <c r="Q63" i="22"/>
  <c r="AG63" i="22"/>
  <c r="AO80" i="22"/>
  <c r="A80" i="22"/>
  <c r="A102" i="22" s="1"/>
  <c r="A124" i="22" s="1"/>
  <c r="AG58" i="22"/>
  <c r="M58" i="22"/>
  <c r="C58" i="22"/>
  <c r="S58" i="22"/>
  <c r="AI58" i="22"/>
  <c r="P58" i="22"/>
  <c r="AF58" i="22"/>
  <c r="Q58" i="22"/>
  <c r="F58" i="22"/>
  <c r="V58" i="22"/>
  <c r="AL58" i="22"/>
  <c r="U58" i="22"/>
  <c r="G58" i="22"/>
  <c r="W58" i="22"/>
  <c r="AM58" i="22"/>
  <c r="D58" i="22"/>
  <c r="T58" i="22"/>
  <c r="AJ58" i="22"/>
  <c r="Y58" i="22"/>
  <c r="J58" i="22"/>
  <c r="Z58" i="22"/>
  <c r="J64" i="22"/>
  <c r="O63" i="22"/>
  <c r="S59" i="22"/>
  <c r="X58" i="22"/>
  <c r="AC57" i="22"/>
  <c r="M53" i="22"/>
  <c r="AO74" i="22"/>
  <c r="A74" i="22"/>
  <c r="A96" i="22" s="1"/>
  <c r="A118" i="22" s="1"/>
  <c r="AM52" i="22"/>
  <c r="P52" i="22"/>
  <c r="AF52" i="22"/>
  <c r="K52" i="22"/>
  <c r="M52" i="22"/>
  <c r="AG52" i="22"/>
  <c r="Q52" i="22"/>
  <c r="B52" i="22"/>
  <c r="R52" i="22"/>
  <c r="AH52" i="22"/>
  <c r="S52" i="22"/>
  <c r="O52" i="22"/>
  <c r="G52" i="22"/>
  <c r="D52" i="22"/>
  <c r="T52" i="22"/>
  <c r="AJ52" i="22"/>
  <c r="AE52" i="22"/>
  <c r="U52" i="22"/>
  <c r="AK52" i="22"/>
  <c r="C52" i="22"/>
  <c r="F52" i="22"/>
  <c r="V52" i="22"/>
  <c r="AL52" i="22"/>
  <c r="AC48" i="22"/>
  <c r="B53" i="22"/>
  <c r="AO72" i="22"/>
  <c r="A72" i="22"/>
  <c r="A94" i="22" s="1"/>
  <c r="A116" i="22" s="1"/>
  <c r="H50" i="22"/>
  <c r="AK50" i="22"/>
  <c r="B50" i="22"/>
  <c r="R50" i="22"/>
  <c r="AH50" i="22"/>
  <c r="E50" i="22"/>
  <c r="G50" i="22"/>
  <c r="AM50" i="22"/>
  <c r="Q50" i="22"/>
  <c r="AA50" i="22"/>
  <c r="P50" i="22"/>
  <c r="AF50" i="22"/>
  <c r="D50" i="22"/>
  <c r="M50" i="22"/>
  <c r="I50" i="22"/>
  <c r="F50" i="22"/>
  <c r="V50" i="22"/>
  <c r="AL50" i="22"/>
  <c r="O50" i="22"/>
  <c r="AG50" i="22"/>
  <c r="C50" i="22"/>
  <c r="AI50" i="22"/>
  <c r="T50" i="22"/>
  <c r="AJ50" i="22"/>
  <c r="U50" i="22"/>
  <c r="Y50" i="22"/>
  <c r="J50" i="22"/>
  <c r="Q64" i="22"/>
  <c r="AD63" i="22"/>
  <c r="V59" i="22"/>
  <c r="AE58" i="22"/>
  <c r="AF57" i="22"/>
  <c r="AO78" i="22"/>
  <c r="A78" i="22"/>
  <c r="A100" i="22" s="1"/>
  <c r="A122" i="22" s="1"/>
  <c r="C56" i="22"/>
  <c r="W56" i="22"/>
  <c r="P56" i="22"/>
  <c r="AF56" i="22"/>
  <c r="E56" i="22"/>
  <c r="U56" i="22"/>
  <c r="AK56" i="22"/>
  <c r="B56" i="22"/>
  <c r="R56" i="22"/>
  <c r="AH56" i="22"/>
  <c r="AM56" i="22"/>
  <c r="O56" i="22"/>
  <c r="AI56" i="22"/>
  <c r="G56" i="22"/>
  <c r="AA56" i="22"/>
  <c r="D56" i="22"/>
  <c r="T56" i="22"/>
  <c r="AJ56" i="22"/>
  <c r="I56" i="22"/>
  <c r="Y56" i="22"/>
  <c r="F56" i="22"/>
  <c r="V56" i="22"/>
  <c r="AL56" i="22"/>
  <c r="P53" i="22"/>
  <c r="E52" i="22"/>
  <c r="I48" i="22"/>
  <c r="AO76" i="22"/>
  <c r="A76" i="22"/>
  <c r="A98" i="22" s="1"/>
  <c r="A120" i="22" s="1"/>
  <c r="E54" i="22"/>
  <c r="Q54" i="22"/>
  <c r="B54" i="22"/>
  <c r="R54" i="22"/>
  <c r="AH54" i="22"/>
  <c r="Y54" i="22"/>
  <c r="C54" i="22"/>
  <c r="S54" i="22"/>
  <c r="AI54" i="22"/>
  <c r="AG54" i="22"/>
  <c r="P54" i="22"/>
  <c r="AF54" i="22"/>
  <c r="AK54" i="22"/>
  <c r="U54" i="22"/>
  <c r="AC54" i="22"/>
  <c r="F54" i="22"/>
  <c r="V54" i="22"/>
  <c r="AL54" i="22"/>
  <c r="G54" i="22"/>
  <c r="W54" i="22"/>
  <c r="AM54" i="22"/>
  <c r="D54" i="22"/>
  <c r="T54" i="22"/>
  <c r="AJ54" i="22"/>
  <c r="AB56" i="22"/>
  <c r="AO77" i="22"/>
  <c r="A77" i="22"/>
  <c r="A99" i="22" s="1"/>
  <c r="A121" i="22" s="1"/>
  <c r="N55" i="22"/>
  <c r="T55" i="22"/>
  <c r="E55" i="22"/>
  <c r="U55" i="22"/>
  <c r="AK55" i="22"/>
  <c r="J55" i="22"/>
  <c r="AH55" i="22"/>
  <c r="K55" i="22"/>
  <c r="AA55" i="22"/>
  <c r="D55" i="22"/>
  <c r="AD55" i="22"/>
  <c r="X55" i="22"/>
  <c r="I55" i="22"/>
  <c r="Y55" i="22"/>
  <c r="H55" i="22"/>
  <c r="R55" i="22"/>
  <c r="AL55" i="22"/>
  <c r="L55" i="22"/>
  <c r="O55" i="22"/>
  <c r="AE55" i="22"/>
  <c r="AB55" i="22"/>
  <c r="N54" i="22"/>
  <c r="W53" i="22"/>
  <c r="AB52" i="22"/>
  <c r="AO73" i="22"/>
  <c r="A73" i="22"/>
  <c r="A95" i="22" s="1"/>
  <c r="A117" i="22" s="1"/>
  <c r="AD51" i="22"/>
  <c r="V51" i="22"/>
  <c r="T51" i="22"/>
  <c r="E51" i="22"/>
  <c r="U51" i="22"/>
  <c r="AK51" i="22"/>
  <c r="AB51" i="22"/>
  <c r="Z51" i="22"/>
  <c r="K51" i="22"/>
  <c r="AA51" i="22"/>
  <c r="AL51" i="22"/>
  <c r="AF51" i="22"/>
  <c r="I51" i="22"/>
  <c r="Y51" i="22"/>
  <c r="L51" i="22"/>
  <c r="J51" i="22"/>
  <c r="O51" i="22"/>
  <c r="AE51" i="22"/>
  <c r="F51" i="22"/>
  <c r="N50" i="22"/>
  <c r="E58" i="22"/>
  <c r="AH53" i="22"/>
  <c r="AI52" i="22"/>
  <c r="AJ57" i="22"/>
  <c r="P47" i="22"/>
  <c r="I47" i="22"/>
  <c r="U47" i="22"/>
  <c r="AO84" i="22"/>
  <c r="A84" i="22"/>
  <c r="A106" i="22" s="1"/>
  <c r="A128" i="22" s="1"/>
  <c r="AF62" i="22"/>
  <c r="P62" i="22"/>
  <c r="AG61" i="22"/>
  <c r="Q61" i="22"/>
  <c r="AO71" i="22"/>
  <c r="A71" i="22"/>
  <c r="A93" i="22" s="1"/>
  <c r="A115" i="22" s="1"/>
  <c r="AE49" i="22"/>
  <c r="O49" i="22"/>
  <c r="AE47" i="22"/>
  <c r="O47" i="22"/>
  <c r="H49" i="22"/>
  <c r="R47" i="22"/>
  <c r="AD49" i="22"/>
  <c r="AA62" i="22"/>
  <c r="K62" i="22"/>
  <c r="AF61" i="22"/>
  <c r="AO82" i="22"/>
  <c r="A82" i="22"/>
  <c r="A104" i="22" s="1"/>
  <c r="A126" i="22" s="1"/>
  <c r="AG60" i="22"/>
  <c r="T49" i="22"/>
  <c r="N47" i="22"/>
  <c r="N49" i="22"/>
  <c r="AB47" i="22"/>
  <c r="L47" i="22"/>
  <c r="AO68" i="22"/>
  <c r="A68" i="22"/>
  <c r="A90" i="22" s="1"/>
  <c r="A112" i="22" s="1"/>
  <c r="AJ46" i="22"/>
  <c r="T46" i="22"/>
  <c r="D46" i="22"/>
  <c r="AF46" i="22"/>
  <c r="L46" i="22"/>
  <c r="S49" i="22"/>
  <c r="E47" i="22"/>
  <c r="AM49" i="22"/>
  <c r="AO69" i="22"/>
  <c r="A69" i="22"/>
  <c r="A91" i="22" s="1"/>
  <c r="A113" i="22" s="1"/>
  <c r="AC47" i="22"/>
  <c r="M47" i="22"/>
  <c r="AF47" i="22"/>
  <c r="AO83" i="22"/>
  <c r="A83" i="22"/>
  <c r="A105" i="22" s="1"/>
  <c r="A127" i="22" s="1"/>
  <c r="AB62" i="22"/>
  <c r="L62" i="22"/>
  <c r="AC61" i="22"/>
  <c r="M61" i="22"/>
  <c r="AK61" i="22"/>
  <c r="AC49" i="22"/>
  <c r="M49" i="22"/>
  <c r="AA47" i="22"/>
  <c r="K47" i="22"/>
  <c r="AF49" i="22"/>
  <c r="J47" i="22"/>
  <c r="AM62" i="22"/>
  <c r="W62" i="22"/>
  <c r="G62" i="22"/>
  <c r="AB61" i="22"/>
  <c r="L61" i="22"/>
  <c r="AC60" i="22"/>
  <c r="M60" i="22"/>
  <c r="L49" i="22"/>
  <c r="AL47" i="22"/>
  <c r="F47" i="22"/>
  <c r="AL49" i="22"/>
  <c r="Z49" i="22"/>
  <c r="J49" i="22"/>
  <c r="X47" i="22"/>
  <c r="H47" i="22"/>
  <c r="AC46" i="22"/>
  <c r="M46" i="22"/>
  <c r="AB46" i="22"/>
  <c r="H46" i="22"/>
  <c r="G49" i="22"/>
  <c r="W49" i="22"/>
  <c r="Q47" i="22"/>
  <c r="S20" i="31"/>
  <c r="G12" i="59"/>
  <c r="R12" i="31" s="1"/>
  <c r="S12" i="31" s="1"/>
  <c r="G27" i="59"/>
  <c r="T5" i="31" s="1"/>
  <c r="U5" i="31" s="1"/>
  <c r="G26" i="59"/>
  <c r="T4" i="31" s="1"/>
  <c r="U4" i="31" s="1"/>
  <c r="G8" i="59"/>
  <c r="R8" i="31" s="1"/>
  <c r="S8" i="31" s="1"/>
  <c r="G11" i="59"/>
  <c r="R11" i="31" s="1"/>
  <c r="S11" i="31" s="1"/>
  <c r="G33" i="59"/>
  <c r="T11" i="31" s="1"/>
  <c r="U11" i="31" s="1"/>
  <c r="G29" i="59"/>
  <c r="T7" i="31" s="1"/>
  <c r="U7" i="31" s="1"/>
  <c r="G2" i="59"/>
  <c r="R2" i="31" s="1"/>
  <c r="S2" i="31" s="1"/>
  <c r="G24" i="59"/>
  <c r="T2" i="31" s="1"/>
  <c r="U2" i="31" s="1"/>
  <c r="G28" i="59"/>
  <c r="T6" i="31" s="1"/>
  <c r="U6" i="31" s="1"/>
  <c r="G38" i="59"/>
  <c r="T16" i="31" s="1"/>
  <c r="U16" i="31" s="1"/>
  <c r="G41" i="59"/>
  <c r="T19" i="31" s="1"/>
  <c r="U19" i="31" s="1"/>
  <c r="G15" i="59"/>
  <c r="R15" i="31" s="1"/>
  <c r="S15" i="31" s="1"/>
  <c r="G21" i="59"/>
  <c r="R21" i="31" s="1"/>
  <c r="S21" i="31" s="1"/>
  <c r="G16" i="59"/>
  <c r="R16" i="31" s="1"/>
  <c r="S16" i="31" s="1"/>
  <c r="G37" i="59"/>
  <c r="T15" i="31" s="1"/>
  <c r="U15" i="31" s="1"/>
  <c r="G19" i="59"/>
  <c r="R19" i="31" s="1"/>
  <c r="S19" i="31" s="1"/>
  <c r="G25" i="59"/>
  <c r="T3" i="31" s="1"/>
  <c r="U3" i="31" s="1"/>
  <c r="G30" i="59"/>
  <c r="T8" i="31" s="1"/>
  <c r="U8" i="31" s="1"/>
  <c r="G32" i="59"/>
  <c r="T10" i="31" s="1"/>
  <c r="G40" i="59"/>
  <c r="T18" i="31" s="1"/>
  <c r="U18" i="31" s="1"/>
  <c r="G34" i="59"/>
  <c r="T12" i="31" s="1"/>
  <c r="U12" i="31" s="1"/>
  <c r="G4" i="59"/>
  <c r="R4" i="31" s="1"/>
  <c r="S4" i="31" s="1"/>
  <c r="Q22" i="31"/>
  <c r="G13" i="59"/>
  <c r="R13" i="31" s="1"/>
  <c r="S13" i="31" s="1"/>
  <c r="G7" i="59"/>
  <c r="R7" i="31" s="1"/>
  <c r="S7" i="31" s="1"/>
  <c r="G39" i="59"/>
  <c r="T17" i="31" s="1"/>
  <c r="U17" i="31" s="1"/>
  <c r="G5" i="59"/>
  <c r="R5" i="31" s="1"/>
  <c r="S5" i="31" s="1"/>
  <c r="G14" i="59"/>
  <c r="R14" i="31" s="1"/>
  <c r="S14" i="31" s="1"/>
  <c r="G9" i="59"/>
  <c r="R9" i="31" s="1"/>
  <c r="S9" i="31" s="1"/>
  <c r="G22" i="31"/>
  <c r="G3" i="59"/>
  <c r="R3" i="31" s="1"/>
  <c r="L22" i="31"/>
  <c r="G6" i="59"/>
  <c r="R6" i="31" s="1"/>
  <c r="H5" i="31"/>
  <c r="M2" i="31"/>
  <c r="T22" i="31" l="1"/>
  <c r="U22" i="31" s="1"/>
  <c r="U10" i="31"/>
  <c r="H22" i="31"/>
  <c r="M22" i="31"/>
  <c r="S6" i="31"/>
  <c r="R22" i="31"/>
  <c r="S22" i="31" s="1"/>
  <c r="S3" i="31"/>
  <c r="W2" i="31" l="1"/>
  <c r="X2" i="31" s="1"/>
  <c r="W22" i="31"/>
  <c r="X22" i="31" s="1"/>
  <c r="W8" i="31"/>
  <c r="W13" i="31"/>
  <c r="W5" i="31"/>
  <c r="W4" i="31"/>
  <c r="W16" i="31"/>
  <c r="W21" i="31"/>
  <c r="W20" i="31"/>
  <c r="W12" i="31"/>
  <c r="W10" i="31"/>
  <c r="W7" i="31"/>
  <c r="W18" i="31"/>
  <c r="W6" i="31"/>
  <c r="W15" i="31"/>
  <c r="W14" i="31"/>
  <c r="W19" i="31"/>
  <c r="W9" i="31"/>
  <c r="W3" i="31"/>
  <c r="W17" i="31"/>
  <c r="W11" i="31"/>
  <c r="Z22" i="31"/>
  <c r="AA22" i="31" s="1"/>
  <c r="Z10" i="31"/>
  <c r="Z16" i="31"/>
  <c r="Z19" i="31"/>
  <c r="Z7" i="31"/>
  <c r="Z15" i="31"/>
  <c r="Z11" i="31"/>
  <c r="Z3" i="31"/>
  <c r="Z18" i="31"/>
  <c r="Z8" i="31"/>
  <c r="Z9" i="31"/>
  <c r="Z2" i="31"/>
  <c r="Z13" i="31"/>
  <c r="Z20" i="31"/>
  <c r="Z14" i="31"/>
  <c r="Z4" i="31"/>
  <c r="Z17" i="31"/>
  <c r="Z12" i="31"/>
  <c r="Z6" i="31"/>
  <c r="Z21" i="31"/>
  <c r="Z5" i="31"/>
  <c r="AC2" i="31" l="1"/>
  <c r="C2" i="33" s="1"/>
  <c r="AA20" i="31"/>
  <c r="AB20" i="31"/>
  <c r="B20" i="33" s="1"/>
  <c r="AA10" i="31"/>
  <c r="AB10" i="31"/>
  <c r="B10" i="33" s="1"/>
  <c r="X15" i="31"/>
  <c r="AC15" i="31"/>
  <c r="AC16" i="31"/>
  <c r="X16" i="31"/>
  <c r="AA12" i="31"/>
  <c r="AB12" i="31"/>
  <c r="B12" i="33" s="1"/>
  <c r="AA8" i="31"/>
  <c r="AB8" i="31"/>
  <c r="B8" i="33" s="1"/>
  <c r="AA15" i="31"/>
  <c r="AB15" i="31"/>
  <c r="B15" i="33" s="1"/>
  <c r="X3" i="31"/>
  <c r="AC3" i="31"/>
  <c r="AC10" i="31"/>
  <c r="X10" i="31"/>
  <c r="X8" i="31"/>
  <c r="AC8" i="31"/>
  <c r="AA5" i="31"/>
  <c r="AB5" i="31"/>
  <c r="B5" i="33" s="1"/>
  <c r="AA17" i="31"/>
  <c r="AB17" i="31"/>
  <c r="B17" i="33" s="1"/>
  <c r="AA13" i="31"/>
  <c r="AB13" i="31"/>
  <c r="B13" i="33" s="1"/>
  <c r="AA18" i="31"/>
  <c r="AB18" i="31"/>
  <c r="B18" i="33" s="1"/>
  <c r="AA7" i="31"/>
  <c r="AB7" i="31"/>
  <c r="B7" i="33" s="1"/>
  <c r="AC9" i="31"/>
  <c r="X9" i="31"/>
  <c r="X6" i="31"/>
  <c r="AC6" i="31"/>
  <c r="X12" i="31"/>
  <c r="AC12" i="31"/>
  <c r="X4" i="31"/>
  <c r="AC4" i="31"/>
  <c r="AA21" i="31"/>
  <c r="AB21" i="31"/>
  <c r="B21" i="33" s="1"/>
  <c r="AA4" i="31"/>
  <c r="AB4" i="31"/>
  <c r="B4" i="33" s="1"/>
  <c r="AA2" i="31"/>
  <c r="AB2" i="31"/>
  <c r="AA3" i="31"/>
  <c r="AB3" i="31"/>
  <c r="B3" i="33" s="1"/>
  <c r="AA19" i="31"/>
  <c r="AB19" i="31"/>
  <c r="B19" i="33" s="1"/>
  <c r="AC11" i="31"/>
  <c r="X11" i="31"/>
  <c r="X19" i="31"/>
  <c r="AC19" i="31"/>
  <c r="AC18" i="31"/>
  <c r="X18" i="31"/>
  <c r="AC20" i="31"/>
  <c r="X20" i="31"/>
  <c r="AC5" i="31"/>
  <c r="X5" i="31"/>
  <c r="AA6" i="31"/>
  <c r="AB6" i="31"/>
  <c r="B6" i="33" s="1"/>
  <c r="AA14" i="31"/>
  <c r="AB14" i="31"/>
  <c r="B14" i="33" s="1"/>
  <c r="AA9" i="31"/>
  <c r="AB9" i="31"/>
  <c r="B9" i="33" s="1"/>
  <c r="AA11" i="31"/>
  <c r="AB11" i="31"/>
  <c r="B11" i="33" s="1"/>
  <c r="AA16" i="31"/>
  <c r="AB16" i="31"/>
  <c r="B16" i="33" s="1"/>
  <c r="X17" i="31"/>
  <c r="AC17" i="31"/>
  <c r="AC14" i="31"/>
  <c r="X14" i="31"/>
  <c r="X7" i="31"/>
  <c r="AC7" i="31"/>
  <c r="AC21" i="31"/>
  <c r="X21" i="31"/>
  <c r="AC13" i="31"/>
  <c r="X13" i="31"/>
  <c r="B16" i="34" l="1"/>
  <c r="H16" i="33"/>
  <c r="H36" i="33"/>
  <c r="B9" i="34"/>
  <c r="H9" i="33"/>
  <c r="H29" i="33"/>
  <c r="B6" i="34"/>
  <c r="H26" i="33"/>
  <c r="H6" i="33"/>
  <c r="C19" i="33"/>
  <c r="E19" i="34" s="1"/>
  <c r="AI19" i="31"/>
  <c r="B19" i="34"/>
  <c r="H39" i="33"/>
  <c r="H19" i="33"/>
  <c r="B2" i="33"/>
  <c r="B21" i="34"/>
  <c r="H41" i="33"/>
  <c r="H21" i="33"/>
  <c r="C12" i="33"/>
  <c r="E12" i="34" s="1"/>
  <c r="AI12" i="31"/>
  <c r="B18" i="34"/>
  <c r="H38" i="33"/>
  <c r="H18" i="33"/>
  <c r="B17" i="34"/>
  <c r="H37" i="33"/>
  <c r="H17" i="33"/>
  <c r="C8" i="33"/>
  <c r="AI8" i="31"/>
  <c r="AI3" i="31"/>
  <c r="C3" i="33"/>
  <c r="B8" i="34"/>
  <c r="H28" i="33"/>
  <c r="H8" i="33"/>
  <c r="B10" i="34"/>
  <c r="H30" i="33"/>
  <c r="H10" i="33"/>
  <c r="E2" i="34"/>
  <c r="F22" i="33"/>
  <c r="F2" i="33"/>
  <c r="C21" i="33"/>
  <c r="AI21" i="31"/>
  <c r="C14" i="33"/>
  <c r="E14" i="34" s="1"/>
  <c r="AI14" i="31"/>
  <c r="C20" i="33"/>
  <c r="E20" i="34" s="1"/>
  <c r="AI20" i="31"/>
  <c r="C9" i="33"/>
  <c r="E9" i="34" s="1"/>
  <c r="AI9" i="31"/>
  <c r="C16" i="33"/>
  <c r="AI16" i="31"/>
  <c r="B20" i="34"/>
  <c r="H20" i="33"/>
  <c r="H40" i="33"/>
  <c r="AB35" i="33" s="1"/>
  <c r="AI7" i="31"/>
  <c r="C7" i="33"/>
  <c r="C17" i="33"/>
  <c r="AI17" i="31"/>
  <c r="B11" i="34"/>
  <c r="H31" i="33"/>
  <c r="H11" i="33"/>
  <c r="AB44" i="33" s="1"/>
  <c r="B14" i="34"/>
  <c r="H34" i="33"/>
  <c r="H14" i="33"/>
  <c r="B3" i="34"/>
  <c r="H23" i="33"/>
  <c r="H3" i="33"/>
  <c r="B4" i="34"/>
  <c r="H24" i="33"/>
  <c r="H4" i="33"/>
  <c r="AI4" i="31"/>
  <c r="C4" i="33"/>
  <c r="C6" i="33"/>
  <c r="AI6" i="31"/>
  <c r="B7" i="34"/>
  <c r="H27" i="33"/>
  <c r="H7" i="33"/>
  <c r="B13" i="34"/>
  <c r="H13" i="33"/>
  <c r="H33" i="33"/>
  <c r="B5" i="34"/>
  <c r="H25" i="33"/>
  <c r="H5" i="33"/>
  <c r="B15" i="34"/>
  <c r="H35" i="33"/>
  <c r="H15" i="33"/>
  <c r="B12" i="34"/>
  <c r="H32" i="33"/>
  <c r="H12" i="33"/>
  <c r="AI15" i="31"/>
  <c r="C15" i="33"/>
  <c r="E15" i="34" s="1"/>
  <c r="AI2" i="31"/>
  <c r="C13" i="33"/>
  <c r="AI13" i="31"/>
  <c r="C5" i="33"/>
  <c r="AI5" i="31"/>
  <c r="C18" i="33"/>
  <c r="E18" i="34" s="1"/>
  <c r="AI18" i="31"/>
  <c r="C11" i="33"/>
  <c r="AI11" i="31"/>
  <c r="C10" i="33"/>
  <c r="AI10" i="31"/>
  <c r="E16" i="34" l="1"/>
  <c r="E13" i="34"/>
  <c r="E17" i="34"/>
  <c r="E8" i="34"/>
  <c r="E21" i="34"/>
  <c r="E7" i="34"/>
  <c r="E11" i="34"/>
  <c r="AI22" i="31"/>
  <c r="AI39" i="33"/>
  <c r="T44" i="33"/>
  <c r="AC38" i="33"/>
  <c r="N37" i="33"/>
  <c r="AN34" i="33"/>
  <c r="P35" i="33"/>
  <c r="AD30" i="33"/>
  <c r="AL28" i="33"/>
  <c r="Z42" i="33"/>
  <c r="AF41" i="33"/>
  <c r="AR40" i="33"/>
  <c r="R33" i="33"/>
  <c r="AK32" i="33"/>
  <c r="AV31" i="33"/>
  <c r="V29" i="33"/>
  <c r="AP27" i="33"/>
  <c r="AT26" i="33"/>
  <c r="X43" i="33"/>
  <c r="L45" i="33"/>
  <c r="K44" i="33"/>
  <c r="AL43" i="33"/>
  <c r="AP42" i="33"/>
  <c r="AA39" i="33"/>
  <c r="R38" i="33"/>
  <c r="P41" i="33"/>
  <c r="AH36" i="33"/>
  <c r="AG32" i="33"/>
  <c r="T30" i="33"/>
  <c r="M28" i="33"/>
  <c r="AV45" i="33"/>
  <c r="AC40" i="33"/>
  <c r="X33" i="33"/>
  <c r="AR31" i="33"/>
  <c r="AJ27" i="33"/>
  <c r="AD26" i="33"/>
  <c r="AQ44" i="33"/>
  <c r="AU43" i="33"/>
  <c r="AE41" i="33"/>
  <c r="AL42" i="33"/>
  <c r="AF40" i="33"/>
  <c r="S39" i="33"/>
  <c r="AI35" i="33"/>
  <c r="O30" i="33"/>
  <c r="AN45" i="33"/>
  <c r="X34" i="33"/>
  <c r="AB36" i="33"/>
  <c r="AK28" i="33"/>
  <c r="L26" i="33"/>
  <c r="N27" i="33"/>
  <c r="V33" i="33"/>
  <c r="AS29" i="33"/>
  <c r="Z38" i="33"/>
  <c r="U32" i="33"/>
  <c r="E4" i="34"/>
  <c r="F24" i="33"/>
  <c r="Z12" i="33" s="1"/>
  <c r="F4" i="33"/>
  <c r="X19" i="33" s="1"/>
  <c r="W44" i="33"/>
  <c r="M45" i="33"/>
  <c r="Y43" i="33"/>
  <c r="AD41" i="33"/>
  <c r="AH40" i="33"/>
  <c r="AG35" i="33"/>
  <c r="T42" i="33"/>
  <c r="AO39" i="33"/>
  <c r="R37" i="33"/>
  <c r="AR32" i="33"/>
  <c r="AC36" i="33"/>
  <c r="K26" i="33"/>
  <c r="Z31" i="33"/>
  <c r="P30" i="33"/>
  <c r="AT29" i="33"/>
  <c r="AV28" i="33"/>
  <c r="AM27" i="33"/>
  <c r="AP34" i="33"/>
  <c r="AA40" i="33"/>
  <c r="AU39" i="33"/>
  <c r="AL45" i="33"/>
  <c r="V44" i="33"/>
  <c r="Q42" i="33"/>
  <c r="S37" i="33"/>
  <c r="AQ36" i="33"/>
  <c r="O32" i="33"/>
  <c r="K31" i="33"/>
  <c r="AE29" i="33"/>
  <c r="AG38" i="33"/>
  <c r="AB41" i="33"/>
  <c r="AH33" i="33"/>
  <c r="X28" i="33"/>
  <c r="U34" i="33"/>
  <c r="M30" i="33"/>
  <c r="AN27" i="33"/>
  <c r="AJ26" i="33"/>
  <c r="AS43" i="33"/>
  <c r="F7" i="33"/>
  <c r="F27" i="33"/>
  <c r="F29" i="33"/>
  <c r="F9" i="33"/>
  <c r="F34" i="33"/>
  <c r="AG8" i="33" s="1"/>
  <c r="F14" i="33"/>
  <c r="W4" i="33" s="1"/>
  <c r="K15" i="33"/>
  <c r="E3" i="34"/>
  <c r="F3" i="33"/>
  <c r="AK18" i="33" s="1"/>
  <c r="F23" i="33"/>
  <c r="AS9" i="33" s="1"/>
  <c r="AU44" i="33"/>
  <c r="AO43" i="33"/>
  <c r="AM39" i="33"/>
  <c r="W34" i="33"/>
  <c r="AE31" i="33"/>
  <c r="AI29" i="33"/>
  <c r="Q45" i="33"/>
  <c r="AF36" i="33"/>
  <c r="AK26" i="33"/>
  <c r="Z30" i="33"/>
  <c r="Y42" i="33"/>
  <c r="AS40" i="33"/>
  <c r="U38" i="33"/>
  <c r="AP28" i="33"/>
  <c r="S27" i="33"/>
  <c r="P37" i="33"/>
  <c r="N32" i="33"/>
  <c r="L33" i="33"/>
  <c r="AI40" i="33"/>
  <c r="AD45" i="33"/>
  <c r="AT44" i="33"/>
  <c r="AH43" i="33"/>
  <c r="Y41" i="33"/>
  <c r="O37" i="33"/>
  <c r="W31" i="33"/>
  <c r="AA29" i="33"/>
  <c r="AQ28" i="33"/>
  <c r="AR35" i="33"/>
  <c r="L34" i="33"/>
  <c r="AC27" i="33"/>
  <c r="AF39" i="33"/>
  <c r="AV33" i="33"/>
  <c r="AO32" i="33"/>
  <c r="R30" i="33"/>
  <c r="AM26" i="33"/>
  <c r="T38" i="33"/>
  <c r="AJ36" i="33"/>
  <c r="N44" i="33"/>
  <c r="AT43" i="33"/>
  <c r="AD42" i="33"/>
  <c r="Z40" i="33"/>
  <c r="AI33" i="33"/>
  <c r="AL35" i="33"/>
  <c r="AC34" i="33"/>
  <c r="AV37" i="33"/>
  <c r="AN31" i="33"/>
  <c r="AP29" i="33"/>
  <c r="AK27" i="33"/>
  <c r="T28" i="33"/>
  <c r="AR41" i="33"/>
  <c r="R32" i="33"/>
  <c r="AF38" i="33"/>
  <c r="L36" i="33"/>
  <c r="X30" i="33"/>
  <c r="V26" i="33"/>
  <c r="P39" i="33"/>
  <c r="K42" i="33"/>
  <c r="Z45" i="33"/>
  <c r="X44" i="33"/>
  <c r="AE39" i="33"/>
  <c r="AU37" i="33"/>
  <c r="AQ32" i="33"/>
  <c r="AH38" i="33"/>
  <c r="AS41" i="33"/>
  <c r="AK35" i="33"/>
  <c r="M31" i="33"/>
  <c r="AB34" i="33"/>
  <c r="AG30" i="33"/>
  <c r="V27" i="33"/>
  <c r="S28" i="33"/>
  <c r="U43" i="33"/>
  <c r="AL29" i="33"/>
  <c r="O26" i="33"/>
  <c r="AN33" i="33"/>
  <c r="Q36" i="33"/>
  <c r="F31" i="33"/>
  <c r="R11" i="33" s="1"/>
  <c r="F11" i="33"/>
  <c r="E5" i="34"/>
  <c r="F25" i="33"/>
  <c r="F5" i="33"/>
  <c r="F35" i="33"/>
  <c r="AJ12" i="33" s="1"/>
  <c r="F15" i="33"/>
  <c r="AR20" i="33" s="1"/>
  <c r="O45" i="33"/>
  <c r="AA42" i="33"/>
  <c r="K41" i="33"/>
  <c r="AG43" i="33"/>
  <c r="S38" i="33"/>
  <c r="AE35" i="33"/>
  <c r="AU33" i="33"/>
  <c r="M34" i="33"/>
  <c r="AH39" i="33"/>
  <c r="AN37" i="33"/>
  <c r="AS31" i="33"/>
  <c r="AQ27" i="33"/>
  <c r="AB26" i="33"/>
  <c r="Q30" i="33"/>
  <c r="V36" i="33"/>
  <c r="X32" i="33"/>
  <c r="U44" i="33"/>
  <c r="AL40" i="33"/>
  <c r="AJ28" i="33"/>
  <c r="AI44" i="33"/>
  <c r="W43" i="33"/>
  <c r="O42" i="33"/>
  <c r="AQ41" i="33"/>
  <c r="AU40" i="33"/>
  <c r="AE38" i="33"/>
  <c r="S35" i="33"/>
  <c r="AM33" i="33"/>
  <c r="AB45" i="33"/>
  <c r="AO34" i="33"/>
  <c r="L32" i="33"/>
  <c r="U26" i="33"/>
  <c r="N36" i="33"/>
  <c r="AS30" i="33"/>
  <c r="Q31" i="33"/>
  <c r="AF28" i="33"/>
  <c r="Z27" i="33"/>
  <c r="AK39" i="33"/>
  <c r="AA45" i="33"/>
  <c r="R43" i="33"/>
  <c r="AT41" i="33"/>
  <c r="AC42" i="33"/>
  <c r="X38" i="33"/>
  <c r="AJ37" i="33"/>
  <c r="AP36" i="33"/>
  <c r="V40" i="33"/>
  <c r="T34" i="33"/>
  <c r="AF33" i="33"/>
  <c r="P29" i="33"/>
  <c r="AR28" i="33"/>
  <c r="L44" i="33"/>
  <c r="AN35" i="33"/>
  <c r="AV32" i="33"/>
  <c r="AL26" i="33"/>
  <c r="N31" i="33"/>
  <c r="AD39" i="33"/>
  <c r="AL44" i="33"/>
  <c r="AU36" i="33"/>
  <c r="O34" i="33"/>
  <c r="AA33" i="33"/>
  <c r="AQ30" i="33"/>
  <c r="S29" i="33"/>
  <c r="AF45" i="33"/>
  <c r="AN43" i="33"/>
  <c r="V39" i="33"/>
  <c r="L35" i="33"/>
  <c r="AB32" i="33"/>
  <c r="Q28" i="33"/>
  <c r="U41" i="33"/>
  <c r="AJ31" i="33"/>
  <c r="AI26" i="33"/>
  <c r="N40" i="33"/>
  <c r="X27" i="33"/>
  <c r="AE45" i="33"/>
  <c r="AQ40" i="33"/>
  <c r="W39" i="33"/>
  <c r="O35" i="33"/>
  <c r="K34" i="33"/>
  <c r="S33" i="33"/>
  <c r="AU30" i="33"/>
  <c r="AM29" i="33"/>
  <c r="AO42" i="33"/>
  <c r="AK36" i="33"/>
  <c r="AH41" i="33"/>
  <c r="AG37" i="33"/>
  <c r="Y28" i="33"/>
  <c r="Q27" i="33"/>
  <c r="AS26" i="33"/>
  <c r="AB38" i="33"/>
  <c r="M43" i="33"/>
  <c r="U31" i="33"/>
  <c r="V43" i="33"/>
  <c r="AQ37" i="33"/>
  <c r="K29" i="33"/>
  <c r="AC44" i="33"/>
  <c r="AN42" i="33"/>
  <c r="T40" i="33"/>
  <c r="AR45" i="33"/>
  <c r="AD38" i="33"/>
  <c r="M36" i="33"/>
  <c r="R31" i="33"/>
  <c r="AJ30" i="33"/>
  <c r="AV35" i="33"/>
  <c r="AH32" i="33"/>
  <c r="O28" i="33"/>
  <c r="AL34" i="33"/>
  <c r="AG33" i="33"/>
  <c r="AT27" i="33"/>
  <c r="AA26" i="33"/>
  <c r="S43" i="33"/>
  <c r="AQ39" i="33"/>
  <c r="AH44" i="33"/>
  <c r="W35" i="33"/>
  <c r="AU34" i="33"/>
  <c r="K33" i="33"/>
  <c r="AE32" i="33"/>
  <c r="AM30" i="33"/>
  <c r="O29" i="33"/>
  <c r="U42" i="33"/>
  <c r="M38" i="33"/>
  <c r="AO26" i="33"/>
  <c r="AS28" i="33"/>
  <c r="AA27" i="33"/>
  <c r="AJ40" i="33"/>
  <c r="AB37" i="33"/>
  <c r="Q41" i="33"/>
  <c r="AG36" i="33"/>
  <c r="Y31" i="33"/>
  <c r="S45" i="33"/>
  <c r="AH42" i="33"/>
  <c r="U40" i="33"/>
  <c r="AU31" i="33"/>
  <c r="AI28" i="33"/>
  <c r="AN38" i="33"/>
  <c r="AS35" i="33"/>
  <c r="Z33" i="33"/>
  <c r="Q26" i="33"/>
  <c r="AK30" i="33"/>
  <c r="X36" i="33"/>
  <c r="L29" i="33"/>
  <c r="V41" i="33"/>
  <c r="AL37" i="33"/>
  <c r="P34" i="33"/>
  <c r="AE27" i="33"/>
  <c r="F39" i="33"/>
  <c r="M21" i="33" s="1"/>
  <c r="F19" i="33"/>
  <c r="AI45" i="33"/>
  <c r="O44" i="33"/>
  <c r="Z43" i="33"/>
  <c r="AB42" i="33"/>
  <c r="AM37" i="33"/>
  <c r="AE36" i="33"/>
  <c r="S32" i="33"/>
  <c r="W30" i="33"/>
  <c r="AU29" i="33"/>
  <c r="L41" i="33"/>
  <c r="AS39" i="33"/>
  <c r="AK38" i="33"/>
  <c r="U28" i="33"/>
  <c r="Q34" i="33"/>
  <c r="AF27" i="33"/>
  <c r="Y40" i="33"/>
  <c r="N35" i="33"/>
  <c r="AQ26" i="33"/>
  <c r="AO31" i="33"/>
  <c r="AI42" i="33"/>
  <c r="AD43" i="33"/>
  <c r="T41" i="33"/>
  <c r="AA35" i="33"/>
  <c r="W29" i="33"/>
  <c r="AV34" i="33"/>
  <c r="AO27" i="33"/>
  <c r="N38" i="33"/>
  <c r="AJ45" i="33"/>
  <c r="AC37" i="33"/>
  <c r="Y33" i="33"/>
  <c r="P32" i="33"/>
  <c r="R39" i="33"/>
  <c r="AT28" i="33"/>
  <c r="AF31" i="33"/>
  <c r="AR36" i="33"/>
  <c r="AP26" i="33"/>
  <c r="AE40" i="33"/>
  <c r="AA37" i="33"/>
  <c r="AI36" i="33"/>
  <c r="AU35" i="33"/>
  <c r="S31" i="33"/>
  <c r="AF42" i="33"/>
  <c r="Q44" i="33"/>
  <c r="X41" i="33"/>
  <c r="V38" i="33"/>
  <c r="AL32" i="33"/>
  <c r="U27" i="33"/>
  <c r="AB30" i="33"/>
  <c r="N29" i="33"/>
  <c r="L28" i="33"/>
  <c r="AN26" i="33"/>
  <c r="AJ34" i="33"/>
  <c r="AS33" i="33"/>
  <c r="AI41" i="33"/>
  <c r="W40" i="33"/>
  <c r="AP45" i="33"/>
  <c r="AD44" i="33"/>
  <c r="AM32" i="33"/>
  <c r="Y37" i="33"/>
  <c r="L43" i="33"/>
  <c r="AK42" i="33"/>
  <c r="AO36" i="33"/>
  <c r="N39" i="33"/>
  <c r="Z28" i="33"/>
  <c r="T31" i="33"/>
  <c r="AR30" i="33"/>
  <c r="AT38" i="33"/>
  <c r="AF34" i="33"/>
  <c r="AV26" i="33"/>
  <c r="AC33" i="33"/>
  <c r="R35" i="33"/>
  <c r="AE44" i="33"/>
  <c r="K43" i="33"/>
  <c r="AQ42" i="33"/>
  <c r="O41" i="33"/>
  <c r="AS45" i="33"/>
  <c r="AG39" i="33"/>
  <c r="AH34" i="33"/>
  <c r="X35" i="33"/>
  <c r="U33" i="33"/>
  <c r="Z29" i="33"/>
  <c r="M37" i="33"/>
  <c r="AK31" i="33"/>
  <c r="AU26" i="33"/>
  <c r="AB27" i="33"/>
  <c r="Q38" i="33"/>
  <c r="V30" i="33"/>
  <c r="AN32" i="33"/>
  <c r="AE43" i="33"/>
  <c r="AU42" i="33"/>
  <c r="S41" i="33"/>
  <c r="AK45" i="33"/>
  <c r="AM38" i="33"/>
  <c r="O36" i="33"/>
  <c r="K30" i="33"/>
  <c r="AQ29" i="33"/>
  <c r="AO40" i="33"/>
  <c r="AS34" i="33"/>
  <c r="Z37" i="33"/>
  <c r="Q32" i="33"/>
  <c r="W26" i="33"/>
  <c r="AG44" i="33"/>
  <c r="U39" i="33"/>
  <c r="Y35" i="33"/>
  <c r="M33" i="33"/>
  <c r="AB28" i="33"/>
  <c r="S42" i="33"/>
  <c r="AU41" i="33"/>
  <c r="AM40" i="33"/>
  <c r="N45" i="33"/>
  <c r="W38" i="33"/>
  <c r="AI37" i="33"/>
  <c r="AB43" i="33"/>
  <c r="Q39" i="33"/>
  <c r="Y30" i="33"/>
  <c r="U29" i="33"/>
  <c r="AK34" i="33"/>
  <c r="Z32" i="33"/>
  <c r="P31" i="33"/>
  <c r="AE28" i="33"/>
  <c r="AO35" i="33"/>
  <c r="AF26" i="33"/>
  <c r="AS36" i="33"/>
  <c r="AP33" i="33"/>
  <c r="L27" i="33"/>
  <c r="F36" i="33"/>
  <c r="AF21" i="33" s="1"/>
  <c r="F16" i="33"/>
  <c r="AL4" i="33" s="1"/>
  <c r="F40" i="33"/>
  <c r="AB12" i="33" s="1"/>
  <c r="F20" i="33"/>
  <c r="AA18" i="33" s="1"/>
  <c r="F41" i="33"/>
  <c r="Q20" i="33" s="1"/>
  <c r="F21" i="33"/>
  <c r="AU45" i="33"/>
  <c r="AQ43" i="33"/>
  <c r="L42" i="33"/>
  <c r="O38" i="33"/>
  <c r="AI32" i="33"/>
  <c r="S30" i="33"/>
  <c r="AK44" i="33"/>
  <c r="AB40" i="33"/>
  <c r="Z39" i="33"/>
  <c r="X31" i="33"/>
  <c r="AF29" i="33"/>
  <c r="AS27" i="33"/>
  <c r="V37" i="33"/>
  <c r="Q33" i="33"/>
  <c r="AN36" i="33"/>
  <c r="AE26" i="33"/>
  <c r="AL41" i="33"/>
  <c r="U35" i="33"/>
  <c r="N28" i="33"/>
  <c r="R45" i="33"/>
  <c r="V42" i="33"/>
  <c r="N41" i="33"/>
  <c r="P40" i="33"/>
  <c r="AI34" i="33"/>
  <c r="AL39" i="33"/>
  <c r="AT33" i="33"/>
  <c r="AF43" i="33"/>
  <c r="AR38" i="33"/>
  <c r="L37" i="33"/>
  <c r="AJ44" i="33"/>
  <c r="AV27" i="33"/>
  <c r="X29" i="33"/>
  <c r="AN28" i="33"/>
  <c r="AP35" i="33"/>
  <c r="T26" i="33"/>
  <c r="AC30" i="33"/>
  <c r="AT45" i="33"/>
  <c r="AV44" i="33"/>
  <c r="O39" i="33"/>
  <c r="W37" i="33"/>
  <c r="AM36" i="33"/>
  <c r="AQ34" i="33"/>
  <c r="AA30" i="33"/>
  <c r="AD40" i="33"/>
  <c r="AC31" i="33"/>
  <c r="Y38" i="33"/>
  <c r="T35" i="33"/>
  <c r="M32" i="33"/>
  <c r="AR26" i="33"/>
  <c r="AJ33" i="33"/>
  <c r="AG29" i="33"/>
  <c r="K28" i="33"/>
  <c r="R27" i="33"/>
  <c r="AM45" i="33"/>
  <c r="AA43" i="33"/>
  <c r="AJ41" i="33"/>
  <c r="AQ38" i="33"/>
  <c r="W33" i="33"/>
  <c r="O31" i="33"/>
  <c r="T37" i="33"/>
  <c r="Y44" i="33"/>
  <c r="AT34" i="33"/>
  <c r="K27" i="33"/>
  <c r="AH26" i="33"/>
  <c r="AV39" i="33"/>
  <c r="AC32" i="33"/>
  <c r="AR29" i="33"/>
  <c r="AO28" i="33"/>
  <c r="R42" i="33"/>
  <c r="AD36" i="33"/>
  <c r="K45" i="33"/>
  <c r="AP44" i="33"/>
  <c r="AA38" i="33"/>
  <c r="AG41" i="33"/>
  <c r="AN40" i="33"/>
  <c r="T39" i="33"/>
  <c r="M27" i="33"/>
  <c r="AJ43" i="33"/>
  <c r="R36" i="33"/>
  <c r="V31" i="33"/>
  <c r="AT32" i="33"/>
  <c r="P26" i="33"/>
  <c r="AH35" i="33"/>
  <c r="AC29" i="33"/>
  <c r="AV42" i="33"/>
  <c r="AD28" i="33"/>
  <c r="AL30" i="33"/>
  <c r="X37" i="33"/>
  <c r="E10" i="34"/>
  <c r="F30" i="33"/>
  <c r="F10" i="33"/>
  <c r="L8" i="33" s="1"/>
  <c r="F38" i="33"/>
  <c r="AQ10" i="33" s="1"/>
  <c r="F18" i="33"/>
  <c r="AP17" i="33" s="1"/>
  <c r="F33" i="33"/>
  <c r="AH7" i="33" s="1"/>
  <c r="F13" i="33"/>
  <c r="AM43" i="33"/>
  <c r="AJ42" i="33"/>
  <c r="K39" i="33"/>
  <c r="AU38" i="33"/>
  <c r="AQ35" i="33"/>
  <c r="AE33" i="33"/>
  <c r="AA32" i="33"/>
  <c r="AS44" i="33"/>
  <c r="Q40" i="33"/>
  <c r="AO29" i="33"/>
  <c r="AH37" i="33"/>
  <c r="Y34" i="33"/>
  <c r="AB31" i="33"/>
  <c r="O27" i="33"/>
  <c r="S26" i="33"/>
  <c r="W28" i="33"/>
  <c r="AG45" i="33"/>
  <c r="U30" i="33"/>
  <c r="M41" i="33"/>
  <c r="AM41" i="33"/>
  <c r="AP43" i="33"/>
  <c r="K36" i="33"/>
  <c r="W32" i="33"/>
  <c r="Z34" i="33"/>
  <c r="AG28" i="33"/>
  <c r="Y26" i="33"/>
  <c r="AR44" i="33"/>
  <c r="P45" i="33"/>
  <c r="AC35" i="33"/>
  <c r="AV30" i="33"/>
  <c r="AH29" i="33"/>
  <c r="AD27" i="33"/>
  <c r="AT31" i="33"/>
  <c r="AO38" i="33"/>
  <c r="M42" i="33"/>
  <c r="R40" i="33"/>
  <c r="AK37" i="33"/>
  <c r="T33" i="33"/>
  <c r="W42" i="33"/>
  <c r="P44" i="33"/>
  <c r="K35" i="33"/>
  <c r="AM34" i="33"/>
  <c r="AC43" i="33"/>
  <c r="R41" i="33"/>
  <c r="M40" i="33"/>
  <c r="AV36" i="33"/>
  <c r="AO33" i="33"/>
  <c r="AG26" i="33"/>
  <c r="Y45" i="33"/>
  <c r="T29" i="33"/>
  <c r="AA28" i="33"/>
  <c r="AR37" i="33"/>
  <c r="AH27" i="33"/>
  <c r="AT39" i="33"/>
  <c r="AP30" i="33"/>
  <c r="AD32" i="33"/>
  <c r="E6" i="34"/>
  <c r="F26" i="33"/>
  <c r="AD14" i="33" s="1"/>
  <c r="F6" i="33"/>
  <c r="AI43" i="33"/>
  <c r="R44" i="33"/>
  <c r="W36" i="33"/>
  <c r="AM35" i="33"/>
  <c r="AA31" i="33"/>
  <c r="T45" i="33"/>
  <c r="P42" i="33"/>
  <c r="AP41" i="33"/>
  <c r="L39" i="33"/>
  <c r="AO30" i="33"/>
  <c r="AC26" i="33"/>
  <c r="AF37" i="33"/>
  <c r="AD33" i="33"/>
  <c r="AV38" i="33"/>
  <c r="N34" i="33"/>
  <c r="AR27" i="33"/>
  <c r="Y32" i="33"/>
  <c r="AJ29" i="33"/>
  <c r="AT40" i="33"/>
  <c r="W45" i="33"/>
  <c r="AR42" i="33"/>
  <c r="AK40" i="33"/>
  <c r="AI31" i="33"/>
  <c r="AM28" i="33"/>
  <c r="AO44" i="33"/>
  <c r="T43" i="33"/>
  <c r="AV41" i="33"/>
  <c r="AT37" i="33"/>
  <c r="P36" i="33"/>
  <c r="Y27" i="33"/>
  <c r="Z26" i="33"/>
  <c r="N33" i="33"/>
  <c r="AP32" i="33"/>
  <c r="AF30" i="33"/>
  <c r="AC39" i="33"/>
  <c r="R29" i="33"/>
  <c r="L38" i="33"/>
  <c r="AD34" i="33"/>
  <c r="F37" i="33"/>
  <c r="Y16" i="33" s="1"/>
  <c r="F17" i="33"/>
  <c r="AU5" i="33" s="1"/>
  <c r="AH45" i="33"/>
  <c r="AT42" i="33"/>
  <c r="AR39" i="33"/>
  <c r="K37" i="33"/>
  <c r="AA34" i="33"/>
  <c r="O33" i="33"/>
  <c r="AQ31" i="33"/>
  <c r="V35" i="33"/>
  <c r="T36" i="33"/>
  <c r="AG27" i="33"/>
  <c r="M26" i="33"/>
  <c r="AN30" i="33"/>
  <c r="AJ32" i="33"/>
  <c r="AD29" i="33"/>
  <c r="X40" i="33"/>
  <c r="AC41" i="33"/>
  <c r="AL38" i="33"/>
  <c r="AC5" i="33"/>
  <c r="T9" i="33"/>
  <c r="AA44" i="33"/>
  <c r="AC45" i="33"/>
  <c r="AV40" i="33"/>
  <c r="K32" i="33"/>
  <c r="AM31" i="33"/>
  <c r="P43" i="33"/>
  <c r="AO37" i="33"/>
  <c r="AD35" i="33"/>
  <c r="AR33" i="33"/>
  <c r="AT30" i="33"/>
  <c r="AP38" i="33"/>
  <c r="M29" i="33"/>
  <c r="R26" i="33"/>
  <c r="AJ39" i="33"/>
  <c r="Y36" i="33"/>
  <c r="AH28" i="33"/>
  <c r="T27" i="33"/>
  <c r="AG42" i="33"/>
  <c r="F28" i="33"/>
  <c r="S13" i="33" s="1"/>
  <c r="F8" i="33"/>
  <c r="S44" i="33"/>
  <c r="K40" i="33"/>
  <c r="N43" i="33"/>
  <c r="AE30" i="33"/>
  <c r="AN41" i="33"/>
  <c r="AS38" i="33"/>
  <c r="Z36" i="33"/>
  <c r="Q35" i="33"/>
  <c r="M39" i="33"/>
  <c r="AG34" i="33"/>
  <c r="V32" i="33"/>
  <c r="AK29" i="33"/>
  <c r="AP37" i="33"/>
  <c r="AL31" i="33"/>
  <c r="X26" i="33"/>
  <c r="P28" i="33"/>
  <c r="F32" i="33"/>
  <c r="F12" i="33"/>
  <c r="B2" i="34"/>
  <c r="H22" i="33"/>
  <c r="AV43" i="33" s="1"/>
  <c r="H2" i="33"/>
  <c r="AN29" i="33" s="1"/>
  <c r="AE42" i="33"/>
  <c r="AN44" i="33"/>
  <c r="S34" i="33"/>
  <c r="AU32" i="33"/>
  <c r="AK43" i="33"/>
  <c r="Z41" i="33"/>
  <c r="AB39" i="33"/>
  <c r="U36" i="33"/>
  <c r="X45" i="33"/>
  <c r="L40" i="33"/>
  <c r="P38" i="33"/>
  <c r="AL33" i="33"/>
  <c r="AS37" i="33"/>
  <c r="AI27" i="33"/>
  <c r="AP31" i="33"/>
  <c r="N26" i="33"/>
  <c r="Q29" i="33"/>
  <c r="AF35" i="33"/>
  <c r="V28" i="33"/>
  <c r="N7" i="33" l="1"/>
  <c r="AB21" i="33"/>
  <c r="AO22" i="33"/>
  <c r="AT13" i="33"/>
  <c r="AV6" i="33"/>
  <c r="AM19" i="33"/>
  <c r="AI15" i="33"/>
  <c r="AU27" i="33"/>
  <c r="U14" i="33"/>
  <c r="AE11" i="33"/>
  <c r="AB33" i="33"/>
  <c r="AR34" i="33"/>
  <c r="Y29" i="33"/>
  <c r="V22" i="33"/>
  <c r="AK33" i="33"/>
  <c r="V34" i="33"/>
  <c r="AD31" i="33"/>
  <c r="AA36" i="33"/>
  <c r="AL36" i="33"/>
  <c r="S40" i="33"/>
  <c r="P27" i="33"/>
  <c r="AP39" i="33"/>
  <c r="M35" i="33"/>
  <c r="AS42" i="33"/>
  <c r="AJ38" i="33"/>
  <c r="AG40" i="33"/>
  <c r="N42" i="33"/>
  <c r="L30" i="33"/>
  <c r="P10" i="33"/>
  <c r="O43" i="33"/>
  <c r="AM44" i="33"/>
  <c r="X39" i="33"/>
  <c r="Z44" i="33"/>
  <c r="AE37" i="33"/>
  <c r="AB6" i="33"/>
  <c r="AN16" i="33"/>
  <c r="AT35" i="33"/>
  <c r="O17" i="33"/>
  <c r="AH31" i="33"/>
  <c r="U45" i="33"/>
  <c r="W41" i="33"/>
  <c r="R28" i="33"/>
  <c r="AO41" i="33"/>
  <c r="AQ45" i="33"/>
  <c r="AF32" i="33"/>
  <c r="AI30" i="33"/>
  <c r="Q37" i="33"/>
  <c r="AW26" i="33"/>
  <c r="X20" i="33"/>
  <c r="N14" i="33"/>
  <c r="P12" i="33"/>
  <c r="R10" i="33"/>
  <c r="AK9" i="33"/>
  <c r="AV8" i="33"/>
  <c r="V6" i="33"/>
  <c r="Z19" i="33"/>
  <c r="AF18" i="33"/>
  <c r="AR17" i="33"/>
  <c r="L22" i="33"/>
  <c r="AC15" i="33"/>
  <c r="AI16" i="33"/>
  <c r="AN11" i="33"/>
  <c r="AD7" i="33"/>
  <c r="T21" i="33"/>
  <c r="AP4" i="33"/>
  <c r="AL5" i="33"/>
  <c r="AT3" i="33"/>
  <c r="AH18" i="33"/>
  <c r="AK13" i="33"/>
  <c r="K11" i="33"/>
  <c r="AU7" i="33"/>
  <c r="Y5" i="33"/>
  <c r="AE22" i="33"/>
  <c r="AB15" i="33"/>
  <c r="AG14" i="33"/>
  <c r="O12" i="33"/>
  <c r="AM6" i="33"/>
  <c r="AS3" i="33"/>
  <c r="W16" i="33"/>
  <c r="U8" i="33"/>
  <c r="M20" i="33"/>
  <c r="S10" i="33"/>
  <c r="Q4" i="33"/>
  <c r="AO19" i="33"/>
  <c r="AQ17" i="33"/>
  <c r="Z21" i="33"/>
  <c r="AH6" i="33"/>
  <c r="AG5" i="33"/>
  <c r="AP20" i="33"/>
  <c r="R17" i="33"/>
  <c r="AK14" i="33"/>
  <c r="K13" i="33"/>
  <c r="Z11" i="33"/>
  <c r="W9" i="33"/>
  <c r="AR21" i="33"/>
  <c r="AM18" i="33"/>
  <c r="T10" i="33"/>
  <c r="AV7" i="33"/>
  <c r="AO15" i="33"/>
  <c r="AT8" i="33"/>
  <c r="AC12" i="33"/>
  <c r="P22" i="33"/>
  <c r="AD4" i="33"/>
  <c r="M19" i="33"/>
  <c r="Y3" i="33"/>
  <c r="AO21" i="33"/>
  <c r="T20" i="33"/>
  <c r="AK17" i="33"/>
  <c r="AT14" i="33"/>
  <c r="N10" i="33"/>
  <c r="R6" i="33"/>
  <c r="AV18" i="33"/>
  <c r="L15" i="33"/>
  <c r="P13" i="33"/>
  <c r="AD11" i="33"/>
  <c r="AF7" i="33"/>
  <c r="AM5" i="33"/>
  <c r="AR19" i="33"/>
  <c r="AP9" i="33"/>
  <c r="AI8" i="33"/>
  <c r="AC16" i="33"/>
  <c r="Z3" i="33"/>
  <c r="W22" i="33"/>
  <c r="Y4" i="33"/>
  <c r="AT18" i="33"/>
  <c r="AN12" i="33"/>
  <c r="AI7" i="33"/>
  <c r="X15" i="33"/>
  <c r="AF10" i="33"/>
  <c r="AA22" i="33"/>
  <c r="AD16" i="33"/>
  <c r="AJ14" i="33"/>
  <c r="T11" i="33"/>
  <c r="AV9" i="33"/>
  <c r="P6" i="33"/>
  <c r="AR5" i="33"/>
  <c r="AL3" i="33"/>
  <c r="AC19" i="33"/>
  <c r="N8" i="33"/>
  <c r="V17" i="33"/>
  <c r="R20" i="33"/>
  <c r="AP13" i="33"/>
  <c r="L21" i="33"/>
  <c r="AS22" i="33"/>
  <c r="AQ19" i="33"/>
  <c r="X12" i="33"/>
  <c r="Z6" i="33"/>
  <c r="AB4" i="33"/>
  <c r="AU3" i="33"/>
  <c r="AG16" i="33"/>
  <c r="Q15" i="33"/>
  <c r="AE21" i="33"/>
  <c r="U10" i="33"/>
  <c r="V7" i="33"/>
  <c r="S17" i="33"/>
  <c r="AL13" i="33"/>
  <c r="AK8" i="33"/>
  <c r="O18" i="33"/>
  <c r="M14" i="33"/>
  <c r="AH11" i="33"/>
  <c r="AN9" i="33"/>
  <c r="K20" i="33"/>
  <c r="Q22" i="33"/>
  <c r="AS17" i="33"/>
  <c r="W11" i="33"/>
  <c r="Y19" i="33"/>
  <c r="AM16" i="33"/>
  <c r="P14" i="33"/>
  <c r="AF13" i="33"/>
  <c r="U15" i="33"/>
  <c r="AE8" i="33"/>
  <c r="Z7" i="33"/>
  <c r="AO20" i="33"/>
  <c r="AU21" i="33"/>
  <c r="L10" i="33"/>
  <c r="N9" i="33"/>
  <c r="AI6" i="33"/>
  <c r="S4" i="33"/>
  <c r="AK3" i="33"/>
  <c r="AP5" i="33"/>
  <c r="Y21" i="33"/>
  <c r="AG17" i="33"/>
  <c r="AV16" i="33"/>
  <c r="AQ15" i="33"/>
  <c r="AC9" i="33"/>
  <c r="AO5" i="33"/>
  <c r="AD13" i="33"/>
  <c r="R19" i="33"/>
  <c r="AR6" i="33"/>
  <c r="AH3" i="33"/>
  <c r="AT11" i="33"/>
  <c r="O8" i="33"/>
  <c r="AA20" i="33"/>
  <c r="AJ18" i="33"/>
  <c r="T14" i="33"/>
  <c r="M12" i="33"/>
  <c r="K4" i="33"/>
  <c r="AM22" i="33"/>
  <c r="W10" i="33"/>
  <c r="AB20" i="33"/>
  <c r="S19" i="33"/>
  <c r="W15" i="33"/>
  <c r="AS13" i="33"/>
  <c r="AP10" i="33"/>
  <c r="P8" i="33"/>
  <c r="L4" i="33"/>
  <c r="AM17" i="33"/>
  <c r="Q16" i="33"/>
  <c r="N22" i="33"/>
  <c r="AU18" i="33"/>
  <c r="AK11" i="33"/>
  <c r="AO12" i="33"/>
  <c r="U6" i="33"/>
  <c r="AI14" i="33"/>
  <c r="Z9" i="33"/>
  <c r="Y7" i="33"/>
  <c r="AF3" i="33"/>
  <c r="AE5" i="33"/>
  <c r="T12" i="33"/>
  <c r="AQ11" i="33"/>
  <c r="M9" i="33"/>
  <c r="AA7" i="33"/>
  <c r="AV21" i="33"/>
  <c r="W14" i="33"/>
  <c r="AM13" i="33"/>
  <c r="AG6" i="33"/>
  <c r="R4" i="33"/>
  <c r="O16" i="33"/>
  <c r="AJ10" i="33"/>
  <c r="AR3" i="33"/>
  <c r="AT22" i="33"/>
  <c r="N19" i="33"/>
  <c r="AO18" i="33"/>
  <c r="AC8" i="33"/>
  <c r="K5" i="33"/>
  <c r="AD17" i="33"/>
  <c r="Y15" i="33"/>
  <c r="U21" i="33"/>
  <c r="AA19" i="33"/>
  <c r="S15" i="33"/>
  <c r="O22" i="33"/>
  <c r="K18" i="33"/>
  <c r="AE12" i="33"/>
  <c r="Q7" i="33"/>
  <c r="AU10" i="33"/>
  <c r="AB3" i="33"/>
  <c r="AL17" i="33"/>
  <c r="M11" i="33"/>
  <c r="AQ4" i="33"/>
  <c r="V13" i="33"/>
  <c r="AG20" i="33"/>
  <c r="AH16" i="33"/>
  <c r="AS8" i="33"/>
  <c r="X9" i="33"/>
  <c r="AN14" i="33"/>
  <c r="AJ5" i="33"/>
  <c r="M22" i="33"/>
  <c r="AD18" i="33"/>
  <c r="R14" i="33"/>
  <c r="AC13" i="33"/>
  <c r="AT6" i="33"/>
  <c r="K3" i="33"/>
  <c r="AH17" i="33"/>
  <c r="AP11" i="33"/>
  <c r="AK10" i="33"/>
  <c r="AR9" i="33"/>
  <c r="AM4" i="33"/>
  <c r="W21" i="33"/>
  <c r="P7" i="33"/>
  <c r="Z8" i="33"/>
  <c r="Y20" i="33"/>
  <c r="AV5" i="33"/>
  <c r="AG12" i="33"/>
  <c r="T19" i="33"/>
  <c r="AO16" i="33"/>
  <c r="AP18" i="33"/>
  <c r="L16" i="33"/>
  <c r="AD10" i="33"/>
  <c r="Y9" i="33"/>
  <c r="AR4" i="33"/>
  <c r="T22" i="33"/>
  <c r="P19" i="33"/>
  <c r="R21" i="33"/>
  <c r="AA8" i="33"/>
  <c r="AC3" i="33"/>
  <c r="AI20" i="33"/>
  <c r="W13" i="33"/>
  <c r="N11" i="33"/>
  <c r="AT17" i="33"/>
  <c r="AJ6" i="33"/>
  <c r="AV15" i="33"/>
  <c r="AM12" i="33"/>
  <c r="AO7" i="33"/>
  <c r="AF14" i="33"/>
  <c r="AC22" i="33"/>
  <c r="P20" i="33"/>
  <c r="AJ16" i="33"/>
  <c r="Y13" i="33"/>
  <c r="T4" i="33"/>
  <c r="AA21" i="33"/>
  <c r="AG19" i="33"/>
  <c r="AV17" i="33"/>
  <c r="R3" i="33"/>
  <c r="AP15" i="33"/>
  <c r="AD12" i="33"/>
  <c r="K9" i="33"/>
  <c r="W18" i="33"/>
  <c r="AT7" i="33"/>
  <c r="AH5" i="33"/>
  <c r="AO14" i="33"/>
  <c r="AR10" i="33"/>
  <c r="AM8" i="33"/>
  <c r="M6" i="33"/>
  <c r="AV20" i="33"/>
  <c r="AR16" i="33"/>
  <c r="AA11" i="33"/>
  <c r="AD6" i="33"/>
  <c r="AL15" i="33"/>
  <c r="AT19" i="33"/>
  <c r="AQ8" i="33"/>
  <c r="M3" i="33"/>
  <c r="AH22" i="33"/>
  <c r="O10" i="33"/>
  <c r="R5" i="33"/>
  <c r="X17" i="33"/>
  <c r="AG4" i="33"/>
  <c r="AC18" i="33"/>
  <c r="AJ9" i="33"/>
  <c r="V12" i="33"/>
  <c r="AN7" i="33"/>
  <c r="K14" i="33"/>
  <c r="T13" i="33"/>
  <c r="AJ20" i="33"/>
  <c r="T16" i="33"/>
  <c r="AA15" i="33"/>
  <c r="AV19" i="33"/>
  <c r="AG18" i="33"/>
  <c r="X14" i="33"/>
  <c r="R13" i="33"/>
  <c r="V8" i="33"/>
  <c r="AL7" i="33"/>
  <c r="AD5" i="33"/>
  <c r="M4" i="33"/>
  <c r="AN17" i="33"/>
  <c r="AH12" i="33"/>
  <c r="K22" i="33"/>
  <c r="AP21" i="33"/>
  <c r="AR11" i="33"/>
  <c r="AT9" i="33"/>
  <c r="AC6" i="33"/>
  <c r="P3" i="33"/>
  <c r="AF20" i="33"/>
  <c r="N18" i="33"/>
  <c r="AI11" i="33"/>
  <c r="AT10" i="33"/>
  <c r="AV4" i="33"/>
  <c r="AL16" i="33"/>
  <c r="AR15" i="33"/>
  <c r="L14" i="33"/>
  <c r="AP12" i="33"/>
  <c r="AN5" i="33"/>
  <c r="AJ21" i="33"/>
  <c r="R22" i="33"/>
  <c r="V19" i="33"/>
  <c r="P17" i="33"/>
  <c r="AD8" i="33"/>
  <c r="AA13" i="33"/>
  <c r="T3" i="33"/>
  <c r="AC7" i="33"/>
  <c r="X6" i="33"/>
  <c r="AG22" i="33"/>
  <c r="AS21" i="33"/>
  <c r="Q17" i="33"/>
  <c r="AU15" i="33"/>
  <c r="AH14" i="33"/>
  <c r="AB8" i="33"/>
  <c r="S3" i="33"/>
  <c r="K16" i="33"/>
  <c r="Y11" i="33"/>
  <c r="AE10" i="33"/>
  <c r="AA9" i="33"/>
  <c r="AJ19" i="33"/>
  <c r="U7" i="33"/>
  <c r="W5" i="33"/>
  <c r="AO6" i="33"/>
  <c r="M18" i="33"/>
  <c r="AQ12" i="33"/>
  <c r="O4" i="33"/>
  <c r="AM20" i="33"/>
  <c r="AC21" i="33"/>
  <c r="X16" i="33"/>
  <c r="M13" i="33"/>
  <c r="AV12" i="33"/>
  <c r="AA3" i="33"/>
  <c r="AN19" i="33"/>
  <c r="T17" i="33"/>
  <c r="AD15" i="33"/>
  <c r="AH9" i="33"/>
  <c r="V20" i="33"/>
  <c r="AQ14" i="33"/>
  <c r="K6" i="33"/>
  <c r="AJ7" i="33"/>
  <c r="AR22" i="33"/>
  <c r="AG10" i="33"/>
  <c r="R8" i="33"/>
  <c r="AL11" i="33"/>
  <c r="O5" i="33"/>
  <c r="AT4" i="33"/>
  <c r="AE19" i="33"/>
  <c r="Z18" i="33"/>
  <c r="AB16" i="33"/>
  <c r="U13" i="33"/>
  <c r="AF12" i="33"/>
  <c r="S11" i="33"/>
  <c r="AL10" i="33"/>
  <c r="AK20" i="33"/>
  <c r="L17" i="33"/>
  <c r="P15" i="33"/>
  <c r="AS14" i="33"/>
  <c r="Q6" i="33"/>
  <c r="AP8" i="33"/>
  <c r="X22" i="33"/>
  <c r="AU9" i="33"/>
  <c r="V5" i="33"/>
  <c r="AN21" i="33"/>
  <c r="AI4" i="33"/>
  <c r="N3" i="33"/>
  <c r="AG13" i="33"/>
  <c r="AU11" i="33"/>
  <c r="AM7" i="33"/>
  <c r="AS5" i="33"/>
  <c r="U19" i="33"/>
  <c r="AQ16" i="33"/>
  <c r="AB14" i="33"/>
  <c r="K10" i="33"/>
  <c r="Q18" i="33"/>
  <c r="S20" i="33"/>
  <c r="W12" i="33"/>
  <c r="AE9" i="33"/>
  <c r="Y8" i="33"/>
  <c r="AA4" i="33"/>
  <c r="M15" i="33"/>
  <c r="AO3" i="33"/>
  <c r="AH21" i="33"/>
  <c r="AJ17" i="33"/>
  <c r="O6" i="33"/>
  <c r="L20" i="33"/>
  <c r="AO13" i="33"/>
  <c r="T8" i="33"/>
  <c r="P4" i="33"/>
  <c r="AP22" i="33"/>
  <c r="AK19" i="33"/>
  <c r="W17" i="33"/>
  <c r="AF11" i="33"/>
  <c r="AM9" i="33"/>
  <c r="AR7" i="33"/>
  <c r="AD21" i="33"/>
  <c r="AC10" i="33"/>
  <c r="N16" i="33"/>
  <c r="R12" i="33"/>
  <c r="AT15" i="33"/>
  <c r="AI18" i="33"/>
  <c r="Y14" i="33"/>
  <c r="AV3" i="33"/>
  <c r="Z5" i="33"/>
  <c r="AH10" i="33"/>
  <c r="AN4" i="33"/>
  <c r="V21" i="33"/>
  <c r="AG15" i="33"/>
  <c r="AS20" i="33"/>
  <c r="AA17" i="33"/>
  <c r="U11" i="33"/>
  <c r="K8" i="33"/>
  <c r="X5" i="33"/>
  <c r="Q19" i="33"/>
  <c r="AQ13" i="33"/>
  <c r="O9" i="33"/>
  <c r="AE6" i="33"/>
  <c r="AB18" i="33"/>
  <c r="AU16" i="33"/>
  <c r="S14" i="33"/>
  <c r="M7" i="33"/>
  <c r="AJ3" i="33"/>
  <c r="AL22" i="33"/>
  <c r="AN20" i="33"/>
  <c r="L12" i="33"/>
  <c r="O11" i="33"/>
  <c r="AJ8" i="33"/>
  <c r="AQ7" i="33"/>
  <c r="Q5" i="33"/>
  <c r="X4" i="33"/>
  <c r="AI3" i="33"/>
  <c r="AL21" i="33"/>
  <c r="U18" i="33"/>
  <c r="V16" i="33"/>
  <c r="N17" i="33"/>
  <c r="AE14" i="33"/>
  <c r="AU13" i="33"/>
  <c r="AA10" i="33"/>
  <c r="AB9" i="33"/>
  <c r="AS19" i="33"/>
  <c r="AF22" i="33"/>
  <c r="S6" i="33"/>
  <c r="Y17" i="33"/>
  <c r="W7" i="33"/>
  <c r="U5" i="33"/>
  <c r="AF4" i="33"/>
  <c r="AQ3" i="33"/>
  <c r="Z20" i="33"/>
  <c r="AM14" i="33"/>
  <c r="AI22" i="33"/>
  <c r="L18" i="33"/>
  <c r="AK15" i="33"/>
  <c r="O21" i="33"/>
  <c r="AS16" i="33"/>
  <c r="AE13" i="33"/>
  <c r="N12" i="33"/>
  <c r="AU6" i="33"/>
  <c r="AO8" i="33"/>
  <c r="AB19" i="33"/>
  <c r="Q11" i="33"/>
  <c r="S9" i="33"/>
  <c r="V45" i="33"/>
  <c r="Q43" i="33"/>
  <c r="AP40" i="33"/>
  <c r="K38" i="33"/>
  <c r="S36" i="33"/>
  <c r="AE34" i="33"/>
  <c r="AU28" i="33"/>
  <c r="X42" i="33"/>
  <c r="P33" i="33"/>
  <c r="M44" i="33"/>
  <c r="AW44" i="33" s="1"/>
  <c r="AB29" i="33"/>
  <c r="AW29" i="33" s="1"/>
  <c r="AL27" i="33"/>
  <c r="U37" i="33"/>
  <c r="Z35" i="33"/>
  <c r="AS32" i="33"/>
  <c r="AH30" i="33"/>
  <c r="AK41" i="33"/>
  <c r="AN39" i="33"/>
  <c r="AG31" i="33"/>
  <c r="U22" i="33"/>
  <c r="AP14" i="33"/>
  <c r="AE7" i="33"/>
  <c r="AN18" i="33"/>
  <c r="AS15" i="33"/>
  <c r="Z13" i="33"/>
  <c r="AL8" i="33"/>
  <c r="X3" i="33"/>
  <c r="N20" i="33"/>
  <c r="K17" i="33"/>
  <c r="V9" i="33"/>
  <c r="AK6" i="33"/>
  <c r="S21" i="33"/>
  <c r="AG11" i="33"/>
  <c r="AB10" i="33"/>
  <c r="Q12" i="33"/>
  <c r="P5" i="33"/>
  <c r="AU4" i="33"/>
  <c r="M16" i="33"/>
  <c r="Y22" i="33"/>
  <c r="W19" i="33"/>
  <c r="R18" i="33"/>
  <c r="M17" i="33"/>
  <c r="AM11" i="33"/>
  <c r="P21" i="33"/>
  <c r="AR14" i="33"/>
  <c r="AT16" i="33"/>
  <c r="AH4" i="33"/>
  <c r="AC20" i="33"/>
  <c r="AJ15" i="33"/>
  <c r="AO10" i="33"/>
  <c r="AP7" i="33"/>
  <c r="AG3" i="33"/>
  <c r="T6" i="33"/>
  <c r="AA5" i="33"/>
  <c r="AV13" i="33"/>
  <c r="AD9" i="33"/>
  <c r="K12" i="33"/>
  <c r="O19" i="33"/>
  <c r="AE15" i="33"/>
  <c r="AQ18" i="33"/>
  <c r="N13" i="33"/>
  <c r="AB22" i="33"/>
  <c r="W20" i="33"/>
  <c r="L9" i="33"/>
  <c r="Q8" i="33"/>
  <c r="AU17" i="33"/>
  <c r="AK16" i="33"/>
  <c r="S12" i="33"/>
  <c r="AO11" i="33"/>
  <c r="AI21" i="33"/>
  <c r="Y6" i="33"/>
  <c r="AS7" i="33"/>
  <c r="AF5" i="33"/>
  <c r="U3" i="33"/>
  <c r="Z4" i="33"/>
  <c r="AM10" i="33"/>
  <c r="AF16" i="33"/>
  <c r="AR12" i="33"/>
  <c r="AO9" i="33"/>
  <c r="AM3" i="33"/>
  <c r="AT21" i="33"/>
  <c r="Y18" i="33"/>
  <c r="AI17" i="33"/>
  <c r="AV10" i="33"/>
  <c r="AC4" i="33"/>
  <c r="O14" i="33"/>
  <c r="AA6" i="33"/>
  <c r="AH20" i="33"/>
  <c r="T15" i="33"/>
  <c r="AJ13" i="33"/>
  <c r="L11" i="33"/>
  <c r="AQ5" i="33"/>
  <c r="AD22" i="33"/>
  <c r="W8" i="33"/>
  <c r="R7" i="33"/>
  <c r="P16" i="33"/>
  <c r="AN8" i="33"/>
  <c r="AP6" i="33"/>
  <c r="R9" i="33"/>
  <c r="AD19" i="33"/>
  <c r="Z17" i="33"/>
  <c r="V3" i="33"/>
  <c r="N21" i="33"/>
  <c r="AV14" i="33"/>
  <c r="AC11" i="33"/>
  <c r="AR18" i="33"/>
  <c r="AI10" i="33"/>
  <c r="X7" i="33"/>
  <c r="T5" i="33"/>
  <c r="AT20" i="33"/>
  <c r="AF15" i="33"/>
  <c r="L13" i="33"/>
  <c r="AL12" i="33"/>
  <c r="AK4" i="33"/>
  <c r="K19" i="33"/>
  <c r="Q13" i="33"/>
  <c r="AL6" i="33"/>
  <c r="O3" i="33"/>
  <c r="Z22" i="33"/>
  <c r="U20" i="33"/>
  <c r="X21" i="33"/>
  <c r="AE16" i="33"/>
  <c r="AK12" i="33"/>
  <c r="AG7" i="33"/>
  <c r="S5" i="33"/>
  <c r="AS18" i="33"/>
  <c r="AQ9" i="33"/>
  <c r="V4" i="33"/>
  <c r="AN10" i="33"/>
  <c r="AH15" i="33"/>
  <c r="AU14" i="33"/>
  <c r="AB11" i="33"/>
  <c r="M8" i="33"/>
  <c r="AM42" i="33"/>
  <c r="AA41" i="33"/>
  <c r="O40" i="33"/>
  <c r="AF44" i="33"/>
  <c r="AI38" i="33"/>
  <c r="AQ33" i="33"/>
  <c r="AO45" i="33"/>
  <c r="AD37" i="33"/>
  <c r="R34" i="33"/>
  <c r="N30" i="33"/>
  <c r="AV29" i="33"/>
  <c r="AC28" i="33"/>
  <c r="AT36" i="33"/>
  <c r="T32" i="33"/>
  <c r="AR43" i="33"/>
  <c r="W27" i="33"/>
  <c r="AJ35" i="33"/>
  <c r="Y39" i="33"/>
  <c r="L31" i="33"/>
  <c r="AC17" i="33"/>
  <c r="AG9" i="33"/>
  <c r="AR8" i="33"/>
  <c r="M5" i="33"/>
  <c r="AJ4" i="33"/>
  <c r="K21" i="33"/>
  <c r="AP19" i="33"/>
  <c r="P18" i="33"/>
  <c r="AA16" i="33"/>
  <c r="AL20" i="33"/>
  <c r="AV22" i="33"/>
  <c r="AT12" i="33"/>
  <c r="T7" i="33"/>
  <c r="X10" i="33"/>
  <c r="R15" i="33"/>
  <c r="AN6" i="33"/>
  <c r="AD3" i="33"/>
  <c r="V11" i="33"/>
  <c r="AH13" i="33"/>
  <c r="AK21" i="33"/>
  <c r="AL18" i="33"/>
  <c r="O15" i="33"/>
  <c r="V14" i="33"/>
  <c r="X8" i="33"/>
  <c r="S7" i="33"/>
  <c r="AE3" i="33"/>
  <c r="AU22" i="33"/>
  <c r="AB17" i="33"/>
  <c r="AN13" i="33"/>
  <c r="L19" i="33"/>
  <c r="U12" i="33"/>
  <c r="N5" i="33"/>
  <c r="AS4" i="33"/>
  <c r="AQ20" i="33"/>
  <c r="AF6" i="33"/>
  <c r="AI9" i="33"/>
  <c r="Z16" i="33"/>
  <c r="Q10" i="33"/>
  <c r="AI19" i="33"/>
  <c r="AF8" i="33"/>
  <c r="AJ22" i="33"/>
  <c r="AM21" i="33"/>
  <c r="AD20" i="33"/>
  <c r="R16" i="33"/>
  <c r="AV11" i="33"/>
  <c r="L7" i="33"/>
  <c r="W6" i="33"/>
  <c r="AT5" i="33"/>
  <c r="N15" i="33"/>
  <c r="AC14" i="33"/>
  <c r="AR13" i="33"/>
  <c r="Y10" i="33"/>
  <c r="P9" i="33"/>
  <c r="AA12" i="33"/>
  <c r="AP3" i="33"/>
  <c r="AO4" i="33"/>
  <c r="T18" i="33"/>
  <c r="V18" i="33"/>
  <c r="U17" i="33"/>
  <c r="AL14" i="33"/>
  <c r="Z10" i="33"/>
  <c r="X13" i="33"/>
  <c r="P11" i="33"/>
  <c r="L6" i="33"/>
  <c r="AI5" i="33"/>
  <c r="S22" i="33"/>
  <c r="AF9" i="33"/>
  <c r="AU8" i="33"/>
  <c r="AS12" i="33"/>
  <c r="AK7" i="33"/>
  <c r="Q3" i="33"/>
  <c r="AP16" i="33"/>
  <c r="AE4" i="33"/>
  <c r="AH19" i="33"/>
  <c r="AN15" i="33"/>
  <c r="Q21" i="33"/>
  <c r="N6" i="33"/>
  <c r="O20" i="33"/>
  <c r="AF19" i="33"/>
  <c r="V15" i="33"/>
  <c r="AI13" i="33"/>
  <c r="AQ22" i="33"/>
  <c r="AU12" i="33"/>
  <c r="AB7" i="33"/>
  <c r="AN3" i="33"/>
  <c r="X18" i="33"/>
  <c r="AJ11" i="33"/>
  <c r="AL9" i="33"/>
  <c r="AA14" i="33"/>
  <c r="L5" i="33"/>
  <c r="AE17" i="33"/>
  <c r="AS10" i="33"/>
  <c r="S8" i="33"/>
  <c r="U4" i="33"/>
  <c r="AK22" i="33"/>
  <c r="AG21" i="33"/>
  <c r="AU19" i="33"/>
  <c r="AO17" i="33"/>
  <c r="AM15" i="33"/>
  <c r="Z14" i="33"/>
  <c r="Q9" i="33"/>
  <c r="K7" i="33"/>
  <c r="W3" i="33"/>
  <c r="AE20" i="33"/>
  <c r="S18" i="33"/>
  <c r="Y12" i="33"/>
  <c r="AQ6" i="33"/>
  <c r="AB5" i="33"/>
  <c r="U16" i="33"/>
  <c r="O13" i="33"/>
  <c r="AS11" i="33"/>
  <c r="M10" i="33"/>
  <c r="AH8" i="33"/>
  <c r="V10" i="33"/>
  <c r="U9" i="33"/>
  <c r="O7" i="33"/>
  <c r="AK5" i="33"/>
  <c r="AQ21" i="33"/>
  <c r="AU20" i="33"/>
  <c r="Q14" i="33"/>
  <c r="AN22" i="33"/>
  <c r="AL19" i="33"/>
  <c r="AE18" i="33"/>
  <c r="AF17" i="33"/>
  <c r="L3" i="33"/>
  <c r="Z15" i="33"/>
  <c r="AB13" i="33"/>
  <c r="AI12" i="33"/>
  <c r="X11" i="33"/>
  <c r="S16" i="33"/>
  <c r="N4" i="33"/>
  <c r="AS6" i="33"/>
  <c r="AW12" i="33" l="1"/>
  <c r="AW35" i="33"/>
  <c r="AW21" i="33"/>
  <c r="C20" i="34" s="1"/>
  <c r="D20" i="34" s="1"/>
  <c r="AW28" i="33"/>
  <c r="F4" i="34" s="1"/>
  <c r="G4" i="34" s="1"/>
  <c r="F2" i="34"/>
  <c r="G2" i="34" s="1"/>
  <c r="AU2" i="14" s="1"/>
  <c r="AW34" i="33"/>
  <c r="AW32" i="33"/>
  <c r="AW41" i="33"/>
  <c r="F17" i="34" s="1"/>
  <c r="G17" i="34" s="1"/>
  <c r="AW30" i="33"/>
  <c r="AW27" i="33"/>
  <c r="F3" i="34" s="1"/>
  <c r="G3" i="34" s="1"/>
  <c r="AW33" i="33"/>
  <c r="F9" i="34" s="1"/>
  <c r="G9" i="34" s="1"/>
  <c r="AW36" i="33"/>
  <c r="AW31" i="33"/>
  <c r="F7" i="34" s="1"/>
  <c r="G7" i="34" s="1"/>
  <c r="AW40" i="33"/>
  <c r="F16" i="34" s="1"/>
  <c r="G16" i="34" s="1"/>
  <c r="F11" i="34"/>
  <c r="G11" i="34" s="1"/>
  <c r="AW43" i="33"/>
  <c r="AW45" i="33"/>
  <c r="F21" i="34" s="1"/>
  <c r="G21" i="34" s="1"/>
  <c r="AW42" i="33"/>
  <c r="AW38" i="33"/>
  <c r="F14" i="34" s="1"/>
  <c r="G14" i="34" s="1"/>
  <c r="AW15" i="33"/>
  <c r="C14" i="34" s="1"/>
  <c r="AW37" i="33"/>
  <c r="AW39" i="33"/>
  <c r="AW16" i="33"/>
  <c r="C15" i="34" s="1"/>
  <c r="D15" i="34" s="1"/>
  <c r="AW18" i="33"/>
  <c r="AW19" i="33"/>
  <c r="C18" i="34" s="1"/>
  <c r="D18" i="34" s="1"/>
  <c r="AW8" i="33"/>
  <c r="AW11" i="33"/>
  <c r="AW22" i="33"/>
  <c r="AW9" i="33"/>
  <c r="AW3" i="33"/>
  <c r="AW7" i="33"/>
  <c r="AW6" i="33"/>
  <c r="C5" i="34" s="1"/>
  <c r="D5" i="34" s="1"/>
  <c r="AW4" i="33"/>
  <c r="C3" i="34" s="1"/>
  <c r="D3" i="34" s="1"/>
  <c r="AW20" i="33"/>
  <c r="C19" i="34" s="1"/>
  <c r="D19" i="34" s="1"/>
  <c r="AW17" i="33"/>
  <c r="AW10" i="33"/>
  <c r="C9" i="34" s="1"/>
  <c r="D9" i="34" s="1"/>
  <c r="AW14" i="33"/>
  <c r="AW5" i="33"/>
  <c r="AW13" i="33"/>
  <c r="C12" i="34" s="1"/>
  <c r="D12" i="34" s="1"/>
  <c r="F5" i="34"/>
  <c r="G5" i="34" l="1"/>
  <c r="H5" i="34" s="1"/>
  <c r="AU22" i="14"/>
  <c r="AA80" i="14" s="1"/>
  <c r="AU2" i="22"/>
  <c r="AU22" i="22"/>
  <c r="D14" i="34"/>
  <c r="AW34" i="14" s="1"/>
  <c r="C7" i="34"/>
  <c r="D7" i="34" s="1"/>
  <c r="AW27" i="14" s="1"/>
  <c r="F15" i="34"/>
  <c r="G15" i="34" s="1"/>
  <c r="AU15" i="14" s="1"/>
  <c r="F20" i="34"/>
  <c r="G20" i="34" s="1"/>
  <c r="AU40" i="22" s="1"/>
  <c r="F10" i="34"/>
  <c r="G10" i="34" s="1"/>
  <c r="AU30" i="14" s="1"/>
  <c r="F19" i="34"/>
  <c r="G19" i="34" s="1"/>
  <c r="AU39" i="14" s="1"/>
  <c r="D86" i="14" s="1"/>
  <c r="F18" i="34"/>
  <c r="G18" i="34" s="1"/>
  <c r="AU18" i="22" s="1"/>
  <c r="F13" i="34"/>
  <c r="G13" i="34" s="1"/>
  <c r="AU33" i="14" s="1"/>
  <c r="AL86" i="14" s="1"/>
  <c r="F12" i="34"/>
  <c r="G12" i="34" s="1"/>
  <c r="AU12" i="14" s="1"/>
  <c r="AH83" i="14" s="1"/>
  <c r="F8" i="34"/>
  <c r="G8" i="34" s="1"/>
  <c r="AU28" i="14" s="1"/>
  <c r="J78" i="14" s="1"/>
  <c r="C4" i="34"/>
  <c r="D4" i="34" s="1"/>
  <c r="AU31" i="22"/>
  <c r="C16" i="34"/>
  <c r="C21" i="34"/>
  <c r="AU21" i="22"/>
  <c r="AU16" i="22"/>
  <c r="C11" i="34"/>
  <c r="C6" i="34"/>
  <c r="C17" i="34"/>
  <c r="AU7" i="14"/>
  <c r="I83" i="14" s="1"/>
  <c r="F6" i="34"/>
  <c r="C8" i="34"/>
  <c r="C13" i="34"/>
  <c r="C2" i="34"/>
  <c r="D2" i="34" s="1"/>
  <c r="AW2" i="22" s="1"/>
  <c r="C10" i="34"/>
  <c r="AU17" i="14"/>
  <c r="AL70" i="14" s="1"/>
  <c r="AU17" i="22"/>
  <c r="AU23" i="14"/>
  <c r="C70" i="14" s="1"/>
  <c r="AU3" i="22"/>
  <c r="AU3" i="14"/>
  <c r="AH77" i="14" s="1"/>
  <c r="AU23" i="22"/>
  <c r="AU4" i="14"/>
  <c r="AU24" i="14"/>
  <c r="H86" i="14" s="1"/>
  <c r="AU24" i="22"/>
  <c r="AU4" i="22"/>
  <c r="AU36" i="22"/>
  <c r="AU9" i="22"/>
  <c r="AU9" i="14"/>
  <c r="AU29" i="22"/>
  <c r="AU29" i="14"/>
  <c r="AU14" i="14"/>
  <c r="AU34" i="14"/>
  <c r="V76" i="14" s="1"/>
  <c r="H9" i="34"/>
  <c r="AU34" i="22"/>
  <c r="AU14" i="22"/>
  <c r="AW19" i="14"/>
  <c r="AW19" i="22"/>
  <c r="AW39" i="22"/>
  <c r="AW39" i="14"/>
  <c r="AW20" i="14"/>
  <c r="AW20" i="22"/>
  <c r="AW40" i="14"/>
  <c r="AW40" i="22"/>
  <c r="AW3" i="14"/>
  <c r="AW3" i="22"/>
  <c r="AW23" i="22"/>
  <c r="AW23" i="14"/>
  <c r="AW12" i="14"/>
  <c r="AW12" i="22"/>
  <c r="AW32" i="14"/>
  <c r="AW32" i="22"/>
  <c r="F85" i="14"/>
  <c r="AH87" i="14"/>
  <c r="AW5" i="22"/>
  <c r="AW5" i="14"/>
  <c r="AW25" i="14"/>
  <c r="AW25" i="22"/>
  <c r="AW9" i="22"/>
  <c r="AW29" i="14"/>
  <c r="AW29" i="22"/>
  <c r="AC79" i="22" s="1"/>
  <c r="AW9" i="14"/>
  <c r="AW18" i="14"/>
  <c r="AW38" i="22"/>
  <c r="AW18" i="22"/>
  <c r="AW38" i="14"/>
  <c r="T70" i="14"/>
  <c r="AW15" i="14"/>
  <c r="AW15" i="22"/>
  <c r="J70" i="22" s="1"/>
  <c r="AW35" i="14"/>
  <c r="AW35" i="22"/>
  <c r="B80" i="14"/>
  <c r="H3" i="34"/>
  <c r="AC79" i="14" l="1"/>
  <c r="AB75" i="14"/>
  <c r="AU15" i="22"/>
  <c r="T37" i="22" s="1"/>
  <c r="K74" i="14"/>
  <c r="K6" i="57" s="1"/>
  <c r="AW14" i="22"/>
  <c r="D84" i="22" s="1"/>
  <c r="AW22" i="14"/>
  <c r="U24" i="14" s="1"/>
  <c r="AU8" i="14"/>
  <c r="V81" i="14" s="1"/>
  <c r="V8" i="57" s="1"/>
  <c r="AW2" i="14"/>
  <c r="H24" i="14" s="1"/>
  <c r="H20" i="34"/>
  <c r="AU20" i="14"/>
  <c r="F69" i="14" s="1"/>
  <c r="H2" i="34"/>
  <c r="AU40" i="14"/>
  <c r="S77" i="14" s="1"/>
  <c r="AW34" i="22"/>
  <c r="AU25" i="14"/>
  <c r="N76" i="14" s="1"/>
  <c r="AU12" i="22"/>
  <c r="B34" i="22" s="1"/>
  <c r="AU25" i="22"/>
  <c r="X27" i="22" s="1"/>
  <c r="H12" i="34"/>
  <c r="AW22" i="22"/>
  <c r="AG81" i="22" s="1"/>
  <c r="H14" i="34"/>
  <c r="AU32" i="22"/>
  <c r="AA34" i="22" s="1"/>
  <c r="AU5" i="14"/>
  <c r="R74" i="14" s="1"/>
  <c r="AU10" i="14"/>
  <c r="D82" i="14" s="1"/>
  <c r="D9" i="57" s="1"/>
  <c r="AW14" i="14"/>
  <c r="AA36" i="14" s="1"/>
  <c r="AU33" i="22"/>
  <c r="R35" i="22" s="1"/>
  <c r="AU5" i="22"/>
  <c r="Z27" i="22" s="1"/>
  <c r="AU20" i="22"/>
  <c r="AF42" i="22" s="1"/>
  <c r="AU28" i="22"/>
  <c r="E30" i="22" s="1"/>
  <c r="AU38" i="14"/>
  <c r="Q72" i="14" s="1"/>
  <c r="P71" i="14"/>
  <c r="AW27" i="22"/>
  <c r="E38" i="22" s="1"/>
  <c r="AU38" i="22"/>
  <c r="J40" i="22" s="1"/>
  <c r="AU8" i="22"/>
  <c r="X30" i="22" s="1"/>
  <c r="AU32" i="14"/>
  <c r="V75" i="14" s="1"/>
  <c r="AU19" i="14"/>
  <c r="W74" i="14" s="1"/>
  <c r="AU18" i="14"/>
  <c r="AG82" i="14" s="1"/>
  <c r="AU35" i="14"/>
  <c r="AJ86" i="14" s="1"/>
  <c r="AW7" i="22"/>
  <c r="U68" i="22" s="1"/>
  <c r="H18" i="34"/>
  <c r="AU35" i="22"/>
  <c r="AH37" i="22" s="1"/>
  <c r="H15" i="34"/>
  <c r="AU30" i="22"/>
  <c r="AB32" i="22" s="1"/>
  <c r="AU10" i="22"/>
  <c r="AG32" i="22" s="1"/>
  <c r="Z36" i="14"/>
  <c r="B77" i="14"/>
  <c r="AU13" i="22"/>
  <c r="AE35" i="22" s="1"/>
  <c r="M36" i="14"/>
  <c r="H19" i="34"/>
  <c r="AU13" i="14"/>
  <c r="AC31" i="14" s="1"/>
  <c r="AU19" i="22"/>
  <c r="J41" i="22" s="1"/>
  <c r="AU39" i="22"/>
  <c r="D41" i="22" s="1"/>
  <c r="G6" i="34"/>
  <c r="AU26" i="22" s="1"/>
  <c r="D16" i="34"/>
  <c r="AW16" i="22" s="1"/>
  <c r="AW7" i="14"/>
  <c r="Z29" i="14" s="1"/>
  <c r="D10" i="34"/>
  <c r="AW30" i="14" s="1"/>
  <c r="P32" i="14" s="1"/>
  <c r="D13" i="34"/>
  <c r="AW13" i="14" s="1"/>
  <c r="AC35" i="14" s="1"/>
  <c r="D17" i="34"/>
  <c r="AW17" i="22" s="1"/>
  <c r="D11" i="34"/>
  <c r="AW11" i="14" s="1"/>
  <c r="D8" i="34"/>
  <c r="AW8" i="14" s="1"/>
  <c r="D6" i="34"/>
  <c r="AW26" i="14" s="1"/>
  <c r="D21" i="34"/>
  <c r="AW41" i="14" s="1"/>
  <c r="AI85" i="14"/>
  <c r="AM78" i="14"/>
  <c r="Z80" i="14"/>
  <c r="AU11" i="14"/>
  <c r="H82" i="14" s="1"/>
  <c r="AU31" i="14"/>
  <c r="R41" i="14" s="1"/>
  <c r="AU37" i="14"/>
  <c r="K76" i="14" s="1"/>
  <c r="F82" i="14"/>
  <c r="AG72" i="14"/>
  <c r="AE81" i="14"/>
  <c r="AU16" i="14"/>
  <c r="AC69" i="14" s="1"/>
  <c r="L79" i="14"/>
  <c r="AW4" i="14"/>
  <c r="E26" i="14" s="1"/>
  <c r="AW24" i="14"/>
  <c r="H4" i="34"/>
  <c r="AW4" i="22"/>
  <c r="AA38" i="22" s="1"/>
  <c r="AW24" i="22"/>
  <c r="AG80" i="22" s="1"/>
  <c r="AJ82" i="14"/>
  <c r="AU27" i="22"/>
  <c r="AU36" i="14"/>
  <c r="N78" i="14"/>
  <c r="W78" i="14"/>
  <c r="AU11" i="22"/>
  <c r="AU37" i="22"/>
  <c r="O39" i="22" s="1"/>
  <c r="AI79" i="14"/>
  <c r="AF87" i="14"/>
  <c r="AK78" i="14"/>
  <c r="AA84" i="14"/>
  <c r="M80" i="14"/>
  <c r="AU41" i="14"/>
  <c r="N77" i="14" s="1"/>
  <c r="AU41" i="22"/>
  <c r="AU21" i="14"/>
  <c r="V87" i="14"/>
  <c r="J77" i="14"/>
  <c r="Z76" i="14"/>
  <c r="AU7" i="22"/>
  <c r="H7" i="34"/>
  <c r="AL77" i="14"/>
  <c r="AU27" i="14"/>
  <c r="AD75" i="14" s="1"/>
  <c r="S72" i="14"/>
  <c r="X73" i="14"/>
  <c r="AL82" i="14"/>
  <c r="R79" i="14"/>
  <c r="Y72" i="14"/>
  <c r="P84" i="14"/>
  <c r="AB68" i="14"/>
  <c r="T86" i="14"/>
  <c r="K71" i="14"/>
  <c r="AJ74" i="14"/>
  <c r="O84" i="14"/>
  <c r="AD85" i="14"/>
  <c r="AB83" i="14"/>
  <c r="E74" i="14"/>
  <c r="Q77" i="14"/>
  <c r="AD76" i="14"/>
  <c r="M87" i="14"/>
  <c r="AG70" i="14"/>
  <c r="M70" i="14"/>
  <c r="E85" i="14"/>
  <c r="Y71" i="14"/>
  <c r="W71" i="14"/>
  <c r="AF71" i="14"/>
  <c r="N69" i="14"/>
  <c r="J73" i="14"/>
  <c r="AG41" i="14"/>
  <c r="Y84" i="14"/>
  <c r="D84" i="14"/>
  <c r="C69" i="14"/>
  <c r="U69" i="14"/>
  <c r="I82" i="14"/>
  <c r="I9" i="57" s="1"/>
  <c r="Q76" i="14"/>
  <c r="AF80" i="14"/>
  <c r="T77" i="14"/>
  <c r="AD83" i="14"/>
  <c r="AD10" i="57" s="1"/>
  <c r="AG85" i="14"/>
  <c r="AK73" i="14"/>
  <c r="G87" i="14"/>
  <c r="Z70" i="14"/>
  <c r="H68" i="14"/>
  <c r="AG81" i="14"/>
  <c r="O78" i="14"/>
  <c r="J87" i="14"/>
  <c r="H79" i="14"/>
  <c r="AB72" i="14"/>
  <c r="O76" i="14"/>
  <c r="E69" i="14"/>
  <c r="J81" i="14"/>
  <c r="Q80" i="14"/>
  <c r="Q7" i="57" s="1"/>
  <c r="Q75" i="14"/>
  <c r="M83" i="14"/>
  <c r="F81" i="14"/>
  <c r="T73" i="14"/>
  <c r="D74" i="14"/>
  <c r="E84" i="14"/>
  <c r="AD78" i="14"/>
  <c r="R72" i="14"/>
  <c r="R5" i="57" s="1"/>
  <c r="X71" i="14"/>
  <c r="AF83" i="14"/>
  <c r="AM86" i="14"/>
  <c r="AL85" i="14"/>
  <c r="AL11" i="57" s="1"/>
  <c r="AH86" i="14"/>
  <c r="Z77" i="14"/>
  <c r="AJ71" i="14"/>
  <c r="R71" i="14"/>
  <c r="E87" i="14"/>
  <c r="AE74" i="14"/>
  <c r="AG83" i="14"/>
  <c r="AG83" i="22"/>
  <c r="AF72" i="22"/>
  <c r="AJ71" i="22"/>
  <c r="R73" i="14"/>
  <c r="T68" i="14"/>
  <c r="AJ87" i="22"/>
  <c r="AH84" i="22"/>
  <c r="AB74" i="14"/>
  <c r="AF75" i="22"/>
  <c r="AI79" i="22"/>
  <c r="AD77" i="14"/>
  <c r="P74" i="14"/>
  <c r="P6" i="57" s="1"/>
  <c r="X81" i="14"/>
  <c r="U75" i="14"/>
  <c r="AC78" i="14"/>
  <c r="V86" i="14"/>
  <c r="V12" i="57" s="1"/>
  <c r="AE76" i="14"/>
  <c r="Z82" i="14"/>
  <c r="AE73" i="14"/>
  <c r="T80" i="14"/>
  <c r="M71" i="14"/>
  <c r="Z81" i="14"/>
  <c r="W83" i="14"/>
  <c r="AC70" i="14"/>
  <c r="R78" i="14"/>
  <c r="AI83" i="22"/>
  <c r="AF80" i="22"/>
  <c r="AG79" i="22"/>
  <c r="AJ80" i="22"/>
  <c r="AG87" i="22"/>
  <c r="AI72" i="22"/>
  <c r="AH77" i="22"/>
  <c r="AJ86" i="22"/>
  <c r="AI81" i="22"/>
  <c r="AH73" i="22"/>
  <c r="AG68" i="22"/>
  <c r="L77" i="14"/>
  <c r="AI77" i="22"/>
  <c r="AG77" i="22"/>
  <c r="AI80" i="22"/>
  <c r="AI85" i="22"/>
  <c r="AH75" i="22"/>
  <c r="AJ84" i="22"/>
  <c r="AF76" i="22"/>
  <c r="AH83" i="22"/>
  <c r="AH71" i="22"/>
  <c r="AF83" i="22"/>
  <c r="AF73" i="22"/>
  <c r="AJ81" i="22"/>
  <c r="AH80" i="22"/>
  <c r="AI70" i="22"/>
  <c r="AG82" i="22"/>
  <c r="AJ74" i="22"/>
  <c r="AH87" i="22"/>
  <c r="AH81" i="22"/>
  <c r="AF86" i="22"/>
  <c r="AG73" i="22"/>
  <c r="AJ78" i="22"/>
  <c r="AJ68" i="22"/>
  <c r="AF84" i="22"/>
  <c r="AG76" i="22"/>
  <c r="AF81" i="22"/>
  <c r="T87" i="14"/>
  <c r="D71" i="14"/>
  <c r="AD73" i="14"/>
  <c r="Y82" i="14"/>
  <c r="AI31" i="14"/>
  <c r="I68" i="14"/>
  <c r="B74" i="14"/>
  <c r="AI75" i="14"/>
  <c r="Q83" i="14"/>
  <c r="D27" i="14"/>
  <c r="AG80" i="14"/>
  <c r="X84" i="14"/>
  <c r="N83" i="14"/>
  <c r="N10" i="57" s="1"/>
  <c r="Y83" i="14"/>
  <c r="W81" i="14"/>
  <c r="M68" i="14"/>
  <c r="N68" i="14"/>
  <c r="P72" i="14"/>
  <c r="Y85" i="14"/>
  <c r="AM75" i="14"/>
  <c r="AH70" i="14"/>
  <c r="N80" i="14"/>
  <c r="N7" i="57" s="1"/>
  <c r="AD82" i="14"/>
  <c r="AB76" i="14"/>
  <c r="Q74" i="14"/>
  <c r="H81" i="14"/>
  <c r="T69" i="14"/>
  <c r="P83" i="14"/>
  <c r="I72" i="14"/>
  <c r="I5" i="57" s="1"/>
  <c r="AM79" i="14"/>
  <c r="C25" i="14"/>
  <c r="W68" i="14"/>
  <c r="L71" i="14"/>
  <c r="AL83" i="14"/>
  <c r="G69" i="14"/>
  <c r="B79" i="14"/>
  <c r="AM85" i="14"/>
  <c r="AJ83" i="14"/>
  <c r="F31" i="14"/>
  <c r="C85" i="14"/>
  <c r="M77" i="14"/>
  <c r="AK84" i="14"/>
  <c r="H34" i="14"/>
  <c r="B84" i="14"/>
  <c r="R76" i="14"/>
  <c r="AA74" i="14"/>
  <c r="AA6" i="57" s="1"/>
  <c r="F68" i="14"/>
  <c r="J70" i="14"/>
  <c r="AM77" i="14"/>
  <c r="U85" i="14"/>
  <c r="S75" i="14"/>
  <c r="AG68" i="14"/>
  <c r="S68" i="14"/>
  <c r="Y74" i="14"/>
  <c r="C72" i="14"/>
  <c r="Z72" i="14"/>
  <c r="J72" i="14"/>
  <c r="L86" i="14"/>
  <c r="D78" i="14"/>
  <c r="L87" i="14"/>
  <c r="AD86" i="14"/>
  <c r="AF69" i="14"/>
  <c r="O80" i="14"/>
  <c r="AK82" i="14"/>
  <c r="E70" i="14"/>
  <c r="E4" i="57" s="1"/>
  <c r="AI78" i="14"/>
  <c r="Z84" i="14"/>
  <c r="G71" i="14"/>
  <c r="O36" i="14"/>
  <c r="E76" i="14"/>
  <c r="W79" i="14"/>
  <c r="K87" i="14"/>
  <c r="Z85" i="14"/>
  <c r="Z11" i="57" s="1"/>
  <c r="D37" i="14"/>
  <c r="F87" i="14"/>
  <c r="F75" i="14"/>
  <c r="K78" i="14"/>
  <c r="AK69" i="14"/>
  <c r="Y80" i="14"/>
  <c r="L85" i="14"/>
  <c r="AH74" i="14"/>
  <c r="H78" i="14"/>
  <c r="J86" i="14"/>
  <c r="T79" i="14"/>
  <c r="I81" i="14"/>
  <c r="AE77" i="14"/>
  <c r="AC82" i="14"/>
  <c r="O81" i="14"/>
  <c r="AL69" i="14"/>
  <c r="C81" i="14"/>
  <c r="G84" i="14"/>
  <c r="H75" i="14"/>
  <c r="H72" i="14"/>
  <c r="AG87" i="14"/>
  <c r="W76" i="14"/>
  <c r="AI81" i="14"/>
  <c r="U71" i="14"/>
  <c r="I70" i="14"/>
  <c r="AH79" i="14"/>
  <c r="AC73" i="14"/>
  <c r="Q73" i="14"/>
  <c r="Y86" i="14"/>
  <c r="Z69" i="14"/>
  <c r="AM70" i="14"/>
  <c r="L84" i="14"/>
  <c r="L78" i="14"/>
  <c r="AB85" i="14"/>
  <c r="D77" i="14"/>
  <c r="AG76" i="14"/>
  <c r="P73" i="14"/>
  <c r="AJ79" i="14"/>
  <c r="N75" i="14"/>
  <c r="X82" i="14"/>
  <c r="X9" i="57" s="1"/>
  <c r="F77" i="14"/>
  <c r="E86" i="14"/>
  <c r="P77" i="14"/>
  <c r="AJ76" i="14"/>
  <c r="Y73" i="14"/>
  <c r="W85" i="14"/>
  <c r="AH84" i="14"/>
  <c r="Z75" i="14"/>
  <c r="AC77" i="14"/>
  <c r="AB87" i="14"/>
  <c r="X86" i="14"/>
  <c r="AF82" i="14"/>
  <c r="H74" i="14"/>
  <c r="AK75" i="14"/>
  <c r="U73" i="14"/>
  <c r="H80" i="14"/>
  <c r="S69" i="14"/>
  <c r="AI83" i="14"/>
  <c r="AI10" i="57" s="1"/>
  <c r="K70" i="14"/>
  <c r="D75" i="14"/>
  <c r="B72" i="14"/>
  <c r="T72" i="14"/>
  <c r="T4" i="57" s="1"/>
  <c r="G82" i="14"/>
  <c r="AL68" i="14"/>
  <c r="AJ87" i="14"/>
  <c r="J82" i="14"/>
  <c r="AJ84" i="14"/>
  <c r="I79" i="14"/>
  <c r="G72" i="14"/>
  <c r="AI74" i="14"/>
  <c r="P85" i="14"/>
  <c r="S79" i="14"/>
  <c r="AA82" i="14"/>
  <c r="Q86" i="14"/>
  <c r="N81" i="14"/>
  <c r="B75" i="14"/>
  <c r="L73" i="14"/>
  <c r="F70" i="14"/>
  <c r="D81" i="14"/>
  <c r="B68" i="14"/>
  <c r="AD69" i="14"/>
  <c r="AF81" i="14"/>
  <c r="AB78" i="14"/>
  <c r="P70" i="14"/>
  <c r="U80" i="14"/>
  <c r="B71" i="14"/>
  <c r="R68" i="14"/>
  <c r="AJ80" i="14"/>
  <c r="V72" i="14"/>
  <c r="B82" i="14"/>
  <c r="O69" i="14"/>
  <c r="AM84" i="14"/>
  <c r="B87" i="14"/>
  <c r="K85" i="14"/>
  <c r="W87" i="14"/>
  <c r="F76" i="14"/>
  <c r="AL78" i="14"/>
  <c r="AI76" i="14"/>
  <c r="AG86" i="14"/>
  <c r="AE82" i="14"/>
  <c r="Z73" i="14"/>
  <c r="G68" i="14"/>
  <c r="D69" i="14"/>
  <c r="AI84" i="14"/>
  <c r="J71" i="14"/>
  <c r="S74" i="14"/>
  <c r="V79" i="14"/>
  <c r="O79" i="14"/>
  <c r="AC72" i="14"/>
  <c r="AC5" i="57" s="1"/>
  <c r="T81" i="14"/>
  <c r="AC86" i="14"/>
  <c r="R75" i="14"/>
  <c r="AL71" i="14"/>
  <c r="H76" i="14"/>
  <c r="P82" i="14"/>
  <c r="X80" i="14"/>
  <c r="L76" i="14"/>
  <c r="Z87" i="14"/>
  <c r="AA68" i="14"/>
  <c r="N72" i="14"/>
  <c r="W69" i="14"/>
  <c r="F86" i="14"/>
  <c r="S83" i="14"/>
  <c r="J74" i="14"/>
  <c r="AD79" i="14"/>
  <c r="V71" i="14"/>
  <c r="Y75" i="14"/>
  <c r="R82" i="14"/>
  <c r="R9" i="57" s="1"/>
  <c r="AB80" i="14"/>
  <c r="AF73" i="14"/>
  <c r="V78" i="14"/>
  <c r="S84" i="14"/>
  <c r="B73" i="14"/>
  <c r="AJ85" i="14"/>
  <c r="AE69" i="14"/>
  <c r="H84" i="14"/>
  <c r="N87" i="14"/>
  <c r="AK79" i="14"/>
  <c r="AJ41" i="14"/>
  <c r="AF36" i="14"/>
  <c r="AB41" i="14"/>
  <c r="AI34" i="14"/>
  <c r="AI40" i="14"/>
  <c r="AD29" i="14"/>
  <c r="AE25" i="14"/>
  <c r="AD42" i="14"/>
  <c r="AB34" i="14"/>
  <c r="AC42" i="14"/>
  <c r="AJ27" i="14"/>
  <c r="AC34" i="14"/>
  <c r="AB31" i="14"/>
  <c r="AF29" i="14"/>
  <c r="AH42" i="14"/>
  <c r="AD25" i="14"/>
  <c r="AE27" i="14"/>
  <c r="AJ40" i="14"/>
  <c r="AI37" i="14"/>
  <c r="AF27" i="14"/>
  <c r="AF25" i="14"/>
  <c r="AD41" i="14"/>
  <c r="AG42" i="14"/>
  <c r="AF37" i="14"/>
  <c r="AE37" i="14"/>
  <c r="AH40" i="14"/>
  <c r="AI41" i="14"/>
  <c r="AD34" i="14"/>
  <c r="AG37" i="14"/>
  <c r="R81" i="14"/>
  <c r="O75" i="14"/>
  <c r="D70" i="14"/>
  <c r="G83" i="14"/>
  <c r="AE71" i="14"/>
  <c r="AI73" i="14"/>
  <c r="AK77" i="14"/>
  <c r="U68" i="14"/>
  <c r="K72" i="14"/>
  <c r="K5" i="57" s="1"/>
  <c r="B86" i="14"/>
  <c r="M76" i="14"/>
  <c r="L83" i="22"/>
  <c r="AL78" i="22"/>
  <c r="H70" i="22"/>
  <c r="H26" i="22"/>
  <c r="L39" i="22"/>
  <c r="F41" i="14"/>
  <c r="J71" i="22"/>
  <c r="M81" i="22"/>
  <c r="Y42" i="14"/>
  <c r="Z41" i="14"/>
  <c r="AM26" i="22"/>
  <c r="Y38" i="22"/>
  <c r="G72" i="22"/>
  <c r="N34" i="14"/>
  <c r="L34" i="14"/>
  <c r="Q36" i="14"/>
  <c r="L42" i="14"/>
  <c r="U36" i="14"/>
  <c r="B36" i="14"/>
  <c r="N42" i="22"/>
  <c r="Y82" i="22"/>
  <c r="Q73" i="22"/>
  <c r="AM70" i="22"/>
  <c r="N86" i="22"/>
  <c r="N25" i="14"/>
  <c r="T25" i="14"/>
  <c r="R29" i="14"/>
  <c r="T42" i="14"/>
  <c r="Z40" i="14"/>
  <c r="X42" i="14"/>
  <c r="U41" i="14"/>
  <c r="P27" i="14"/>
  <c r="X36" i="14"/>
  <c r="Z31" i="14"/>
  <c r="Y41" i="14"/>
  <c r="C41" i="14"/>
  <c r="AM34" i="14"/>
  <c r="D42" i="14"/>
  <c r="AM42" i="14"/>
  <c r="AL41" i="14"/>
  <c r="B42" i="14"/>
  <c r="E40" i="14"/>
  <c r="F42" i="14"/>
  <c r="O40" i="14"/>
  <c r="I37" i="14"/>
  <c r="AK34" i="14"/>
  <c r="G40" i="14"/>
  <c r="K34" i="14"/>
  <c r="AM31" i="14"/>
  <c r="O31" i="14"/>
  <c r="K27" i="14"/>
  <c r="G27" i="14"/>
  <c r="W27" i="14"/>
  <c r="F37" i="14"/>
  <c r="R37" i="14"/>
  <c r="W37" i="14"/>
  <c r="C37" i="14"/>
  <c r="X27" i="14"/>
  <c r="E42" i="14"/>
  <c r="J29" i="14"/>
  <c r="AL42" i="14"/>
  <c r="E25" i="14"/>
  <c r="AK29" i="14"/>
  <c r="J37" i="14"/>
  <c r="R27" i="14"/>
  <c r="Z25" i="14"/>
  <c r="W25" i="14"/>
  <c r="Q42" i="14"/>
  <c r="L40" i="14"/>
  <c r="S40" i="14"/>
  <c r="U27" i="14"/>
  <c r="L41" i="14"/>
  <c r="X37" i="14"/>
  <c r="D40" i="14"/>
  <c r="B78" i="22"/>
  <c r="AB79" i="22"/>
  <c r="K75" i="22"/>
  <c r="I82" i="22"/>
  <c r="U69" i="22"/>
  <c r="AM72" i="22"/>
  <c r="Q76" i="22"/>
  <c r="X70" i="22"/>
  <c r="AF36" i="22"/>
  <c r="I38" i="22"/>
  <c r="AK73" i="22"/>
  <c r="P68" i="22"/>
  <c r="P24" i="22"/>
  <c r="X26" i="22"/>
  <c r="K31" i="22"/>
  <c r="U25" i="22"/>
  <c r="B74" i="22"/>
  <c r="Y70" i="22"/>
  <c r="K69" i="22"/>
  <c r="Y26" i="22"/>
  <c r="T87" i="22"/>
  <c r="X84" i="22"/>
  <c r="K25" i="22"/>
  <c r="G85" i="22"/>
  <c r="AD73" i="22"/>
  <c r="X40" i="22"/>
  <c r="B7" i="57"/>
  <c r="AD68" i="22"/>
  <c r="I72" i="22"/>
  <c r="N73" i="22"/>
  <c r="P83" i="22"/>
  <c r="T69" i="22"/>
  <c r="AA78" i="22"/>
  <c r="AK86" i="22"/>
  <c r="AD24" i="22"/>
  <c r="Y85" i="22"/>
  <c r="T25" i="22"/>
  <c r="AK42" i="22"/>
  <c r="N31" i="14"/>
  <c r="H31" i="14"/>
  <c r="S31" i="14"/>
  <c r="Q31" i="14"/>
  <c r="L27" i="14"/>
  <c r="M27" i="14"/>
  <c r="V27" i="14"/>
  <c r="J27" i="14"/>
  <c r="AL27" i="14"/>
  <c r="Y27" i="14"/>
  <c r="B27" i="14"/>
  <c r="V74" i="22"/>
  <c r="D80" i="22"/>
  <c r="L40" i="22"/>
  <c r="AL76" i="22"/>
  <c r="P73" i="22"/>
  <c r="S79" i="22"/>
  <c r="AD72" i="22"/>
  <c r="L84" i="22"/>
  <c r="D36" i="22"/>
  <c r="J85" i="22"/>
  <c r="H83" i="22"/>
  <c r="H39" i="22"/>
  <c r="Q24" i="22"/>
  <c r="I71" i="22"/>
  <c r="AB82" i="22"/>
  <c r="AB38" i="22"/>
  <c r="C80" i="22"/>
  <c r="Q68" i="22"/>
  <c r="C36" i="22"/>
  <c r="U76" i="22"/>
  <c r="T81" i="22"/>
  <c r="G78" i="22"/>
  <c r="Y31" i="14"/>
  <c r="F68" i="22"/>
  <c r="AB77" i="22"/>
  <c r="AB33" i="22"/>
  <c r="F24" i="22"/>
  <c r="S76" i="22"/>
  <c r="AL79" i="22"/>
  <c r="Y36" i="22"/>
  <c r="D73" i="22"/>
  <c r="Y80" i="22"/>
  <c r="H78" i="22"/>
  <c r="J26" i="22"/>
  <c r="B84" i="22"/>
  <c r="Q87" i="22"/>
  <c r="Q43" i="22"/>
  <c r="F85" i="22"/>
  <c r="C26" i="22"/>
  <c r="C70" i="22"/>
  <c r="AE24" i="22"/>
  <c r="R79" i="22"/>
  <c r="AC74" i="22"/>
  <c r="O83" i="22"/>
  <c r="Z78" i="22"/>
  <c r="E71" i="22"/>
  <c r="AE68" i="22"/>
  <c r="M76" i="22"/>
  <c r="D70" i="22"/>
  <c r="AA69" i="22"/>
  <c r="B42" i="22"/>
  <c r="B86" i="22"/>
  <c r="T82" i="22"/>
  <c r="AE71" i="22"/>
  <c r="X74" i="22"/>
  <c r="AA25" i="22"/>
  <c r="D26" i="22"/>
  <c r="T38" i="22"/>
  <c r="AA71" i="22"/>
  <c r="Z85" i="22"/>
  <c r="W79" i="22"/>
  <c r="AG39" i="22"/>
  <c r="AA7" i="57"/>
  <c r="AA40" i="14"/>
  <c r="AM40" i="14"/>
  <c r="Y40" i="14"/>
  <c r="AK40" i="14"/>
  <c r="D31" i="14"/>
  <c r="AK31" i="14"/>
  <c r="R31" i="14"/>
  <c r="B31" i="14"/>
  <c r="U31" i="14"/>
  <c r="P40" i="14"/>
  <c r="V73" i="22"/>
  <c r="W78" i="22"/>
  <c r="AB24" i="22"/>
  <c r="J25" i="22"/>
  <c r="G79" i="22"/>
  <c r="Z71" i="22"/>
  <c r="C75" i="22"/>
  <c r="S77" i="22"/>
  <c r="N76" i="22"/>
  <c r="Q72" i="22"/>
  <c r="AB68" i="22"/>
  <c r="L36" i="22"/>
  <c r="J69" i="22"/>
  <c r="H87" i="22"/>
  <c r="C31" i="22"/>
  <c r="L80" i="22"/>
  <c r="E74" i="22"/>
  <c r="J84" i="22"/>
  <c r="P72" i="22"/>
  <c r="N36" i="22"/>
  <c r="V70" i="22"/>
  <c r="E87" i="22"/>
  <c r="L71" i="22"/>
  <c r="AD38" i="22"/>
  <c r="V26" i="22"/>
  <c r="AD82" i="22"/>
  <c r="N80" i="22"/>
  <c r="Q74" i="22"/>
  <c r="E43" i="22"/>
  <c r="AB76" i="22"/>
  <c r="R34" i="14"/>
  <c r="T72" i="22"/>
  <c r="AI36" i="22"/>
  <c r="AM25" i="22"/>
  <c r="AM69" i="22"/>
  <c r="I87" i="22"/>
  <c r="AA86" i="22"/>
  <c r="AK75" i="22"/>
  <c r="AK31" i="22"/>
  <c r="I43" i="22"/>
  <c r="G82" i="22"/>
  <c r="G38" i="22"/>
  <c r="R83" i="22"/>
  <c r="T70" i="22"/>
  <c r="AA77" i="22"/>
  <c r="Z36" i="22"/>
  <c r="T26" i="22"/>
  <c r="AH31" i="22"/>
  <c r="Z80" i="22"/>
  <c r="T29" i="14"/>
  <c r="AC39" i="22"/>
  <c r="AC83" i="22"/>
  <c r="C84" i="22"/>
  <c r="C40" i="22"/>
  <c r="H31" i="22"/>
  <c r="M79" i="22"/>
  <c r="S38" i="22"/>
  <c r="S82" i="22"/>
  <c r="O73" i="22"/>
  <c r="W71" i="22"/>
  <c r="L77" i="22"/>
  <c r="H75" i="22"/>
  <c r="AG24" i="22"/>
  <c r="AK70" i="22"/>
  <c r="R33" i="22"/>
  <c r="Z84" i="22"/>
  <c r="U85" i="22"/>
  <c r="R77" i="22"/>
  <c r="I81" i="22"/>
  <c r="E80" i="22"/>
  <c r="E36" i="22"/>
  <c r="AK26" i="22"/>
  <c r="J82" i="22"/>
  <c r="M72" i="22"/>
  <c r="AB73" i="22"/>
  <c r="B85" i="22"/>
  <c r="AL68" i="22"/>
  <c r="O33" i="22"/>
  <c r="L31" i="22"/>
  <c r="AL24" i="22"/>
  <c r="J38" i="22"/>
  <c r="L75" i="22"/>
  <c r="AC78" i="22"/>
  <c r="Y76" i="22"/>
  <c r="O77" i="22"/>
  <c r="U26" i="22"/>
  <c r="G68" i="22"/>
  <c r="G24" i="22"/>
  <c r="U70" i="22"/>
  <c r="AA85" i="22"/>
  <c r="O79" i="22"/>
  <c r="D25" i="22"/>
  <c r="T71" i="22"/>
  <c r="D69" i="22"/>
  <c r="AC82" i="22"/>
  <c r="H72" i="22"/>
  <c r="S24" i="22"/>
  <c r="AE79" i="22"/>
  <c r="S68" i="22"/>
  <c r="AC38" i="22"/>
  <c r="X85" i="22"/>
  <c r="Y81" i="22"/>
  <c r="AK85" i="22"/>
  <c r="I74" i="22"/>
  <c r="K26" i="22"/>
  <c r="Q38" i="22"/>
  <c r="E86" i="22"/>
  <c r="K70" i="22"/>
  <c r="AC77" i="22"/>
  <c r="AE73" i="22"/>
  <c r="Z75" i="22"/>
  <c r="U84" i="22"/>
  <c r="C78" i="22"/>
  <c r="E42" i="22"/>
  <c r="Q82" i="22"/>
  <c r="Z31" i="22"/>
  <c r="U40" i="22"/>
  <c r="AI39" i="22"/>
  <c r="W34" i="14"/>
  <c r="G25" i="14"/>
  <c r="AM41" i="14"/>
  <c r="O34" i="14"/>
  <c r="AE76" i="22"/>
  <c r="E24" i="22"/>
  <c r="G80" i="22"/>
  <c r="G36" i="22"/>
  <c r="W77" i="22"/>
  <c r="E68" i="22"/>
  <c r="N37" i="14"/>
  <c r="Y29" i="14"/>
  <c r="H37" i="14"/>
  <c r="X71" i="22"/>
  <c r="AM42" i="22"/>
  <c r="AM86" i="22"/>
  <c r="U82" i="22"/>
  <c r="K33" i="22"/>
  <c r="I69" i="22"/>
  <c r="F81" i="22"/>
  <c r="U38" i="22"/>
  <c r="K77" i="22"/>
  <c r="I25" i="22"/>
  <c r="E41" i="14"/>
  <c r="AL25" i="14"/>
  <c r="K41" i="14"/>
  <c r="AL34" i="14"/>
  <c r="N81" i="22"/>
  <c r="AL72" i="22"/>
  <c r="Q86" i="22"/>
  <c r="D85" i="22"/>
  <c r="J75" i="22"/>
  <c r="J31" i="22"/>
  <c r="V87" i="22"/>
  <c r="L73" i="22"/>
  <c r="V43" i="22"/>
  <c r="Q42" i="22"/>
  <c r="AJ24" i="22"/>
  <c r="AD74" i="22"/>
  <c r="AK36" i="22"/>
  <c r="AM68" i="22"/>
  <c r="E81" i="22"/>
  <c r="P79" i="22"/>
  <c r="C85" i="22"/>
  <c r="AG43" i="22"/>
  <c r="AM24" i="22"/>
  <c r="AK80" i="22"/>
  <c r="V34" i="14"/>
  <c r="H40" i="14"/>
  <c r="Z37" i="14"/>
  <c r="B71" i="22"/>
  <c r="U36" i="22"/>
  <c r="AK25" i="22"/>
  <c r="K82" i="22"/>
  <c r="X31" i="22"/>
  <c r="R68" i="22"/>
  <c r="X75" i="22"/>
  <c r="O81" i="22"/>
  <c r="R24" i="22"/>
  <c r="AC76" i="22"/>
  <c r="M85" i="22"/>
  <c r="AK69" i="22"/>
  <c r="F26" i="22"/>
  <c r="F70" i="22"/>
  <c r="U80" i="22"/>
  <c r="K38" i="22"/>
  <c r="O76" i="22"/>
  <c r="AE87" i="22"/>
  <c r="AL85" i="22"/>
  <c r="F72" i="22"/>
  <c r="H79" i="22"/>
  <c r="W82" i="22"/>
  <c r="V83" i="22"/>
  <c r="AE43" i="22"/>
  <c r="W38" i="22"/>
  <c r="F78" i="22"/>
  <c r="D75" i="22"/>
  <c r="Q79" i="22"/>
  <c r="X86" i="22"/>
  <c r="H74" i="22"/>
  <c r="AB87" i="22"/>
  <c r="P33" i="22"/>
  <c r="Y73" i="22"/>
  <c r="L81" i="22"/>
  <c r="D31" i="22"/>
  <c r="X42" i="22"/>
  <c r="P77" i="22"/>
  <c r="AK25" i="14"/>
  <c r="O37" i="14"/>
  <c r="M33" i="22"/>
  <c r="M77" i="22"/>
  <c r="AA74" i="22"/>
  <c r="K78" i="22"/>
  <c r="AE72" i="22"/>
  <c r="R76" i="22"/>
  <c r="X25" i="22"/>
  <c r="X69" i="22"/>
  <c r="G76" i="22"/>
  <c r="Z26" i="22"/>
  <c r="Y84" i="22"/>
  <c r="W74" i="22"/>
  <c r="Z70" i="22"/>
  <c r="M83" i="22"/>
  <c r="C71" i="22"/>
  <c r="B40" i="14"/>
  <c r="D25" i="14"/>
  <c r="W41" i="14"/>
  <c r="S25" i="14"/>
  <c r="T37" i="14"/>
  <c r="O25" i="14"/>
  <c r="J34" i="14"/>
  <c r="P41" i="14"/>
  <c r="Z86" i="22"/>
  <c r="AL82" i="22"/>
  <c r="W26" i="22"/>
  <c r="H73" i="22"/>
  <c r="E78" i="22"/>
  <c r="S87" i="22"/>
  <c r="W70" i="22"/>
  <c r="AL38" i="22"/>
  <c r="Z42" i="22"/>
  <c r="S43" i="22"/>
  <c r="J86" i="22"/>
  <c r="O24" i="22"/>
  <c r="AE39" i="22"/>
  <c r="S75" i="22"/>
  <c r="AJ36" i="22"/>
  <c r="V72" i="22"/>
  <c r="AL25" i="22"/>
  <c r="AL69" i="22"/>
  <c r="O68" i="22"/>
  <c r="S31" i="22"/>
  <c r="AE83" i="22"/>
  <c r="AD79" i="22"/>
  <c r="W69" i="22"/>
  <c r="V78" i="22"/>
  <c r="F86" i="22"/>
  <c r="J74" i="22"/>
  <c r="W25" i="22"/>
  <c r="N72" i="22"/>
  <c r="P29" i="14"/>
  <c r="AC87" i="22"/>
  <c r="S39" i="22"/>
  <c r="S83" i="22"/>
  <c r="R82" i="22"/>
  <c r="R38" i="22"/>
  <c r="O70" i="22"/>
  <c r="AC43" i="22"/>
  <c r="F74" i="22"/>
  <c r="O26" i="22"/>
  <c r="H42" i="14"/>
  <c r="U25" i="14"/>
  <c r="X40" i="14"/>
  <c r="F69" i="22"/>
  <c r="D83" i="22"/>
  <c r="AA84" i="22"/>
  <c r="P76" i="22"/>
  <c r="D39" i="22"/>
  <c r="S73" i="22"/>
  <c r="AL80" i="22"/>
  <c r="V31" i="22"/>
  <c r="AH33" i="22"/>
  <c r="AL36" i="22"/>
  <c r="V75" i="22"/>
  <c r="AA40" i="22"/>
  <c r="R74" i="22"/>
  <c r="F25" i="22"/>
  <c r="B69" i="22"/>
  <c r="D77" i="22"/>
  <c r="AM81" i="22"/>
  <c r="N31" i="22"/>
  <c r="I40" i="22"/>
  <c r="I84" i="22"/>
  <c r="T74" i="22"/>
  <c r="D33" i="22"/>
  <c r="AH36" i="22"/>
  <c r="AD87" i="22"/>
  <c r="B25" i="22"/>
  <c r="N75" i="22"/>
  <c r="K79" i="22"/>
  <c r="P87" i="22"/>
  <c r="AM78" i="22"/>
  <c r="N40" i="22"/>
  <c r="N84" i="22"/>
  <c r="Y25" i="22"/>
  <c r="K71" i="22"/>
  <c r="AD76" i="22"/>
  <c r="B33" i="22"/>
  <c r="Y69" i="22"/>
  <c r="AF31" i="22"/>
  <c r="B77" i="22"/>
  <c r="M82" i="22"/>
  <c r="AC68" i="22"/>
  <c r="AM74" i="22"/>
  <c r="R87" i="22"/>
  <c r="M38" i="22"/>
  <c r="AC24" i="22"/>
  <c r="U81" i="22"/>
  <c r="T84" i="22"/>
  <c r="Z72" i="22"/>
  <c r="AI26" i="22"/>
  <c r="AK83" i="22"/>
  <c r="O36" i="22"/>
  <c r="O80" i="22"/>
  <c r="AE77" i="22"/>
  <c r="W31" i="22"/>
  <c r="W75" i="22"/>
  <c r="C86" i="22"/>
  <c r="D34" i="14"/>
  <c r="J42" i="14"/>
  <c r="V42" i="14"/>
  <c r="B80" i="22"/>
  <c r="AG38" i="22"/>
  <c r="M87" i="22"/>
  <c r="AB83" i="22"/>
  <c r="B36" i="22"/>
  <c r="D86" i="22"/>
  <c r="G86" i="14" l="1"/>
  <c r="AC75" i="14"/>
  <c r="AC35" i="22"/>
  <c r="AG4" i="57"/>
  <c r="AG124" i="22"/>
  <c r="Z71" i="14"/>
  <c r="Z3" i="57" s="1"/>
  <c r="AI78" i="22"/>
  <c r="AL71" i="22"/>
  <c r="AG26" i="22"/>
  <c r="C81" i="22"/>
  <c r="I77" i="14"/>
  <c r="AG70" i="22"/>
  <c r="P38" i="22"/>
  <c r="P104" i="22" s="1"/>
  <c r="R72" i="22"/>
  <c r="AJ85" i="22"/>
  <c r="F33" i="22"/>
  <c r="AB74" i="22"/>
  <c r="Y75" i="22"/>
  <c r="AA24" i="22"/>
  <c r="L42" i="22"/>
  <c r="L37" i="22"/>
  <c r="E37" i="22"/>
  <c r="P35" i="22"/>
  <c r="L80" i="14"/>
  <c r="L7" i="57" s="1"/>
  <c r="N37" i="22"/>
  <c r="AM37" i="22"/>
  <c r="AI37" i="22"/>
  <c r="Y37" i="22"/>
  <c r="AD83" i="22"/>
  <c r="AB127" i="22" s="1"/>
  <c r="S34" i="14"/>
  <c r="R24" i="14"/>
  <c r="Q41" i="14"/>
  <c r="Q11" i="61" s="1"/>
  <c r="D41" i="14"/>
  <c r="D11" i="61" s="1"/>
  <c r="Y31" i="22"/>
  <c r="H76" i="22"/>
  <c r="AI34" i="22"/>
  <c r="AA68" i="22"/>
  <c r="F77" i="22"/>
  <c r="T79" i="22"/>
  <c r="O123" i="22" s="1"/>
  <c r="N25" i="22"/>
  <c r="N69" i="22"/>
  <c r="N24" i="14"/>
  <c r="W87" i="22"/>
  <c r="AG24" i="14"/>
  <c r="D42" i="22"/>
  <c r="P82" i="22"/>
  <c r="P126" i="22" s="1"/>
  <c r="L86" i="22"/>
  <c r="J73" i="22"/>
  <c r="J29" i="22"/>
  <c r="H26" i="14"/>
  <c r="O42" i="22"/>
  <c r="J31" i="14"/>
  <c r="F75" i="22"/>
  <c r="AD86" i="22"/>
  <c r="AA24" i="14"/>
  <c r="AH36" i="14"/>
  <c r="W82" i="14"/>
  <c r="W9" i="57" s="1"/>
  <c r="V73" i="14"/>
  <c r="R83" i="14"/>
  <c r="R10" i="57" s="1"/>
  <c r="C32" i="22"/>
  <c r="C27" i="14"/>
  <c r="N27" i="14"/>
  <c r="AC81" i="14"/>
  <c r="AC8" i="57" s="1"/>
  <c r="AF84" i="14"/>
  <c r="C71" i="14"/>
  <c r="C3" i="57" s="1"/>
  <c r="V83" i="14"/>
  <c r="V10" i="57" s="1"/>
  <c r="K24" i="14"/>
  <c r="Q85" i="14"/>
  <c r="Q11" i="57" s="1"/>
  <c r="AC71" i="14"/>
  <c r="AC3" i="57" s="1"/>
  <c r="O72" i="14"/>
  <c r="O116" i="14" s="1"/>
  <c r="C82" i="14"/>
  <c r="C9" i="57" s="1"/>
  <c r="C42" i="22"/>
  <c r="L43" i="22"/>
  <c r="G25" i="22"/>
  <c r="AD30" i="22"/>
  <c r="E40" i="22"/>
  <c r="I42" i="14"/>
  <c r="I12" i="61" s="1"/>
  <c r="I24" i="14"/>
  <c r="AI24" i="14"/>
  <c r="AB24" i="14"/>
  <c r="AL79" i="14"/>
  <c r="AH123" i="14" s="1"/>
  <c r="P87" i="14"/>
  <c r="AJ37" i="22"/>
  <c r="M29" i="14"/>
  <c r="F34" i="22"/>
  <c r="X25" i="14"/>
  <c r="X2" i="61" s="1"/>
  <c r="G24" i="14"/>
  <c r="AD24" i="14"/>
  <c r="AJ34" i="14"/>
  <c r="J75" i="14"/>
  <c r="T74" i="14"/>
  <c r="T6" i="57" s="1"/>
  <c r="X34" i="14"/>
  <c r="F40" i="14"/>
  <c r="U37" i="14"/>
  <c r="U8" i="61" s="1"/>
  <c r="N42" i="14"/>
  <c r="N12" i="61" s="1"/>
  <c r="AJ25" i="14"/>
  <c r="AJ2" i="61" s="1"/>
  <c r="AC27" i="14"/>
  <c r="C78" i="14"/>
  <c r="I86" i="14"/>
  <c r="E130" i="14" s="1"/>
  <c r="AH76" i="14"/>
  <c r="O37" i="22"/>
  <c r="AF40" i="22"/>
  <c r="V37" i="14"/>
  <c r="V8" i="61" s="1"/>
  <c r="Y40" i="22"/>
  <c r="D40" i="22"/>
  <c r="AA31" i="14"/>
  <c r="E24" i="14"/>
  <c r="S80" i="14"/>
  <c r="S7" i="57" s="1"/>
  <c r="S36" i="14"/>
  <c r="S7" i="61" s="1"/>
  <c r="K68" i="14"/>
  <c r="M73" i="14"/>
  <c r="AL87" i="14"/>
  <c r="J30" i="22"/>
  <c r="F37" i="22"/>
  <c r="W34" i="22"/>
  <c r="H34" i="22"/>
  <c r="N36" i="14"/>
  <c r="N7" i="61" s="1"/>
  <c r="U83" i="14"/>
  <c r="U10" i="57" s="1"/>
  <c r="X78" i="14"/>
  <c r="AE70" i="14"/>
  <c r="AE4" i="57" s="1"/>
  <c r="AJ69" i="14"/>
  <c r="AJ2" i="57" s="1"/>
  <c r="AF78" i="22"/>
  <c r="F34" i="14"/>
  <c r="AJ30" i="22"/>
  <c r="X31" i="14"/>
  <c r="O24" i="14"/>
  <c r="Z34" i="14"/>
  <c r="C80" i="14"/>
  <c r="C7" i="57" s="1"/>
  <c r="AC87" i="14"/>
  <c r="Q34" i="14"/>
  <c r="AM34" i="22"/>
  <c r="AM25" i="14"/>
  <c r="L27" i="22"/>
  <c r="W24" i="14"/>
  <c r="B24" i="14"/>
  <c r="U76" i="14"/>
  <c r="AG73" i="14"/>
  <c r="AM69" i="14"/>
  <c r="AM2" i="57" s="1"/>
  <c r="AL24" i="14"/>
  <c r="S24" i="14"/>
  <c r="H83" i="14"/>
  <c r="H10" i="57" s="1"/>
  <c r="AK85" i="14"/>
  <c r="AK11" i="57" s="1"/>
  <c r="D73" i="14"/>
  <c r="Z78" i="14"/>
  <c r="M24" i="14"/>
  <c r="N40" i="14"/>
  <c r="AH31" i="14"/>
  <c r="Q78" i="14"/>
  <c r="X75" i="14"/>
  <c r="AC83" i="14"/>
  <c r="AC10" i="57" s="1"/>
  <c r="E81" i="14"/>
  <c r="E8" i="57" s="1"/>
  <c r="B78" i="14"/>
  <c r="H17" i="34"/>
  <c r="K37" i="14"/>
  <c r="H35" i="22"/>
  <c r="B34" i="14"/>
  <c r="O35" i="22"/>
  <c r="F24" i="14"/>
  <c r="T24" i="14"/>
  <c r="AK41" i="14"/>
  <c r="AK11" i="61" s="1"/>
  <c r="AG27" i="14"/>
  <c r="AG71" i="14"/>
  <c r="Q82" i="14"/>
  <c r="Q9" i="57" s="1"/>
  <c r="AC76" i="14"/>
  <c r="E37" i="14"/>
  <c r="E8" i="61" s="1"/>
  <c r="AI72" i="14"/>
  <c r="AI5" i="57" s="1"/>
  <c r="V70" i="14"/>
  <c r="V4" i="57" s="1"/>
  <c r="AE87" i="14"/>
  <c r="I74" i="14"/>
  <c r="I6" i="57" s="1"/>
  <c r="N84" i="14"/>
  <c r="Q24" i="14"/>
  <c r="Z27" i="14"/>
  <c r="U93" i="14" s="1"/>
  <c r="Q68" i="14"/>
  <c r="K82" i="14"/>
  <c r="K9" i="57" s="1"/>
  <c r="K57" i="57" s="1"/>
  <c r="K79" i="14"/>
  <c r="G79" i="14"/>
  <c r="J42" i="22"/>
  <c r="I26" i="22"/>
  <c r="AB84" i="22"/>
  <c r="R34" i="22"/>
  <c r="AA41" i="14"/>
  <c r="AA11" i="61" s="1"/>
  <c r="AK77" i="22"/>
  <c r="AC37" i="14"/>
  <c r="Q87" i="14"/>
  <c r="S78" i="14"/>
  <c r="V36" i="14"/>
  <c r="AK81" i="22"/>
  <c r="AF125" i="22" s="1"/>
  <c r="AJ42" i="22"/>
  <c r="F42" i="22"/>
  <c r="L87" i="22"/>
  <c r="AG37" i="22"/>
  <c r="C72" i="22"/>
  <c r="K74" i="22"/>
  <c r="AB31" i="22"/>
  <c r="AA85" i="14"/>
  <c r="AA11" i="57" s="1"/>
  <c r="AJ70" i="14"/>
  <c r="AJ4" i="57" s="1"/>
  <c r="X38" i="22"/>
  <c r="X82" i="22"/>
  <c r="AM85" i="22"/>
  <c r="J40" i="14"/>
  <c r="I40" i="14"/>
  <c r="AK42" i="14"/>
  <c r="AE41" i="14"/>
  <c r="AE85" i="14"/>
  <c r="AE11" i="57" s="1"/>
  <c r="S82" i="14"/>
  <c r="S9" i="57" s="1"/>
  <c r="AF72" i="14"/>
  <c r="AF5" i="57" s="1"/>
  <c r="S87" i="14"/>
  <c r="AA77" i="14"/>
  <c r="U72" i="14"/>
  <c r="U5" i="57" s="1"/>
  <c r="AI69" i="14"/>
  <c r="G12" i="57"/>
  <c r="AW37" i="14"/>
  <c r="M39" i="14" s="1"/>
  <c r="AJ36" i="14"/>
  <c r="D79" i="14"/>
  <c r="AF77" i="14"/>
  <c r="AA75" i="14"/>
  <c r="F84" i="14"/>
  <c r="S30" i="22"/>
  <c r="M32" i="22"/>
  <c r="AA35" i="22"/>
  <c r="AI35" i="22"/>
  <c r="X36" i="22"/>
  <c r="I35" i="22"/>
  <c r="AA41" i="22"/>
  <c r="Q79" i="14"/>
  <c r="AM72" i="14"/>
  <c r="AM5" i="57" s="1"/>
  <c r="AG35" i="22"/>
  <c r="AE38" i="22"/>
  <c r="Z76" i="22"/>
  <c r="K87" i="22"/>
  <c r="W31" i="14"/>
  <c r="J27" i="22"/>
  <c r="AB82" i="14"/>
  <c r="AB9" i="57" s="1"/>
  <c r="AE72" i="14"/>
  <c r="AE5" i="57" s="1"/>
  <c r="R6" i="57"/>
  <c r="J69" i="14"/>
  <c r="J2" i="57" s="1"/>
  <c r="G27" i="22"/>
  <c r="Q75" i="22"/>
  <c r="AK41" i="22"/>
  <c r="G41" i="14"/>
  <c r="G11" i="61" s="1"/>
  <c r="G80" i="14"/>
  <c r="G7" i="57" s="1"/>
  <c r="M79" i="14"/>
  <c r="AH86" i="22"/>
  <c r="AM41" i="22"/>
  <c r="H32" i="22"/>
  <c r="AK40" i="22"/>
  <c r="Q35" i="22"/>
  <c r="O32" i="22"/>
  <c r="U75" i="22"/>
  <c r="AA42" i="14"/>
  <c r="V76" i="22"/>
  <c r="K35" i="22"/>
  <c r="AE25" i="22"/>
  <c r="V71" i="22"/>
  <c r="E34" i="14"/>
  <c r="O78" i="22"/>
  <c r="B79" i="22"/>
  <c r="AK84" i="22"/>
  <c r="B27" i="22"/>
  <c r="D29" i="14"/>
  <c r="Q39" i="22"/>
  <c r="Z37" i="22"/>
  <c r="AC72" i="22"/>
  <c r="AF25" i="22"/>
  <c r="AH41" i="22"/>
  <c r="U31" i="22"/>
  <c r="P24" i="14"/>
  <c r="S74" i="22"/>
  <c r="AI36" i="14"/>
  <c r="AI7" i="61" s="1"/>
  <c r="AC24" i="14"/>
  <c r="W75" i="14"/>
  <c r="C84" i="14"/>
  <c r="T84" i="14"/>
  <c r="AK83" i="14"/>
  <c r="AF127" i="14" s="1"/>
  <c r="AI80" i="14"/>
  <c r="AD87" i="14"/>
  <c r="AH81" i="14"/>
  <c r="I79" i="22"/>
  <c r="AF69" i="22"/>
  <c r="O77" i="14"/>
  <c r="L121" i="14" s="1"/>
  <c r="E78" i="14"/>
  <c r="Z86" i="14"/>
  <c r="Z12" i="57" s="1"/>
  <c r="AD43" i="14"/>
  <c r="X73" i="22"/>
  <c r="G71" i="22"/>
  <c r="P32" i="22"/>
  <c r="S84" i="22"/>
  <c r="D81" i="22"/>
  <c r="AF32" i="22"/>
  <c r="S29" i="14"/>
  <c r="Q31" i="22"/>
  <c r="M41" i="22"/>
  <c r="M26" i="22"/>
  <c r="AE82" i="22"/>
  <c r="Y32" i="22"/>
  <c r="K72" i="22"/>
  <c r="E27" i="22"/>
  <c r="G41" i="22"/>
  <c r="AM37" i="14"/>
  <c r="Q29" i="14"/>
  <c r="Z42" i="14"/>
  <c r="Z12" i="61" s="1"/>
  <c r="B68" i="22"/>
  <c r="G36" i="14"/>
  <c r="G7" i="61" s="1"/>
  <c r="I87" i="14"/>
  <c r="I131" i="14" s="1"/>
  <c r="K69" i="14"/>
  <c r="K2" i="57" s="1"/>
  <c r="P68" i="14"/>
  <c r="AM33" i="22"/>
  <c r="X80" i="22"/>
  <c r="E85" i="22"/>
  <c r="B129" i="22" s="1"/>
  <c r="E41" i="22"/>
  <c r="P27" i="22"/>
  <c r="X29" i="14"/>
  <c r="R32" i="22"/>
  <c r="AH27" i="22"/>
  <c r="AM77" i="22"/>
  <c r="K25" i="14"/>
  <c r="K2" i="61" s="1"/>
  <c r="C41" i="22"/>
  <c r="Q83" i="22"/>
  <c r="M70" i="22"/>
  <c r="Z81" i="22"/>
  <c r="AC70" i="22"/>
  <c r="T27" i="22"/>
  <c r="W27" i="22"/>
  <c r="Z32" i="22"/>
  <c r="C40" i="14"/>
  <c r="K43" i="22"/>
  <c r="AL77" i="22"/>
  <c r="L85" i="22"/>
  <c r="Y41" i="22"/>
  <c r="J25" i="14"/>
  <c r="J2" i="61" s="1"/>
  <c r="B24" i="22"/>
  <c r="H29" i="14"/>
  <c r="AH37" i="14"/>
  <c r="B41" i="14"/>
  <c r="B11" i="61" s="1"/>
  <c r="B85" i="14"/>
  <c r="B11" i="57" s="1"/>
  <c r="T40" i="14"/>
  <c r="Y70" i="14"/>
  <c r="Y4" i="57" s="1"/>
  <c r="AF76" i="14"/>
  <c r="E71" i="14"/>
  <c r="E3" i="57" s="1"/>
  <c r="L41" i="22"/>
  <c r="S40" i="22"/>
  <c r="O34" i="22"/>
  <c r="H30" i="22"/>
  <c r="B40" i="22"/>
  <c r="AA25" i="14"/>
  <c r="AA2" i="61" s="1"/>
  <c r="M37" i="22"/>
  <c r="AG36" i="14"/>
  <c r="AB36" i="14"/>
  <c r="AI70" i="14"/>
  <c r="AI4" i="57" s="1"/>
  <c r="AM74" i="14"/>
  <c r="AM6" i="57" s="1"/>
  <c r="Y36" i="14"/>
  <c r="Y7" i="61" s="1"/>
  <c r="AL36" i="14"/>
  <c r="AU6" i="14"/>
  <c r="N85" i="14" s="1"/>
  <c r="N11" i="57" s="1"/>
  <c r="U37" i="22"/>
  <c r="AM30" i="22"/>
  <c r="AA80" i="22"/>
  <c r="AA36" i="22"/>
  <c r="R70" i="22"/>
  <c r="D37" i="22"/>
  <c r="P71" i="22"/>
  <c r="W30" i="22"/>
  <c r="I70" i="22"/>
  <c r="J36" i="22"/>
  <c r="AH40" i="22"/>
  <c r="R78" i="22"/>
  <c r="L37" i="14"/>
  <c r="L8" i="61" s="1"/>
  <c r="Z34" i="22"/>
  <c r="L31" i="14"/>
  <c r="N83" i="22"/>
  <c r="F25" i="14"/>
  <c r="O29" i="14"/>
  <c r="C42" i="14"/>
  <c r="U42" i="14"/>
  <c r="C34" i="14"/>
  <c r="AF37" i="22"/>
  <c r="AK36" i="14"/>
  <c r="AK7" i="61" s="1"/>
  <c r="AL34" i="22"/>
  <c r="AJ40" i="22"/>
  <c r="AF40" i="14"/>
  <c r="AJ37" i="14"/>
  <c r="AJ8" i="61" s="1"/>
  <c r="T82" i="14"/>
  <c r="T9" i="57" s="1"/>
  <c r="AE24" i="14"/>
  <c r="I71" i="14"/>
  <c r="I3" i="57" s="1"/>
  <c r="AJ81" i="14"/>
  <c r="AJ8" i="57" s="1"/>
  <c r="U70" i="14"/>
  <c r="U4" i="57" s="1"/>
  <c r="AD72" i="14"/>
  <c r="AD5" i="57" s="1"/>
  <c r="L81" i="14"/>
  <c r="H36" i="14"/>
  <c r="H7" i="61" s="1"/>
  <c r="AH80" i="14"/>
  <c r="AH7" i="57" s="1"/>
  <c r="D85" i="14"/>
  <c r="D11" i="57" s="1"/>
  <c r="AG79" i="14"/>
  <c r="AG123" i="14" s="1"/>
  <c r="X85" i="14"/>
  <c r="N71" i="14"/>
  <c r="N3" i="57" s="1"/>
  <c r="C86" i="14"/>
  <c r="B130" i="14" s="1"/>
  <c r="U86" i="14"/>
  <c r="U12" i="57" s="1"/>
  <c r="X72" i="14"/>
  <c r="X5" i="57" s="1"/>
  <c r="AK80" i="14"/>
  <c r="AK7" i="57" s="1"/>
  <c r="F79" i="14"/>
  <c r="AI77" i="14"/>
  <c r="AJ78" i="14"/>
  <c r="U81" i="14"/>
  <c r="AD68" i="14"/>
  <c r="AG9" i="57"/>
  <c r="K77" i="14"/>
  <c r="AK86" i="14"/>
  <c r="AK12" i="57" s="1"/>
  <c r="Q69" i="14"/>
  <c r="Q2" i="57" s="1"/>
  <c r="L36" i="14"/>
  <c r="AL80" i="14"/>
  <c r="AL7" i="57" s="1"/>
  <c r="AW26" i="22"/>
  <c r="AF41" i="22" s="1"/>
  <c r="AU6" i="22"/>
  <c r="Q28" i="22" s="1"/>
  <c r="T40" i="22"/>
  <c r="B30" i="22"/>
  <c r="T36" i="14"/>
  <c r="T7" i="61" s="1"/>
  <c r="AA69" i="14"/>
  <c r="AA2" i="57" s="1"/>
  <c r="AB73" i="14"/>
  <c r="AB117" i="14" s="1"/>
  <c r="E68" i="14"/>
  <c r="T30" i="22"/>
  <c r="R30" i="22"/>
  <c r="AH42" i="22"/>
  <c r="G69" i="22"/>
  <c r="I27" i="14"/>
  <c r="E84" i="22"/>
  <c r="AL40" i="14"/>
  <c r="AH106" i="14" s="1"/>
  <c r="AE32" i="22"/>
  <c r="AB30" i="22"/>
  <c r="AD42" i="22"/>
  <c r="Z40" i="22"/>
  <c r="I37" i="22"/>
  <c r="U73" i="22"/>
  <c r="AA42" i="22"/>
  <c r="AJ34" i="22"/>
  <c r="K31" i="14"/>
  <c r="C37" i="22"/>
  <c r="P25" i="22"/>
  <c r="N39" i="22"/>
  <c r="Q25" i="14"/>
  <c r="AA34" i="14"/>
  <c r="C29" i="14"/>
  <c r="AB75" i="22"/>
  <c r="X41" i="14"/>
  <c r="V79" i="22"/>
  <c r="AG31" i="14"/>
  <c r="AB29" i="14"/>
  <c r="N86" i="14"/>
  <c r="N12" i="57" s="1"/>
  <c r="M72" i="14"/>
  <c r="L75" i="14"/>
  <c r="Y76" i="14"/>
  <c r="I84" i="14"/>
  <c r="AB77" i="14"/>
  <c r="X69" i="14"/>
  <c r="X2" i="57" s="1"/>
  <c r="O73" i="14"/>
  <c r="R87" i="14"/>
  <c r="AA87" i="14"/>
  <c r="P79" i="14"/>
  <c r="AA78" i="14"/>
  <c r="AG75" i="14"/>
  <c r="AI68" i="14"/>
  <c r="G76" i="14"/>
  <c r="K75" i="14"/>
  <c r="AD74" i="14"/>
  <c r="AD6" i="57" s="1"/>
  <c r="H70" i="14"/>
  <c r="H4" i="57" s="1"/>
  <c r="AC74" i="14"/>
  <c r="AC6" i="57" s="1"/>
  <c r="H13" i="34"/>
  <c r="AW6" i="14"/>
  <c r="Q28" i="14" s="1"/>
  <c r="Q5" i="61" s="1"/>
  <c r="D83" i="14"/>
  <c r="D10" i="57" s="1"/>
  <c r="K30" i="22"/>
  <c r="K27" i="22"/>
  <c r="AL27" i="22"/>
  <c r="AD35" i="22"/>
  <c r="E34" i="22"/>
  <c r="C27" i="22"/>
  <c r="B35" i="22"/>
  <c r="AJ27" i="22"/>
  <c r="I30" i="22"/>
  <c r="M35" i="22"/>
  <c r="U40" i="14"/>
  <c r="I27" i="22"/>
  <c r="G34" i="22"/>
  <c r="V30" i="22"/>
  <c r="V24" i="14"/>
  <c r="M41" i="14"/>
  <c r="AA29" i="14"/>
  <c r="I80" i="14"/>
  <c r="I7" i="57" s="1"/>
  <c r="AI25" i="14"/>
  <c r="AI2" i="61" s="1"/>
  <c r="AJ68" i="14"/>
  <c r="K81" i="14"/>
  <c r="K8" i="57" s="1"/>
  <c r="M85" i="14"/>
  <c r="M11" i="57" s="1"/>
  <c r="AE84" i="14"/>
  <c r="O68" i="14"/>
  <c r="V68" i="14"/>
  <c r="R112" i="14" s="1"/>
  <c r="Q5" i="57"/>
  <c r="F78" i="14"/>
  <c r="AI76" i="22"/>
  <c r="S85" i="14"/>
  <c r="S11" i="57" s="1"/>
  <c r="C87" i="14"/>
  <c r="AL84" i="14"/>
  <c r="AH128" i="14" s="1"/>
  <c r="L74" i="14"/>
  <c r="L6" i="57" s="1"/>
  <c r="F72" i="14"/>
  <c r="F5" i="57" s="1"/>
  <c r="V80" i="14"/>
  <c r="V7" i="57" s="1"/>
  <c r="H73" i="14"/>
  <c r="H87" i="14"/>
  <c r="H12" i="57" s="1"/>
  <c r="Y81" i="14"/>
  <c r="Y8" i="57" s="1"/>
  <c r="U82" i="14"/>
  <c r="AF75" i="14"/>
  <c r="C73" i="14"/>
  <c r="AE68" i="14"/>
  <c r="H16" i="34"/>
  <c r="K83" i="14"/>
  <c r="K10" i="57" s="1"/>
  <c r="K58" i="57" s="1"/>
  <c r="AW17" i="14"/>
  <c r="AE39" i="14" s="1"/>
  <c r="AE10" i="61" s="1"/>
  <c r="AH75" i="14"/>
  <c r="AW8" i="22"/>
  <c r="O72" i="22" s="1"/>
  <c r="AW21" i="22"/>
  <c r="AE42" i="22" s="1"/>
  <c r="Q30" i="22"/>
  <c r="AA27" i="22"/>
  <c r="AE27" i="22"/>
  <c r="AC30" i="22"/>
  <c r="AL35" i="22"/>
  <c r="AB35" i="22"/>
  <c r="Y37" i="14"/>
  <c r="Y8" i="61" s="1"/>
  <c r="J41" i="14"/>
  <c r="J11" i="61" s="1"/>
  <c r="I36" i="14"/>
  <c r="I7" i="61" s="1"/>
  <c r="AE40" i="14"/>
  <c r="AJ24" i="14"/>
  <c r="O70" i="14"/>
  <c r="O4" i="57" s="1"/>
  <c r="L70" i="14"/>
  <c r="L4" i="57" s="1"/>
  <c r="AK74" i="14"/>
  <c r="AK6" i="57" s="1"/>
  <c r="AA73" i="14"/>
  <c r="AL72" i="14"/>
  <c r="AL5" i="57" s="1"/>
  <c r="D80" i="14"/>
  <c r="D7" i="57" s="1"/>
  <c r="X77" i="14"/>
  <c r="AJ12" i="57"/>
  <c r="U84" i="14"/>
  <c r="V74" i="14"/>
  <c r="V6" i="57" s="1"/>
  <c r="AM76" i="14"/>
  <c r="AE79" i="14"/>
  <c r="AH71" i="14"/>
  <c r="W77" i="14"/>
  <c r="B69" i="14"/>
  <c r="B2" i="57" s="1"/>
  <c r="M82" i="14"/>
  <c r="M9" i="57" s="1"/>
  <c r="I69" i="14"/>
  <c r="I2" i="57" s="1"/>
  <c r="X70" i="14"/>
  <c r="X4" i="57" s="1"/>
  <c r="X45" i="57" s="1"/>
  <c r="AW36" i="14"/>
  <c r="W38" i="14" s="1"/>
  <c r="AW37" i="22"/>
  <c r="E35" i="22" s="1"/>
  <c r="H21" i="34"/>
  <c r="F30" i="22"/>
  <c r="V34" i="22"/>
  <c r="K34" i="22"/>
  <c r="AA30" i="22"/>
  <c r="T27" i="14"/>
  <c r="T93" i="14" s="1"/>
  <c r="C34" i="22"/>
  <c r="AC34" i="22"/>
  <c r="T35" i="22"/>
  <c r="I25" i="14"/>
  <c r="I2" i="61" s="1"/>
  <c r="W35" i="22"/>
  <c r="G42" i="14"/>
  <c r="S41" i="14"/>
  <c r="D36" i="14"/>
  <c r="D7" i="61" s="1"/>
  <c r="B25" i="14"/>
  <c r="AJ42" i="14"/>
  <c r="AF42" i="14"/>
  <c r="AF12" i="61" s="1"/>
  <c r="AH27" i="14"/>
  <c r="AF31" i="14"/>
  <c r="AF86" i="14"/>
  <c r="AF12" i="57" s="1"/>
  <c r="F74" i="14"/>
  <c r="F6" i="57" s="1"/>
  <c r="T71" i="14"/>
  <c r="T3" i="57" s="1"/>
  <c r="J85" i="14"/>
  <c r="J11" i="57" s="1"/>
  <c r="AL76" i="14"/>
  <c r="E83" i="14"/>
  <c r="E10" i="57" s="1"/>
  <c r="N82" i="14"/>
  <c r="N9" i="57" s="1"/>
  <c r="AE83" i="14"/>
  <c r="AE127" i="14" s="1"/>
  <c r="C36" i="14"/>
  <c r="C7" i="61" s="1"/>
  <c r="S73" i="14"/>
  <c r="AW16" i="14"/>
  <c r="AE38" i="14" s="1"/>
  <c r="AE9" i="61" s="1"/>
  <c r="AW36" i="22"/>
  <c r="W86" i="22" s="1"/>
  <c r="V35" i="22"/>
  <c r="H71" i="22"/>
  <c r="AM87" i="22"/>
  <c r="O86" i="22"/>
  <c r="G34" i="14"/>
  <c r="E80" i="14"/>
  <c r="E7" i="57" s="1"/>
  <c r="AM68" i="14"/>
  <c r="AH73" i="14"/>
  <c r="AH85" i="22"/>
  <c r="C75" i="14"/>
  <c r="W70" i="14"/>
  <c r="W4" i="57" s="1"/>
  <c r="P76" i="14"/>
  <c r="K120" i="14" s="1"/>
  <c r="V32" i="22"/>
  <c r="AA79" i="22"/>
  <c r="M30" i="22"/>
  <c r="T83" i="22"/>
  <c r="AC32" i="22"/>
  <c r="H27" i="22"/>
  <c r="P69" i="22"/>
  <c r="W6" i="57"/>
  <c r="Y68" i="22"/>
  <c r="AI32" i="22"/>
  <c r="U41" i="22"/>
  <c r="M37" i="14"/>
  <c r="N34" i="22"/>
  <c r="U24" i="22"/>
  <c r="AM43" i="22"/>
  <c r="AL33" i="22"/>
  <c r="W72" i="22"/>
  <c r="U32" i="22"/>
  <c r="AL32" i="22"/>
  <c r="S35" i="22"/>
  <c r="V31" i="14"/>
  <c r="Q32" i="22"/>
  <c r="E27" i="14"/>
  <c r="E3" i="61" s="1"/>
  <c r="N29" i="14"/>
  <c r="AI30" i="22"/>
  <c r="X74" i="14"/>
  <c r="AE29" i="14"/>
  <c r="AG77" i="14"/>
  <c r="AC68" i="14"/>
  <c r="AK70" i="14"/>
  <c r="AK4" i="57" s="1"/>
  <c r="S76" i="14"/>
  <c r="N73" i="14"/>
  <c r="AA86" i="14"/>
  <c r="AA12" i="57" s="1"/>
  <c r="G85" i="14"/>
  <c r="G11" i="57" s="1"/>
  <c r="AI74" i="22"/>
  <c r="AG86" i="22"/>
  <c r="AJ82" i="22"/>
  <c r="AB79" i="14"/>
  <c r="Y69" i="14"/>
  <c r="Y2" i="57" s="1"/>
  <c r="AW21" i="14"/>
  <c r="L43" i="14" s="1"/>
  <c r="M74" i="22"/>
  <c r="F41" i="22"/>
  <c r="S32" i="22"/>
  <c r="AA71" i="14"/>
  <c r="AA3" i="57" s="1"/>
  <c r="AK37" i="22"/>
  <c r="AI41" i="22"/>
  <c r="I83" i="22"/>
  <c r="AD32" i="22"/>
  <c r="R26" i="22"/>
  <c r="Y24" i="22"/>
  <c r="AE69" i="22"/>
  <c r="AJ41" i="22"/>
  <c r="V27" i="22"/>
  <c r="AD75" i="22"/>
  <c r="AD31" i="22"/>
  <c r="G32" i="22"/>
  <c r="T39" i="22"/>
  <c r="AL41" i="22"/>
  <c r="AF34" i="22"/>
  <c r="AB40" i="22"/>
  <c r="G77" i="22"/>
  <c r="AC26" i="22"/>
  <c r="J80" i="22"/>
  <c r="F87" i="22"/>
  <c r="AG42" i="22"/>
  <c r="AJ38" i="22"/>
  <c r="N32" i="22"/>
  <c r="G35" i="22"/>
  <c r="N78" i="22"/>
  <c r="C31" i="14"/>
  <c r="C76" i="22"/>
  <c r="Y25" i="14"/>
  <c r="Y2" i="61" s="1"/>
  <c r="AA27" i="14"/>
  <c r="V29" i="14"/>
  <c r="AM24" i="14"/>
  <c r="E82" i="22"/>
  <c r="AH29" i="14"/>
  <c r="AI29" i="14"/>
  <c r="G78" i="14"/>
  <c r="M81" i="14"/>
  <c r="M8" i="57" s="1"/>
  <c r="L83" i="14"/>
  <c r="E36" i="14"/>
  <c r="R77" i="14"/>
  <c r="AM81" i="14"/>
  <c r="AM8" i="57" s="1"/>
  <c r="J84" i="14"/>
  <c r="O83" i="14"/>
  <c r="M127" i="14" s="1"/>
  <c r="AW41" i="22"/>
  <c r="AJ75" i="22" s="1"/>
  <c r="AH30" i="14"/>
  <c r="AJ30" i="14"/>
  <c r="AE30" i="14"/>
  <c r="AE6" i="61" s="1"/>
  <c r="K30" i="14"/>
  <c r="F30" i="14"/>
  <c r="F6" i="61" s="1"/>
  <c r="V30" i="14"/>
  <c r="X30" i="14"/>
  <c r="X6" i="61" s="1"/>
  <c r="AM28" i="22"/>
  <c r="AD28" i="22"/>
  <c r="AF28" i="22"/>
  <c r="R28" i="22"/>
  <c r="Z28" i="22"/>
  <c r="G28" i="22"/>
  <c r="K28" i="22"/>
  <c r="V28" i="22"/>
  <c r="I28" i="22"/>
  <c r="P28" i="22"/>
  <c r="M28" i="22"/>
  <c r="AU26" i="14"/>
  <c r="AM71" i="14" s="1"/>
  <c r="AM3" i="57" s="1"/>
  <c r="E72" i="14"/>
  <c r="E5" i="57" s="1"/>
  <c r="E41" i="57" s="1"/>
  <c r="AW33" i="22"/>
  <c r="R31" i="22" s="1"/>
  <c r="AW33" i="14"/>
  <c r="J35" i="14" s="1"/>
  <c r="AW13" i="22"/>
  <c r="AC75" i="22" s="1"/>
  <c r="U28" i="14"/>
  <c r="B29" i="14"/>
  <c r="X41" i="22"/>
  <c r="B41" i="22"/>
  <c r="AW31" i="14"/>
  <c r="D33" i="14" s="1"/>
  <c r="U29" i="14"/>
  <c r="Z41" i="22"/>
  <c r="L29" i="14"/>
  <c r="AG29" i="14"/>
  <c r="AC29" i="14"/>
  <c r="AW31" i="22"/>
  <c r="AH69" i="22" s="1"/>
  <c r="AI75" i="22"/>
  <c r="AJ79" i="22"/>
  <c r="T73" i="22"/>
  <c r="Q80" i="22"/>
  <c r="H84" i="22"/>
  <c r="AE81" i="22"/>
  <c r="AE125" i="22" s="1"/>
  <c r="AL70" i="22"/>
  <c r="H40" i="22"/>
  <c r="AC42" i="22"/>
  <c r="AL26" i="22"/>
  <c r="B72" i="22"/>
  <c r="F82" i="22"/>
  <c r="AW11" i="22"/>
  <c r="C39" i="22" s="1"/>
  <c r="AW10" i="14"/>
  <c r="F32" i="14" s="1"/>
  <c r="AW6" i="22"/>
  <c r="AA39" i="22" s="1"/>
  <c r="AW30" i="22"/>
  <c r="E26" i="22" s="1"/>
  <c r="H11" i="34"/>
  <c r="H6" i="34"/>
  <c r="H10" i="34"/>
  <c r="AW10" i="22"/>
  <c r="AE41" i="22" s="1"/>
  <c r="AG33" i="14"/>
  <c r="J33" i="14"/>
  <c r="S33" i="14"/>
  <c r="T33" i="14"/>
  <c r="W33" i="14"/>
  <c r="AI33" i="14"/>
  <c r="AC33" i="14"/>
  <c r="L33" i="14"/>
  <c r="AK33" i="14"/>
  <c r="AA33" i="14"/>
  <c r="Q33" i="14"/>
  <c r="N33" i="14"/>
  <c r="AM33" i="14"/>
  <c r="AE33" i="14"/>
  <c r="AI35" i="14"/>
  <c r="V35" i="14"/>
  <c r="L35" i="14"/>
  <c r="AG35" i="14"/>
  <c r="AE35" i="14"/>
  <c r="I35" i="14"/>
  <c r="Q35" i="14"/>
  <c r="K35" i="14"/>
  <c r="AM35" i="14"/>
  <c r="S35" i="14"/>
  <c r="G35" i="14"/>
  <c r="AK35" i="14"/>
  <c r="AH72" i="22"/>
  <c r="Z74" i="22"/>
  <c r="V33" i="22"/>
  <c r="B26" i="22"/>
  <c r="AE36" i="22"/>
  <c r="AK32" i="22"/>
  <c r="I85" i="22"/>
  <c r="I41" i="22"/>
  <c r="Z30" i="22"/>
  <c r="Q37" i="22"/>
  <c r="K86" i="22"/>
  <c r="AE80" i="22"/>
  <c r="AE124" i="22" s="1"/>
  <c r="U34" i="22"/>
  <c r="X24" i="22"/>
  <c r="AC25" i="22"/>
  <c r="G75" i="22"/>
  <c r="AC69" i="22"/>
  <c r="G31" i="22"/>
  <c r="AF79" i="22"/>
  <c r="AB123" i="22" s="1"/>
  <c r="K42" i="22"/>
  <c r="U78" i="22"/>
  <c r="E73" i="22"/>
  <c r="S71" i="22"/>
  <c r="AH28" i="22"/>
  <c r="AF35" i="22"/>
  <c r="AM83" i="22"/>
  <c r="M84" i="22"/>
  <c r="M40" i="22"/>
  <c r="Q81" i="22"/>
  <c r="O87" i="22"/>
  <c r="O131" i="22" s="1"/>
  <c r="B70" i="22"/>
  <c r="V77" i="22"/>
  <c r="AK76" i="22"/>
  <c r="X68" i="22"/>
  <c r="S27" i="22"/>
  <c r="AE37" i="22"/>
  <c r="Q36" i="22"/>
  <c r="Y30" i="22"/>
  <c r="Y74" i="22"/>
  <c r="W76" i="22"/>
  <c r="W32" i="22"/>
  <c r="L34" i="22"/>
  <c r="S69" i="22"/>
  <c r="F38" i="22"/>
  <c r="S30" i="14"/>
  <c r="S6" i="61" s="1"/>
  <c r="D30" i="14"/>
  <c r="D6" i="61" s="1"/>
  <c r="I30" i="14"/>
  <c r="AC30" i="14"/>
  <c r="AC6" i="61" s="1"/>
  <c r="AG85" i="22"/>
  <c r="Z33" i="22"/>
  <c r="AJ35" i="22"/>
  <c r="L78" i="22"/>
  <c r="D71" i="22"/>
  <c r="AI31" i="22"/>
  <c r="D27" i="22"/>
  <c r="Q30" i="14"/>
  <c r="Q6" i="61" s="1"/>
  <c r="J87" i="22"/>
  <c r="B28" i="22"/>
  <c r="N68" i="22"/>
  <c r="N112" i="22" s="1"/>
  <c r="N24" i="22"/>
  <c r="N90" i="22" s="1"/>
  <c r="Z77" i="22"/>
  <c r="S25" i="22"/>
  <c r="AG41" i="22"/>
  <c r="AC86" i="22"/>
  <c r="AA30" i="14"/>
  <c r="Z7" i="57"/>
  <c r="AW28" i="22"/>
  <c r="N33" i="22" s="1"/>
  <c r="AW28" i="14"/>
  <c r="N30" i="14" s="1"/>
  <c r="N6" i="61" s="1"/>
  <c r="H8" i="34"/>
  <c r="Q12" i="61"/>
  <c r="AJ11" i="61"/>
  <c r="AL11" i="61"/>
  <c r="C11" i="61"/>
  <c r="F11" i="61"/>
  <c r="Y11" i="61"/>
  <c r="AG12" i="61"/>
  <c r="AD39" i="22"/>
  <c r="E12" i="61"/>
  <c r="Z11" i="61"/>
  <c r="AM11" i="61"/>
  <c r="L11" i="61"/>
  <c r="AA72" i="14"/>
  <c r="E79" i="14"/>
  <c r="M39" i="22"/>
  <c r="AF39" i="22"/>
  <c r="F26" i="14"/>
  <c r="F4" i="61" s="1"/>
  <c r="U11" i="61"/>
  <c r="AG26" i="14"/>
  <c r="AD11" i="61"/>
  <c r="AK39" i="22"/>
  <c r="M31" i="14"/>
  <c r="AC12" i="61"/>
  <c r="C4" i="57"/>
  <c r="AE31" i="14"/>
  <c r="T76" i="14"/>
  <c r="AJ43" i="14"/>
  <c r="Y10" i="57"/>
  <c r="S42" i="14"/>
  <c r="AK24" i="14"/>
  <c r="AB25" i="14"/>
  <c r="C83" i="14"/>
  <c r="J79" i="14"/>
  <c r="M40" i="14"/>
  <c r="S86" i="14"/>
  <c r="S12" i="57" s="1"/>
  <c r="R28" i="14"/>
  <c r="Y87" i="14"/>
  <c r="AI27" i="14"/>
  <c r="L69" i="14"/>
  <c r="L2" i="57" s="1"/>
  <c r="M28" i="14"/>
  <c r="AC85" i="14"/>
  <c r="AC11" i="57" s="1"/>
  <c r="L25" i="14"/>
  <c r="L2" i="61" s="1"/>
  <c r="W40" i="14"/>
  <c r="AH34" i="14"/>
  <c r="AH78" i="14"/>
  <c r="C77" i="14"/>
  <c r="V84" i="14"/>
  <c r="AG34" i="14"/>
  <c r="Q70" i="14"/>
  <c r="Q4" i="57" s="1"/>
  <c r="Q81" i="14"/>
  <c r="Q8" i="57" s="1"/>
  <c r="I85" i="14"/>
  <c r="I10" i="57" s="1"/>
  <c r="G29" i="14"/>
  <c r="AM80" i="14"/>
  <c r="AM7" i="57" s="1"/>
  <c r="AE36" i="14"/>
  <c r="P28" i="14"/>
  <c r="P5" i="61" s="1"/>
  <c r="Q37" i="14"/>
  <c r="Q8" i="61" s="1"/>
  <c r="AA37" i="14"/>
  <c r="AM36" i="14"/>
  <c r="AC25" i="14"/>
  <c r="AC2" i="61" s="1"/>
  <c r="AE75" i="14"/>
  <c r="AG78" i="14"/>
  <c r="AA81" i="14"/>
  <c r="AA8" i="57" s="1"/>
  <c r="AA80" i="57" s="1"/>
  <c r="N74" i="14"/>
  <c r="N6" i="57" s="1"/>
  <c r="AI71" i="14"/>
  <c r="AI3" i="57" s="1"/>
  <c r="S27" i="14"/>
  <c r="AC41" i="14"/>
  <c r="AC11" i="61" s="1"/>
  <c r="G73" i="14"/>
  <c r="AK68" i="14"/>
  <c r="W84" i="14"/>
  <c r="F43" i="14"/>
  <c r="W43" i="14"/>
  <c r="U27" i="22"/>
  <c r="Y43" i="14"/>
  <c r="H43" i="14"/>
  <c r="H12" i="61" s="1"/>
  <c r="O43" i="14"/>
  <c r="AF43" i="14"/>
  <c r="O40" i="22"/>
  <c r="J43" i="14"/>
  <c r="T43" i="14"/>
  <c r="T12" i="61" s="1"/>
  <c r="AB43" i="14"/>
  <c r="AH43" i="14"/>
  <c r="AM26" i="14"/>
  <c r="D68" i="14"/>
  <c r="X26" i="14"/>
  <c r="B38" i="22"/>
  <c r="W33" i="22"/>
  <c r="Q33" i="22"/>
  <c r="D34" i="22"/>
  <c r="AL43" i="14"/>
  <c r="X81" i="22"/>
  <c r="V86" i="22"/>
  <c r="H86" i="22"/>
  <c r="H42" i="22"/>
  <c r="C43" i="14"/>
  <c r="AA43" i="14"/>
  <c r="D78" i="22"/>
  <c r="B82" i="22"/>
  <c r="J81" i="22"/>
  <c r="P30" i="22"/>
  <c r="M43" i="14"/>
  <c r="P43" i="14"/>
  <c r="R43" i="14"/>
  <c r="J26" i="14"/>
  <c r="Z26" i="14"/>
  <c r="AC26" i="14"/>
  <c r="AC4" i="61" s="1"/>
  <c r="AE26" i="14"/>
  <c r="AE4" i="61" s="1"/>
  <c r="AD80" i="14"/>
  <c r="I73" i="14"/>
  <c r="AB69" i="14"/>
  <c r="M75" i="14"/>
  <c r="P81" i="14"/>
  <c r="AM82" i="14"/>
  <c r="I39" i="22"/>
  <c r="AH39" i="22"/>
  <c r="L26" i="14"/>
  <c r="L4" i="61" s="1"/>
  <c r="R39" i="22"/>
  <c r="AM39" i="22"/>
  <c r="P39" i="22"/>
  <c r="W26" i="14"/>
  <c r="W3" i="61" s="1"/>
  <c r="E35" i="14"/>
  <c r="V40" i="14"/>
  <c r="AL26" i="14"/>
  <c r="AL3" i="61" s="1"/>
  <c r="O41" i="14"/>
  <c r="AK27" i="14"/>
  <c r="AK2" i="61" s="1"/>
  <c r="D26" i="14"/>
  <c r="D3" i="61" s="1"/>
  <c r="AK71" i="14"/>
  <c r="AK3" i="57" s="1"/>
  <c r="U74" i="14"/>
  <c r="U6" i="57" s="1"/>
  <c r="AB39" i="22"/>
  <c r="I29" i="14"/>
  <c r="V39" i="22"/>
  <c r="Y26" i="14"/>
  <c r="Y3" i="61" s="1"/>
  <c r="Q26" i="14"/>
  <c r="C33" i="14"/>
  <c r="W41" i="22"/>
  <c r="T26" i="14"/>
  <c r="T4" i="61" s="1"/>
  <c r="P37" i="14"/>
  <c r="P31" i="14"/>
  <c r="R42" i="14"/>
  <c r="R11" i="61" s="1"/>
  <c r="U30" i="14"/>
  <c r="AI26" i="14"/>
  <c r="AF24" i="14"/>
  <c r="AJ26" i="14"/>
  <c r="AJ3" i="61" s="1"/>
  <c r="AD36" i="14"/>
  <c r="G70" i="14"/>
  <c r="AF68" i="14"/>
  <c r="R86" i="14"/>
  <c r="O85" i="14"/>
  <c r="X87" i="14"/>
  <c r="W86" i="14"/>
  <c r="L72" i="14"/>
  <c r="P80" i="14"/>
  <c r="P7" i="57" s="1"/>
  <c r="AI87" i="14"/>
  <c r="D76" i="14"/>
  <c r="AL75" i="14"/>
  <c r="AG40" i="14"/>
  <c r="AJ29" i="14"/>
  <c r="Y78" i="14"/>
  <c r="AG84" i="14"/>
  <c r="P36" i="14"/>
  <c r="W42" i="14"/>
  <c r="W11" i="61" s="1"/>
  <c r="AL31" i="14"/>
  <c r="N79" i="14"/>
  <c r="C30" i="14"/>
  <c r="T41" i="14"/>
  <c r="R25" i="14"/>
  <c r="R2" i="61" s="1"/>
  <c r="N35" i="14"/>
  <c r="H33" i="14"/>
  <c r="AD81" i="14"/>
  <c r="J24" i="14"/>
  <c r="AJ73" i="14"/>
  <c r="F83" i="14"/>
  <c r="R69" i="14"/>
  <c r="AB71" i="14"/>
  <c r="Y34" i="14"/>
  <c r="AH26" i="14"/>
  <c r="G26" i="14"/>
  <c r="M26" i="14"/>
  <c r="M3" i="61" s="1"/>
  <c r="O26" i="14"/>
  <c r="U26" i="14"/>
  <c r="U4" i="61" s="1"/>
  <c r="K26" i="14"/>
  <c r="AK26" i="14"/>
  <c r="P26" i="14"/>
  <c r="P4" i="61" s="1"/>
  <c r="V26" i="14"/>
  <c r="Q77" i="22"/>
  <c r="L79" i="22"/>
  <c r="H77" i="14"/>
  <c r="AI33" i="22"/>
  <c r="L33" i="22"/>
  <c r="AE33" i="22"/>
  <c r="AA33" i="22"/>
  <c r="AK33" i="22"/>
  <c r="S33" i="22"/>
  <c r="AI40" i="22"/>
  <c r="S72" i="22"/>
  <c r="T68" i="22"/>
  <c r="Z25" i="22"/>
  <c r="J37" i="22"/>
  <c r="AC73" i="22"/>
  <c r="AC117" i="22" s="1"/>
  <c r="Y27" i="22"/>
  <c r="T24" i="22"/>
  <c r="AL83" i="22"/>
  <c r="W85" i="22"/>
  <c r="Z69" i="22"/>
  <c r="AI84" i="22"/>
  <c r="AG36" i="22"/>
  <c r="N87" i="22"/>
  <c r="N43" i="22"/>
  <c r="AL39" i="22"/>
  <c r="AE30" i="22"/>
  <c r="AJ32" i="22"/>
  <c r="F31" i="22"/>
  <c r="AJ72" i="14"/>
  <c r="AJ5" i="57" s="1"/>
  <c r="U87" i="14"/>
  <c r="AB86" i="14"/>
  <c r="F36" i="14"/>
  <c r="K84" i="14"/>
  <c r="AD26" i="14"/>
  <c r="AD4" i="61" s="1"/>
  <c r="X35" i="14"/>
  <c r="V82" i="14"/>
  <c r="B81" i="14"/>
  <c r="I76" i="14"/>
  <c r="AB42" i="14"/>
  <c r="F80" i="14"/>
  <c r="R85" i="14"/>
  <c r="R11" i="57" s="1"/>
  <c r="X79" i="14"/>
  <c r="AD70" i="14"/>
  <c r="AH25" i="14"/>
  <c r="AF30" i="14"/>
  <c r="O27" i="14"/>
  <c r="K40" i="14"/>
  <c r="AL73" i="14"/>
  <c r="AL29" i="14"/>
  <c r="AF74" i="14"/>
  <c r="AF6" i="57" s="1"/>
  <c r="P75" i="14"/>
  <c r="M34" i="14"/>
  <c r="J100" i="14" s="1"/>
  <c r="D24" i="14"/>
  <c r="AC33" i="22"/>
  <c r="AE74" i="22"/>
  <c r="L35" i="22"/>
  <c r="G33" i="22"/>
  <c r="AG33" i="22"/>
  <c r="I26" i="14"/>
  <c r="C26" i="14"/>
  <c r="Y71" i="22"/>
  <c r="B37" i="14"/>
  <c r="B8" i="61" s="1"/>
  <c r="AB27" i="14"/>
  <c r="AD37" i="14"/>
  <c r="Z83" i="14"/>
  <c r="AH69" i="14"/>
  <c r="AH2" i="57" s="1"/>
  <c r="AA70" i="14"/>
  <c r="O71" i="14"/>
  <c r="X28" i="14"/>
  <c r="X5" i="61" s="1"/>
  <c r="V28" i="14"/>
  <c r="G28" i="14"/>
  <c r="O28" i="14"/>
  <c r="K28" i="14"/>
  <c r="K5" i="61" s="1"/>
  <c r="B28" i="14"/>
  <c r="B5" i="61" s="1"/>
  <c r="AM28" i="14"/>
  <c r="AD28" i="14"/>
  <c r="AD5" i="61" s="1"/>
  <c r="AB28" i="14"/>
  <c r="AB5" i="61" s="1"/>
  <c r="Z28" i="14"/>
  <c r="AF28" i="14"/>
  <c r="E28" i="14"/>
  <c r="E5" i="61" s="1"/>
  <c r="I28" i="14"/>
  <c r="I5" i="61" s="1"/>
  <c r="AA26" i="14"/>
  <c r="AA4" i="61" s="1"/>
  <c r="M78" i="14"/>
  <c r="AJ76" i="22"/>
  <c r="T85" i="14"/>
  <c r="S5" i="57"/>
  <c r="AB5" i="57"/>
  <c r="R70" i="14"/>
  <c r="AJ9" i="57"/>
  <c r="G31" i="14"/>
  <c r="B26" i="14"/>
  <c r="B3" i="61" s="1"/>
  <c r="K42" i="14"/>
  <c r="K11" i="61" s="1"/>
  <c r="U34" i="14"/>
  <c r="I41" i="14"/>
  <c r="AH72" i="14"/>
  <c r="M84" i="14"/>
  <c r="V77" i="14"/>
  <c r="AF79" i="14"/>
  <c r="B70" i="14"/>
  <c r="B4" i="57" s="1"/>
  <c r="S71" i="14"/>
  <c r="E73" i="14"/>
  <c r="Z74" i="14"/>
  <c r="Z6" i="57" s="1"/>
  <c r="K86" i="14"/>
  <c r="AE80" i="14"/>
  <c r="X68" i="14"/>
  <c r="E29" i="14"/>
  <c r="X24" i="14"/>
  <c r="AH28" i="14"/>
  <c r="AM83" i="14"/>
  <c r="AK76" i="14"/>
  <c r="O87" i="14"/>
  <c r="U78" i="14"/>
  <c r="G75" i="14"/>
  <c r="P86" i="14"/>
  <c r="AL2" i="57"/>
  <c r="AL30" i="14"/>
  <c r="Y32" i="14"/>
  <c r="Y33" i="14"/>
  <c r="AH24" i="14"/>
  <c r="AA76" i="14"/>
  <c r="T32" i="14"/>
  <c r="AJ31" i="14"/>
  <c r="F29" i="14"/>
  <c r="M25" i="14"/>
  <c r="M2" i="61" s="1"/>
  <c r="E32" i="14"/>
  <c r="AK32" i="14"/>
  <c r="P42" i="14"/>
  <c r="P11" i="61" s="1"/>
  <c r="AD32" i="14"/>
  <c r="J83" i="14"/>
  <c r="J10" i="57" s="1"/>
  <c r="W10" i="57"/>
  <c r="H32" i="14"/>
  <c r="R32" i="14"/>
  <c r="AD71" i="14"/>
  <c r="AF70" i="14"/>
  <c r="R26" i="14"/>
  <c r="R3" i="61" s="1"/>
  <c r="C35" i="14"/>
  <c r="Y24" i="14"/>
  <c r="AB40" i="14"/>
  <c r="AF26" i="14"/>
  <c r="AF3" i="61" s="1"/>
  <c r="AB37" i="14"/>
  <c r="AH68" i="14"/>
  <c r="W80" i="14"/>
  <c r="H71" i="14"/>
  <c r="Y68" i="14"/>
  <c r="O86" i="14"/>
  <c r="O12" i="57" s="1"/>
  <c r="R84" i="14"/>
  <c r="AJ75" i="14"/>
  <c r="AF29" i="22"/>
  <c r="V42" i="22"/>
  <c r="G83" i="22"/>
  <c r="AA82" i="22"/>
  <c r="X37" i="22"/>
  <c r="C25" i="22"/>
  <c r="AD29" i="22"/>
  <c r="B76" i="14"/>
  <c r="Z79" i="14"/>
  <c r="AI82" i="14"/>
  <c r="AI9" i="57" s="1"/>
  <c r="AH29" i="22"/>
  <c r="AD33" i="22"/>
  <c r="E32" i="22"/>
  <c r="B6" i="57"/>
  <c r="K85" i="22"/>
  <c r="AC40" i="14"/>
  <c r="B32" i="14"/>
  <c r="AK78" i="22"/>
  <c r="R73" i="22"/>
  <c r="N117" i="22" s="1"/>
  <c r="AM31" i="22"/>
  <c r="M7" i="57"/>
  <c r="AK28" i="14"/>
  <c r="AK5" i="61" s="1"/>
  <c r="AB29" i="22"/>
  <c r="AK34" i="22"/>
  <c r="R40" i="14"/>
  <c r="G39" i="22"/>
  <c r="P29" i="22"/>
  <c r="AM75" i="22"/>
  <c r="I24" i="22"/>
  <c r="I68" i="22"/>
  <c r="AK29" i="22"/>
  <c r="M32" i="14"/>
  <c r="H41" i="14"/>
  <c r="W43" i="22"/>
  <c r="AD27" i="14"/>
  <c r="AD2" i="61" s="1"/>
  <c r="AH32" i="14"/>
  <c r="AB32" i="14"/>
  <c r="D72" i="14"/>
  <c r="AH4" i="57"/>
  <c r="W36" i="14"/>
  <c r="W7" i="61" s="1"/>
  <c r="O82" i="14"/>
  <c r="E82" i="14"/>
  <c r="C76" i="14"/>
  <c r="AH79" i="22"/>
  <c r="G77" i="14"/>
  <c r="AC84" i="14"/>
  <c r="H85" i="14"/>
  <c r="H11" i="57" s="1"/>
  <c r="AB81" i="14"/>
  <c r="H29" i="22"/>
  <c r="Y29" i="22"/>
  <c r="C69" i="22"/>
  <c r="AD77" i="22"/>
  <c r="M36" i="22"/>
  <c r="AF87" i="22"/>
  <c r="AC131" i="22" s="1"/>
  <c r="L68" i="14"/>
  <c r="O84" i="22"/>
  <c r="E29" i="22"/>
  <c r="G33" i="14"/>
  <c r="T34" i="14"/>
  <c r="AB28" i="22"/>
  <c r="AB72" i="22"/>
  <c r="U71" i="22"/>
  <c r="AH35" i="22"/>
  <c r="T29" i="22"/>
  <c r="G32" i="14"/>
  <c r="O29" i="22"/>
  <c r="R29" i="22"/>
  <c r="E76" i="22"/>
  <c r="P74" i="22"/>
  <c r="W32" i="14"/>
  <c r="M80" i="22"/>
  <c r="K41" i="22"/>
  <c r="AM32" i="14"/>
  <c r="O32" i="14"/>
  <c r="AK37" i="14"/>
  <c r="AK8" i="61" s="1"/>
  <c r="Z32" i="14"/>
  <c r="K36" i="14"/>
  <c r="AF32" i="14"/>
  <c r="T78" i="14"/>
  <c r="C79" i="14"/>
  <c r="Y77" i="14"/>
  <c r="AL74" i="14"/>
  <c r="AB84" i="14"/>
  <c r="M69" i="14"/>
  <c r="F73" i="14"/>
  <c r="J68" i="14"/>
  <c r="C74" i="14"/>
  <c r="L29" i="22"/>
  <c r="Z9" i="57"/>
  <c r="AG29" i="22"/>
  <c r="AE29" i="22"/>
  <c r="H43" i="22"/>
  <c r="AG25" i="14"/>
  <c r="I78" i="14"/>
  <c r="G74" i="14"/>
  <c r="K80" i="14"/>
  <c r="AM73" i="14"/>
  <c r="R43" i="22"/>
  <c r="P43" i="22"/>
  <c r="Q27" i="14"/>
  <c r="O43" i="22"/>
  <c r="F43" i="22"/>
  <c r="S37" i="14"/>
  <c r="S8" i="61" s="1"/>
  <c r="AJ43" i="22"/>
  <c r="AF43" i="22"/>
  <c r="AH43" i="22"/>
  <c r="I34" i="14"/>
  <c r="V41" i="14"/>
  <c r="L24" i="14"/>
  <c r="S81" i="14"/>
  <c r="N2" i="57"/>
  <c r="N22" i="57" s="1"/>
  <c r="U77" i="14"/>
  <c r="V85" i="14"/>
  <c r="V11" i="57" s="1"/>
  <c r="N70" i="14"/>
  <c r="J43" i="22"/>
  <c r="T43" i="22"/>
  <c r="M43" i="22"/>
  <c r="AD43" i="22"/>
  <c r="AB43" i="22"/>
  <c r="AM29" i="14"/>
  <c r="E31" i="14"/>
  <c r="N26" i="14"/>
  <c r="I8" i="57"/>
  <c r="AE42" i="14"/>
  <c r="E75" i="14"/>
  <c r="AE86" i="14"/>
  <c r="AK72" i="14"/>
  <c r="AK5" i="57" s="1"/>
  <c r="AG69" i="14"/>
  <c r="Q71" i="14"/>
  <c r="X29" i="22"/>
  <c r="U29" i="22"/>
  <c r="V29" i="22"/>
  <c r="D29" i="22"/>
  <c r="N29" i="22"/>
  <c r="Q29" i="22"/>
  <c r="AD11" i="57"/>
  <c r="J4" i="57"/>
  <c r="Y5" i="57"/>
  <c r="D6" i="57"/>
  <c r="M3" i="57"/>
  <c r="AB6" i="57"/>
  <c r="S29" i="22"/>
  <c r="AC29" i="22"/>
  <c r="AJ10" i="57"/>
  <c r="Z4" i="57"/>
  <c r="AJ6" i="57"/>
  <c r="X83" i="14"/>
  <c r="AA35" i="14"/>
  <c r="W72" i="14"/>
  <c r="M74" i="14"/>
  <c r="T83" i="14"/>
  <c r="AA79" i="14"/>
  <c r="M30" i="14"/>
  <c r="AM87" i="14"/>
  <c r="AH41" i="14"/>
  <c r="AD31" i="14"/>
  <c r="P69" i="14"/>
  <c r="AB10" i="57"/>
  <c r="J80" i="14"/>
  <c r="AK81" i="14"/>
  <c r="AK8" i="57" s="1"/>
  <c r="H27" i="14"/>
  <c r="AF34" i="14"/>
  <c r="P25" i="14"/>
  <c r="P2" i="61" s="1"/>
  <c r="O42" i="14"/>
  <c r="AF78" i="14"/>
  <c r="J36" i="14"/>
  <c r="J7" i="61" s="1"/>
  <c r="AH85" i="14"/>
  <c r="T12" i="57"/>
  <c r="E6" i="57"/>
  <c r="C2" i="57"/>
  <c r="H5" i="57"/>
  <c r="Y3" i="57"/>
  <c r="T8" i="61"/>
  <c r="AM12" i="57"/>
  <c r="AG7" i="57"/>
  <c r="E2" i="57"/>
  <c r="E16" i="57" s="1"/>
  <c r="AG8" i="57"/>
  <c r="H8" i="57"/>
  <c r="E11" i="57"/>
  <c r="AF2" i="57"/>
  <c r="AA9" i="57"/>
  <c r="P4" i="57"/>
  <c r="U7" i="57"/>
  <c r="AE6" i="57"/>
  <c r="W11" i="57"/>
  <c r="P10" i="57"/>
  <c r="Y7" i="57"/>
  <c r="Y11" i="57"/>
  <c r="M10" i="57"/>
  <c r="AF7" i="57"/>
  <c r="M4" i="57"/>
  <c r="S2" i="57"/>
  <c r="V5" i="57"/>
  <c r="V138" i="57" s="1"/>
  <c r="AF10" i="57"/>
  <c r="AD12" i="57"/>
  <c r="B3" i="57"/>
  <c r="E12" i="57"/>
  <c r="AJ7" i="57"/>
  <c r="N5" i="57"/>
  <c r="AG10" i="57"/>
  <c r="T2" i="57"/>
  <c r="B12" i="57"/>
  <c r="AL3" i="57"/>
  <c r="F8" i="57"/>
  <c r="AB11" i="57"/>
  <c r="Q12" i="57"/>
  <c r="I4" i="57"/>
  <c r="AF9" i="57"/>
  <c r="F4" i="57"/>
  <c r="Z2" i="57"/>
  <c r="AD9" i="57"/>
  <c r="Q6" i="57"/>
  <c r="AJ11" i="57"/>
  <c r="D4" i="57"/>
  <c r="L3" i="57"/>
  <c r="AG11" i="57"/>
  <c r="L11" i="57"/>
  <c r="C11" i="57"/>
  <c r="Y12" i="57"/>
  <c r="G10" i="57"/>
  <c r="B5" i="57"/>
  <c r="AH6" i="57"/>
  <c r="T7" i="57"/>
  <c r="W2" i="57"/>
  <c r="C5" i="57"/>
  <c r="AI6" i="57"/>
  <c r="D8" i="57"/>
  <c r="J8" i="57"/>
  <c r="J6" i="57"/>
  <c r="T5" i="57"/>
  <c r="AB7" i="57"/>
  <c r="F12" i="57"/>
  <c r="B9" i="57"/>
  <c r="AC9" i="57"/>
  <c r="G5" i="57"/>
  <c r="AK9" i="57"/>
  <c r="S6" i="57"/>
  <c r="Y9" i="57"/>
  <c r="S10" i="57"/>
  <c r="K11" i="57"/>
  <c r="Z8" i="57"/>
  <c r="P5" i="57"/>
  <c r="O7" i="57"/>
  <c r="AM11" i="57"/>
  <c r="J12" i="57"/>
  <c r="AM4" i="57"/>
  <c r="X12" i="57"/>
  <c r="X108" i="57" s="1"/>
  <c r="AH12" i="57"/>
  <c r="X3" i="57"/>
  <c r="AK2" i="57"/>
  <c r="G2" i="57"/>
  <c r="D2" i="61"/>
  <c r="D8" i="61"/>
  <c r="I8" i="61"/>
  <c r="R8" i="57"/>
  <c r="AG8" i="61"/>
  <c r="O8" i="57"/>
  <c r="AL2" i="61"/>
  <c r="AF3" i="57"/>
  <c r="C8" i="57"/>
  <c r="AI8" i="57"/>
  <c r="W8" i="57"/>
  <c r="U3" i="57"/>
  <c r="P3" i="57"/>
  <c r="J3" i="57"/>
  <c r="AI8" i="61"/>
  <c r="N8" i="57"/>
  <c r="AJ3" i="57"/>
  <c r="S2" i="61"/>
  <c r="AF8" i="57"/>
  <c r="AC2" i="57"/>
  <c r="V3" i="57"/>
  <c r="AL4" i="57"/>
  <c r="AL10" i="57"/>
  <c r="AL9" i="57"/>
  <c r="AL12" i="57"/>
  <c r="K3" i="57"/>
  <c r="G3" i="57"/>
  <c r="X8" i="57"/>
  <c r="J9" i="57"/>
  <c r="H7" i="57"/>
  <c r="U11" i="57"/>
  <c r="AE9" i="57"/>
  <c r="Z5" i="57"/>
  <c r="P9" i="57"/>
  <c r="L12" i="57"/>
  <c r="AG12" i="57"/>
  <c r="AE2" i="57"/>
  <c r="AG5" i="57"/>
  <c r="F2" i="57"/>
  <c r="X7" i="57"/>
  <c r="H9" i="57"/>
  <c r="D3" i="57"/>
  <c r="P11" i="57"/>
  <c r="Y6" i="57"/>
  <c r="R3" i="57"/>
  <c r="AE8" i="57"/>
  <c r="Q10" i="57"/>
  <c r="U2" i="57"/>
  <c r="AC4" i="57"/>
  <c r="F11" i="57"/>
  <c r="W3" i="57"/>
  <c r="J5" i="57"/>
  <c r="H6" i="57"/>
  <c r="AE3" i="57"/>
  <c r="O2" i="57"/>
  <c r="AC12" i="57"/>
  <c r="AD2" i="57"/>
  <c r="T8" i="57"/>
  <c r="G9" i="57"/>
  <c r="K4" i="57"/>
  <c r="D2" i="57"/>
  <c r="Q7" i="61"/>
  <c r="X3" i="61"/>
  <c r="N8" i="61"/>
  <c r="U7" i="61"/>
  <c r="E11" i="61"/>
  <c r="F12" i="61"/>
  <c r="U92" i="22"/>
  <c r="Y12" i="61"/>
  <c r="AE2" i="61"/>
  <c r="AF7" i="61"/>
  <c r="AF8" i="61"/>
  <c r="T92" i="22"/>
  <c r="T114" i="22"/>
  <c r="AG11" i="61"/>
  <c r="M120" i="22"/>
  <c r="N2" i="61"/>
  <c r="C2" i="61"/>
  <c r="U2" i="61"/>
  <c r="AF124" i="22"/>
  <c r="L12" i="61"/>
  <c r="B12" i="61"/>
  <c r="V12" i="61"/>
  <c r="AB120" i="22"/>
  <c r="H8" i="61"/>
  <c r="W2" i="61"/>
  <c r="AF2" i="61"/>
  <c r="G2" i="61"/>
  <c r="U114" i="22"/>
  <c r="AA7" i="61"/>
  <c r="Z2" i="61"/>
  <c r="C8" i="61"/>
  <c r="AD12" i="61"/>
  <c r="M7" i="61"/>
  <c r="O7" i="61"/>
  <c r="N120" i="22"/>
  <c r="X8" i="61"/>
  <c r="O8" i="61"/>
  <c r="E2" i="61"/>
  <c r="T2" i="61"/>
  <c r="I12" i="57" l="1"/>
  <c r="AG128" i="14"/>
  <c r="U119" i="22"/>
  <c r="AD120" i="14"/>
  <c r="W107" i="14"/>
  <c r="B128" i="14"/>
  <c r="W119" i="14"/>
  <c r="AG71" i="22"/>
  <c r="AC31" i="22"/>
  <c r="AG129" i="22"/>
  <c r="AH129" i="22"/>
  <c r="AG106" i="14"/>
  <c r="AG100" i="14"/>
  <c r="AH100" i="14"/>
  <c r="AG112" i="14"/>
  <c r="AH112" i="14"/>
  <c r="AG122" i="14"/>
  <c r="AH122" i="14"/>
  <c r="AH119" i="14"/>
  <c r="AG120" i="14"/>
  <c r="AH120" i="14"/>
  <c r="AH127" i="14"/>
  <c r="AH3" i="57"/>
  <c r="AH28" i="57" s="1"/>
  <c r="AH115" i="14"/>
  <c r="AH8" i="57"/>
  <c r="AH91" i="57" s="1"/>
  <c r="AI2" i="57"/>
  <c r="AI99" i="57" s="1"/>
  <c r="AH113" i="14"/>
  <c r="AH10" i="57"/>
  <c r="AH116" i="57" s="1"/>
  <c r="AH129" i="14"/>
  <c r="AH5" i="57"/>
  <c r="AH51" i="57" s="1"/>
  <c r="AH116" i="14"/>
  <c r="AH114" i="14"/>
  <c r="AH117" i="14"/>
  <c r="AI7" i="57"/>
  <c r="AI104" i="57" s="1"/>
  <c r="AH124" i="14"/>
  <c r="AH118" i="14"/>
  <c r="AG129" i="14"/>
  <c r="AG127" i="14"/>
  <c r="AG2" i="57"/>
  <c r="AG21" i="57" s="1"/>
  <c r="AG113" i="14"/>
  <c r="AG119" i="14"/>
  <c r="AG3" i="57"/>
  <c r="AG28" i="57" s="1"/>
  <c r="AG115" i="14"/>
  <c r="AG124" i="14"/>
  <c r="AC117" i="14"/>
  <c r="AG117" i="14"/>
  <c r="AG116" i="14"/>
  <c r="AG114" i="14"/>
  <c r="AG107" i="22"/>
  <c r="AH107" i="22"/>
  <c r="AH92" i="14"/>
  <c r="AH97" i="14"/>
  <c r="AF102" i="22"/>
  <c r="AG102" i="22"/>
  <c r="AH5" i="61"/>
  <c r="AH11" i="61"/>
  <c r="AH107" i="14"/>
  <c r="AH90" i="14"/>
  <c r="AH95" i="14"/>
  <c r="AH2" i="61"/>
  <c r="AH91" i="14"/>
  <c r="AH8" i="61"/>
  <c r="AH12" i="61"/>
  <c r="AH102" i="14"/>
  <c r="AG92" i="14"/>
  <c r="AG7" i="61"/>
  <c r="AG84" i="61" s="1"/>
  <c r="AG102" i="14"/>
  <c r="AG3" i="61"/>
  <c r="AG136" i="61" s="1"/>
  <c r="AG93" i="14"/>
  <c r="AG95" i="14"/>
  <c r="AG97" i="14"/>
  <c r="AG90" i="14"/>
  <c r="AG2" i="61"/>
  <c r="AG24" i="61" s="1"/>
  <c r="AG91" i="14"/>
  <c r="AG107" i="14"/>
  <c r="U115" i="14"/>
  <c r="Z117" i="14"/>
  <c r="I121" i="14"/>
  <c r="AC127" i="22"/>
  <c r="AD127" i="22"/>
  <c r="G24" i="57"/>
  <c r="D130" i="14"/>
  <c r="U97" i="22"/>
  <c r="G130" i="14"/>
  <c r="M117" i="14"/>
  <c r="O5" i="57"/>
  <c r="O41" i="57" s="1"/>
  <c r="N116" i="14"/>
  <c r="X97" i="14"/>
  <c r="K93" i="14"/>
  <c r="Q117" i="14"/>
  <c r="M116" i="14"/>
  <c r="I93" i="14"/>
  <c r="AE120" i="14"/>
  <c r="AC120" i="14"/>
  <c r="C130" i="14"/>
  <c r="F116" i="14"/>
  <c r="F28" i="22"/>
  <c r="AB120" i="14"/>
  <c r="AK10" i="57"/>
  <c r="AK82" i="57" s="1"/>
  <c r="C12" i="57"/>
  <c r="C138" i="57" s="1"/>
  <c r="AF120" i="14"/>
  <c r="S55" i="57"/>
  <c r="V38" i="14"/>
  <c r="V9" i="61" s="1"/>
  <c r="AF128" i="14"/>
  <c r="R69" i="57"/>
  <c r="W28" i="22"/>
  <c r="AD121" i="14"/>
  <c r="B106" i="14"/>
  <c r="D108" i="14"/>
  <c r="D106" i="14"/>
  <c r="E54" i="57"/>
  <c r="W97" i="14"/>
  <c r="T115" i="14"/>
  <c r="E116" i="14"/>
  <c r="AI28" i="22"/>
  <c r="S28" i="22"/>
  <c r="N28" i="22"/>
  <c r="AA120" i="14"/>
  <c r="T78" i="22"/>
  <c r="M25" i="22"/>
  <c r="P121" i="14"/>
  <c r="AE28" i="22"/>
  <c r="H28" i="22"/>
  <c r="T28" i="22"/>
  <c r="B38" i="14"/>
  <c r="B9" i="61" s="1"/>
  <c r="AE131" i="14"/>
  <c r="Q112" i="14"/>
  <c r="P116" i="14"/>
  <c r="P112" i="14"/>
  <c r="O121" i="14"/>
  <c r="U66" i="57"/>
  <c r="Q116" i="14"/>
  <c r="K8" i="61"/>
  <c r="K56" i="61" s="1"/>
  <c r="F90" i="14"/>
  <c r="K101" i="57"/>
  <c r="F126" i="14"/>
  <c r="K130" i="57"/>
  <c r="S38" i="14"/>
  <c r="S9" i="61" s="1"/>
  <c r="O127" i="22"/>
  <c r="B91" i="14"/>
  <c r="R90" i="14"/>
  <c r="P90" i="14"/>
  <c r="H103" i="14"/>
  <c r="E106" i="14"/>
  <c r="U53" i="57"/>
  <c r="F123" i="14"/>
  <c r="Y33" i="22"/>
  <c r="Y99" i="22" s="1"/>
  <c r="V93" i="14"/>
  <c r="V97" i="14"/>
  <c r="AC131" i="14"/>
  <c r="D28" i="22"/>
  <c r="O38" i="14"/>
  <c r="O9" i="61" s="1"/>
  <c r="E38" i="14"/>
  <c r="E9" i="61" s="1"/>
  <c r="E102" i="61" s="1"/>
  <c r="AK38" i="14"/>
  <c r="AK9" i="61" s="1"/>
  <c r="AK130" i="61" s="1"/>
  <c r="AL28" i="22"/>
  <c r="AH24" i="22"/>
  <c r="AF26" i="22"/>
  <c r="D123" i="14"/>
  <c r="N112" i="14"/>
  <c r="G39" i="14"/>
  <c r="G10" i="61" s="1"/>
  <c r="F29" i="22"/>
  <c r="S112" i="14"/>
  <c r="Q38" i="14"/>
  <c r="Q9" i="61" s="1"/>
  <c r="Q105" i="61" s="1"/>
  <c r="M38" i="14"/>
  <c r="M9" i="61" s="1"/>
  <c r="AA90" i="14"/>
  <c r="C28" i="22"/>
  <c r="AC28" i="22"/>
  <c r="C79" i="22"/>
  <c r="AD27" i="22"/>
  <c r="B100" i="14"/>
  <c r="W28" i="14"/>
  <c r="W5" i="61" s="1"/>
  <c r="W51" i="61" s="1"/>
  <c r="Y119" i="14"/>
  <c r="U97" i="14"/>
  <c r="E39" i="14"/>
  <c r="E10" i="61" s="1"/>
  <c r="E114" i="61" s="1"/>
  <c r="X39" i="14"/>
  <c r="X10" i="61" s="1"/>
  <c r="X114" i="61" s="1"/>
  <c r="V81" i="22"/>
  <c r="D35" i="22"/>
  <c r="C100" i="14"/>
  <c r="O39" i="14"/>
  <c r="O10" i="61" s="1"/>
  <c r="AH25" i="22"/>
  <c r="Z121" i="14"/>
  <c r="W129" i="14"/>
  <c r="V115" i="14"/>
  <c r="AD39" i="14"/>
  <c r="AD10" i="61" s="1"/>
  <c r="AD131" i="61" s="1"/>
  <c r="U39" i="14"/>
  <c r="U10" i="61" s="1"/>
  <c r="U94" i="61" s="1"/>
  <c r="P39" i="14"/>
  <c r="P10" i="61" s="1"/>
  <c r="P113" i="61" s="1"/>
  <c r="R39" i="14"/>
  <c r="R10" i="61" s="1"/>
  <c r="R34" i="61" s="1"/>
  <c r="AE10" i="57"/>
  <c r="AE22" i="57" s="1"/>
  <c r="AB39" i="14"/>
  <c r="AB10" i="61" s="1"/>
  <c r="AK39" i="14"/>
  <c r="AK10" i="61" s="1"/>
  <c r="V39" i="14"/>
  <c r="V10" i="61" s="1"/>
  <c r="M10" i="61"/>
  <c r="M111" i="61" s="1"/>
  <c r="B2" i="61"/>
  <c r="B135" i="61" s="1"/>
  <c r="AM39" i="14"/>
  <c r="AM10" i="61" s="1"/>
  <c r="AF39" i="14"/>
  <c r="AF10" i="61" s="1"/>
  <c r="AF34" i="61" s="1"/>
  <c r="K39" i="14"/>
  <c r="K10" i="61" s="1"/>
  <c r="K58" i="61" s="1"/>
  <c r="I39" i="14"/>
  <c r="I10" i="61" s="1"/>
  <c r="I120" i="61" s="1"/>
  <c r="AH39" i="14"/>
  <c r="C39" i="14"/>
  <c r="C10" i="61" s="1"/>
  <c r="C22" i="61" s="1"/>
  <c r="H125" i="14"/>
  <c r="I125" i="14"/>
  <c r="L90" i="14"/>
  <c r="AJ38" i="14"/>
  <c r="AJ9" i="61" s="1"/>
  <c r="R38" i="14"/>
  <c r="R9" i="61" s="1"/>
  <c r="R33" i="61" s="1"/>
  <c r="L8" i="57"/>
  <c r="L44" i="57" s="1"/>
  <c r="AB127" i="14"/>
  <c r="AC127" i="14"/>
  <c r="B107" i="14"/>
  <c r="U119" i="14"/>
  <c r="AH26" i="22"/>
  <c r="O90" i="14"/>
  <c r="V119" i="14"/>
  <c r="I86" i="22"/>
  <c r="P80" i="22"/>
  <c r="L124" i="22" s="1"/>
  <c r="B113" i="14"/>
  <c r="M90" i="14"/>
  <c r="C38" i="14"/>
  <c r="C9" i="61" s="1"/>
  <c r="C93" i="61" s="1"/>
  <c r="D79" i="22"/>
  <c r="C38" i="22"/>
  <c r="R25" i="22"/>
  <c r="AL42" i="22"/>
  <c r="L125" i="14"/>
  <c r="I103" i="14"/>
  <c r="W18" i="57"/>
  <c r="AD38" i="14"/>
  <c r="AD9" i="61" s="1"/>
  <c r="AD21" i="61" s="1"/>
  <c r="T38" i="14"/>
  <c r="Y72" i="22"/>
  <c r="X119" i="14"/>
  <c r="N90" i="14"/>
  <c r="AC121" i="14"/>
  <c r="Y28" i="22"/>
  <c r="AE26" i="22"/>
  <c r="C107" i="14"/>
  <c r="AL43" i="22"/>
  <c r="Y34" i="22"/>
  <c r="V122" i="14"/>
  <c r="F76" i="22"/>
  <c r="AD117" i="14"/>
  <c r="L117" i="14"/>
  <c r="Y117" i="14"/>
  <c r="P38" i="14"/>
  <c r="P9" i="61" s="1"/>
  <c r="P130" i="61" s="1"/>
  <c r="J103" i="14"/>
  <c r="AD127" i="14"/>
  <c r="AB38" i="14"/>
  <c r="AB9" i="61" s="1"/>
  <c r="AA38" i="14"/>
  <c r="AA9" i="61" s="1"/>
  <c r="AA21" i="61" s="1"/>
  <c r="M29" i="22"/>
  <c r="L95" i="22" s="1"/>
  <c r="AH32" i="22"/>
  <c r="AA70" i="22"/>
  <c r="V114" i="22" s="1"/>
  <c r="AD34" i="22"/>
  <c r="J24" i="22"/>
  <c r="R75" i="22"/>
  <c r="AL86" i="22"/>
  <c r="F39" i="22"/>
  <c r="AJ73" i="22"/>
  <c r="H68" i="22"/>
  <c r="AF38" i="22"/>
  <c r="AB104" i="22" s="1"/>
  <c r="M8" i="61"/>
  <c r="M32" i="61" s="1"/>
  <c r="Z87" i="22"/>
  <c r="Z43" i="14"/>
  <c r="N43" i="14"/>
  <c r="AF103" i="22"/>
  <c r="AF70" i="22"/>
  <c r="R84" i="22"/>
  <c r="T34" i="22"/>
  <c r="N98" i="22"/>
  <c r="N127" i="22"/>
  <c r="N121" i="14"/>
  <c r="O123" i="14"/>
  <c r="G26" i="22"/>
  <c r="B92" i="22" s="1"/>
  <c r="G74" i="22"/>
  <c r="F118" i="22" s="1"/>
  <c r="AC40" i="22"/>
  <c r="X106" i="22" s="1"/>
  <c r="AB102" i="57"/>
  <c r="J97" i="14"/>
  <c r="P95" i="14"/>
  <c r="AJ70" i="22"/>
  <c r="AG31" i="22"/>
  <c r="D82" i="22"/>
  <c r="AK72" i="22"/>
  <c r="AJ39" i="22"/>
  <c r="AF105" i="22" s="1"/>
  <c r="M121" i="14"/>
  <c r="Y126" i="14"/>
  <c r="C128" i="14"/>
  <c r="N95" i="14"/>
  <c r="O95" i="14"/>
  <c r="AB126" i="14"/>
  <c r="J121" i="14"/>
  <c r="E108" i="14"/>
  <c r="AB131" i="14"/>
  <c r="W126" i="14"/>
  <c r="X126" i="14"/>
  <c r="Z126" i="14"/>
  <c r="AB130" i="57"/>
  <c r="O41" i="22"/>
  <c r="D112" i="14"/>
  <c r="L95" i="14"/>
  <c r="X11" i="61"/>
  <c r="X71" i="61" s="1"/>
  <c r="AA126" i="14"/>
  <c r="AB81" i="57"/>
  <c r="P81" i="22"/>
  <c r="L125" i="22" s="1"/>
  <c r="F100" i="14"/>
  <c r="AJ12" i="61"/>
  <c r="AJ141" i="61" s="1"/>
  <c r="AA131" i="14"/>
  <c r="W118" i="14"/>
  <c r="AC37" i="22"/>
  <c r="AD26" i="22"/>
  <c r="I32" i="22"/>
  <c r="D24" i="22"/>
  <c r="K40" i="22"/>
  <c r="J106" i="22" s="1"/>
  <c r="V36" i="22"/>
  <c r="AA95" i="14"/>
  <c r="K39" i="22"/>
  <c r="K105" i="22" s="1"/>
  <c r="AI29" i="22"/>
  <c r="AD95" i="22" s="1"/>
  <c r="U42" i="22"/>
  <c r="M34" i="22"/>
  <c r="U43" i="22"/>
  <c r="Q109" i="22" s="1"/>
  <c r="AI24" i="22"/>
  <c r="AL40" i="22"/>
  <c r="AL29" i="22"/>
  <c r="R41" i="22"/>
  <c r="M78" i="22"/>
  <c r="F79" i="22"/>
  <c r="AE85" i="22"/>
  <c r="AI68" i="22"/>
  <c r="AJ28" i="22"/>
  <c r="I76" i="22"/>
  <c r="D68" i="22"/>
  <c r="K84" i="22"/>
  <c r="I128" i="22" s="1"/>
  <c r="K83" i="22"/>
  <c r="K127" i="22" s="1"/>
  <c r="AF30" i="22"/>
  <c r="AA96" i="22" s="1"/>
  <c r="AG75" i="22"/>
  <c r="AA43" i="22"/>
  <c r="AA109" i="22" s="1"/>
  <c r="Q25" i="22"/>
  <c r="P91" i="22" s="1"/>
  <c r="V38" i="22"/>
  <c r="S104" i="22" s="1"/>
  <c r="AL73" i="22"/>
  <c r="O27" i="22"/>
  <c r="F35" i="22"/>
  <c r="X72" i="22"/>
  <c r="N27" i="22"/>
  <c r="Q69" i="22"/>
  <c r="D38" i="22"/>
  <c r="AJ26" i="22"/>
  <c r="F36" i="22"/>
  <c r="B102" i="22" s="1"/>
  <c r="B81" i="22"/>
  <c r="AD70" i="22"/>
  <c r="AB42" i="22"/>
  <c r="AA108" i="22" s="1"/>
  <c r="Z83" i="22"/>
  <c r="R85" i="22"/>
  <c r="U87" i="22"/>
  <c r="R131" i="22" s="1"/>
  <c r="F80" i="22"/>
  <c r="B124" i="22" s="1"/>
  <c r="S34" i="22"/>
  <c r="I77" i="22"/>
  <c r="O71" i="22"/>
  <c r="AJ72" i="22"/>
  <c r="P31" i="22"/>
  <c r="X35" i="22"/>
  <c r="Z39" i="22"/>
  <c r="Z105" i="22" s="1"/>
  <c r="AB86" i="22"/>
  <c r="B37" i="22"/>
  <c r="V82" i="22"/>
  <c r="R126" i="22" s="1"/>
  <c r="P75" i="22"/>
  <c r="S78" i="22"/>
  <c r="T33" i="22"/>
  <c r="O99" i="22" s="1"/>
  <c r="K43" i="14"/>
  <c r="Z95" i="14"/>
  <c r="Q129" i="61"/>
  <c r="H131" i="22"/>
  <c r="B43" i="14"/>
  <c r="AK43" i="22"/>
  <c r="H114" i="14"/>
  <c r="I3" i="61"/>
  <c r="I27" i="61" s="1"/>
  <c r="AB70" i="22"/>
  <c r="S131" i="14"/>
  <c r="Y131" i="14"/>
  <c r="AE34" i="14"/>
  <c r="AC100" i="14" s="1"/>
  <c r="G115" i="22"/>
  <c r="V25" i="22"/>
  <c r="U91" i="22" s="1"/>
  <c r="AF124" i="14"/>
  <c r="W73" i="14"/>
  <c r="R117" i="14" s="1"/>
  <c r="M98" i="22"/>
  <c r="X76" i="22"/>
  <c r="U120" i="22" s="1"/>
  <c r="AI86" i="14"/>
  <c r="AH130" i="14" s="1"/>
  <c r="R33" i="14"/>
  <c r="O112" i="14"/>
  <c r="E131" i="14"/>
  <c r="F131" i="14"/>
  <c r="P34" i="22"/>
  <c r="L82" i="14"/>
  <c r="J126" i="14" s="1"/>
  <c r="S26" i="14"/>
  <c r="N92" i="14" s="1"/>
  <c r="E77" i="14"/>
  <c r="E121" i="14" s="1"/>
  <c r="E33" i="14"/>
  <c r="F27" i="14"/>
  <c r="AI39" i="14"/>
  <c r="AI10" i="61" s="1"/>
  <c r="Z24" i="14"/>
  <c r="Z90" i="14" s="1"/>
  <c r="P107" i="14"/>
  <c r="F39" i="14"/>
  <c r="F10" i="61" s="1"/>
  <c r="F120" i="61" s="1"/>
  <c r="Y39" i="14"/>
  <c r="Y10" i="61" s="1"/>
  <c r="Y34" i="61" s="1"/>
  <c r="G144" i="57"/>
  <c r="AB26" i="14"/>
  <c r="AL37" i="14"/>
  <c r="AL8" i="61" s="1"/>
  <c r="AL32" i="61" s="1"/>
  <c r="U114" i="14"/>
  <c r="H131" i="14"/>
  <c r="G93" i="14"/>
  <c r="R80" i="22"/>
  <c r="P78" i="22"/>
  <c r="AA83" i="14"/>
  <c r="AG74" i="14"/>
  <c r="U79" i="14"/>
  <c r="S123" i="14" s="1"/>
  <c r="B83" i="14"/>
  <c r="B10" i="57" s="1"/>
  <c r="B115" i="57" s="1"/>
  <c r="S39" i="14"/>
  <c r="O126" i="14"/>
  <c r="S86" i="22"/>
  <c r="AA73" i="22"/>
  <c r="AA117" i="22" s="1"/>
  <c r="Q95" i="14"/>
  <c r="X118" i="14"/>
  <c r="AA123" i="22"/>
  <c r="AE107" i="22"/>
  <c r="T125" i="14"/>
  <c r="B107" i="22"/>
  <c r="C122" i="14"/>
  <c r="M127" i="22"/>
  <c r="U125" i="14"/>
  <c r="AJ23" i="61"/>
  <c r="X32" i="22"/>
  <c r="M42" i="22"/>
  <c r="J108" i="22" s="1"/>
  <c r="D87" i="14"/>
  <c r="B131" i="14" s="1"/>
  <c r="F33" i="14"/>
  <c r="AJ39" i="14"/>
  <c r="AD40" i="14"/>
  <c r="Z106" i="14" s="1"/>
  <c r="AH38" i="22"/>
  <c r="I75" i="22"/>
  <c r="F119" i="22" s="1"/>
  <c r="V115" i="22"/>
  <c r="Z131" i="14"/>
  <c r="AB116" i="14"/>
  <c r="G131" i="14"/>
  <c r="P117" i="14"/>
  <c r="O10" i="57"/>
  <c r="O116" i="57" s="1"/>
  <c r="U8" i="57"/>
  <c r="U68" i="57" s="1"/>
  <c r="U35" i="22"/>
  <c r="Q101" i="22" s="1"/>
  <c r="M86" i="22"/>
  <c r="U79" i="22"/>
  <c r="R123" i="22" s="1"/>
  <c r="AM71" i="22"/>
  <c r="AC36" i="14"/>
  <c r="Z102" i="14" s="1"/>
  <c r="J76" i="14"/>
  <c r="F120" i="14" s="1"/>
  <c r="D39" i="14"/>
  <c r="L127" i="22"/>
  <c r="N127" i="14"/>
  <c r="B129" i="14"/>
  <c r="L28" i="57"/>
  <c r="B83" i="22"/>
  <c r="K29" i="22"/>
  <c r="Z68" i="22"/>
  <c r="AD40" i="22"/>
  <c r="I31" i="22"/>
  <c r="E77" i="22"/>
  <c r="O30" i="22"/>
  <c r="Q84" i="14"/>
  <c r="H69" i="14"/>
  <c r="D113" i="14" s="1"/>
  <c r="D43" i="14"/>
  <c r="D12" i="61" s="1"/>
  <c r="D139" i="61" s="1"/>
  <c r="AL81" i="14"/>
  <c r="AL8" i="57" s="1"/>
  <c r="AL95" i="57" s="1"/>
  <c r="F71" i="14"/>
  <c r="AI42" i="14"/>
  <c r="I75" i="14"/>
  <c r="I119" i="14" s="1"/>
  <c r="S70" i="14"/>
  <c r="Q114" i="14" s="1"/>
  <c r="C24" i="14"/>
  <c r="Z39" i="14"/>
  <c r="Z10" i="61" s="1"/>
  <c r="Z111" i="61" s="1"/>
  <c r="C68" i="14"/>
  <c r="C112" i="14" s="1"/>
  <c r="W39" i="14"/>
  <c r="W10" i="61" s="1"/>
  <c r="L39" i="14"/>
  <c r="L10" i="61" s="1"/>
  <c r="L143" i="61" s="1"/>
  <c r="Y121" i="14"/>
  <c r="G73" i="22"/>
  <c r="X77" i="22"/>
  <c r="M123" i="14"/>
  <c r="U72" i="22"/>
  <c r="S11" i="61"/>
  <c r="S127" i="61" s="1"/>
  <c r="N120" i="14"/>
  <c r="T114" i="14"/>
  <c r="M112" i="14"/>
  <c r="X6" i="57"/>
  <c r="X69" i="57" s="1"/>
  <c r="K73" i="22"/>
  <c r="O74" i="22"/>
  <c r="Z24" i="22"/>
  <c r="AK87" i="14"/>
  <c r="AF131" i="14" s="1"/>
  <c r="AA39" i="14"/>
  <c r="AA10" i="61" s="1"/>
  <c r="AA111" i="61" s="1"/>
  <c r="AC80" i="14"/>
  <c r="AC7" i="57" s="1"/>
  <c r="P34" i="14"/>
  <c r="L100" i="14" s="1"/>
  <c r="V69" i="14"/>
  <c r="V2" i="57" s="1"/>
  <c r="V111" i="57" s="1"/>
  <c r="J32" i="14"/>
  <c r="H25" i="14"/>
  <c r="D91" i="14" s="1"/>
  <c r="K33" i="14"/>
  <c r="C106" i="14"/>
  <c r="AA121" i="14"/>
  <c r="G81" i="22"/>
  <c r="V69" i="22"/>
  <c r="V113" i="22" s="1"/>
  <c r="AH82" i="22"/>
  <c r="R36" i="22"/>
  <c r="AK87" i="22"/>
  <c r="E33" i="22"/>
  <c r="H118" i="14"/>
  <c r="T39" i="14"/>
  <c r="G37" i="22"/>
  <c r="AJ77" i="14"/>
  <c r="AG121" i="14" s="1"/>
  <c r="P78" i="14"/>
  <c r="N122" i="14" s="1"/>
  <c r="R80" i="14"/>
  <c r="Q40" i="14"/>
  <c r="N106" i="14" s="1"/>
  <c r="O74" i="14"/>
  <c r="O118" i="14" s="1"/>
  <c r="Z68" i="14"/>
  <c r="AN68" i="14" s="1"/>
  <c r="AR68" i="14" s="1"/>
  <c r="N41" i="14"/>
  <c r="Y79" i="14"/>
  <c r="W123" i="14" s="1"/>
  <c r="T75" i="14"/>
  <c r="P119" i="14" s="1"/>
  <c r="AE78" i="14"/>
  <c r="AA122" i="14" s="1"/>
  <c r="M86" i="14"/>
  <c r="I130" i="14" s="1"/>
  <c r="AM27" i="14"/>
  <c r="AH93" i="14" s="1"/>
  <c r="Q39" i="14"/>
  <c r="H39" i="14"/>
  <c r="AH33" i="14"/>
  <c r="AD84" i="22"/>
  <c r="E28" i="22"/>
  <c r="V24" i="22"/>
  <c r="Q90" i="22" s="1"/>
  <c r="J79" i="22"/>
  <c r="AA12" i="61"/>
  <c r="AA24" i="61" s="1"/>
  <c r="AJ33" i="14"/>
  <c r="M42" i="14"/>
  <c r="M12" i="61" s="1"/>
  <c r="V25" i="14"/>
  <c r="AD84" i="14"/>
  <c r="I31" i="14"/>
  <c r="F97" i="14" s="1"/>
  <c r="U33" i="14"/>
  <c r="AL33" i="14"/>
  <c r="AD33" i="14"/>
  <c r="AG30" i="14"/>
  <c r="J39" i="14"/>
  <c r="J10" i="61" s="1"/>
  <c r="J119" i="61" s="1"/>
  <c r="M33" i="14"/>
  <c r="AA29" i="22"/>
  <c r="AA95" i="22" s="1"/>
  <c r="B39" i="22"/>
  <c r="AB26" i="22"/>
  <c r="AF85" i="14"/>
  <c r="AF129" i="14" s="1"/>
  <c r="Q78" i="22"/>
  <c r="B124" i="14"/>
  <c r="H82" i="22"/>
  <c r="E126" i="22" s="1"/>
  <c r="AA37" i="22"/>
  <c r="W84" i="22"/>
  <c r="W128" i="22" s="1"/>
  <c r="L69" i="22"/>
  <c r="L70" i="22"/>
  <c r="H114" i="22" s="1"/>
  <c r="G42" i="22"/>
  <c r="K37" i="22"/>
  <c r="C87" i="22"/>
  <c r="V68" i="22"/>
  <c r="Q112" i="22" s="1"/>
  <c r="X33" i="22"/>
  <c r="U28" i="22"/>
  <c r="W29" i="14"/>
  <c r="N39" i="14"/>
  <c r="N10" i="61" s="1"/>
  <c r="N94" i="61" s="1"/>
  <c r="I36" i="22"/>
  <c r="S41" i="22"/>
  <c r="N82" i="22"/>
  <c r="AE115" i="14"/>
  <c r="AA101" i="22"/>
  <c r="K127" i="14"/>
  <c r="AD95" i="14"/>
  <c r="AB98" i="22"/>
  <c r="B122" i="14"/>
  <c r="E128" i="14"/>
  <c r="AE103" i="14"/>
  <c r="C108" i="14"/>
  <c r="V33" i="14"/>
  <c r="Z33" i="14"/>
  <c r="O33" i="14"/>
  <c r="G81" i="14"/>
  <c r="C43" i="22"/>
  <c r="K29" i="14"/>
  <c r="G95" i="14" s="1"/>
  <c r="AF41" i="14"/>
  <c r="AF107" i="14" s="1"/>
  <c r="U35" i="14"/>
  <c r="O30" i="14"/>
  <c r="AF85" i="22"/>
  <c r="AF129" i="22" s="1"/>
  <c r="N30" i="22"/>
  <c r="G86" i="22"/>
  <c r="Y108" i="14"/>
  <c r="S42" i="22"/>
  <c r="N74" i="22"/>
  <c r="AE31" i="22"/>
  <c r="W40" i="22"/>
  <c r="C83" i="22"/>
  <c r="W100" i="14"/>
  <c r="L26" i="22"/>
  <c r="E83" i="22"/>
  <c r="AK74" i="22"/>
  <c r="E39" i="22"/>
  <c r="Q34" i="22"/>
  <c r="AI25" i="22"/>
  <c r="AC39" i="14"/>
  <c r="AC10" i="61" s="1"/>
  <c r="AC120" i="61" s="1"/>
  <c r="AL39" i="14"/>
  <c r="AL10" i="61" s="1"/>
  <c r="AL112" i="61" s="1"/>
  <c r="AK30" i="22"/>
  <c r="Q26" i="22"/>
  <c r="W91" i="14"/>
  <c r="AF107" i="22"/>
  <c r="AB121" i="14"/>
  <c r="O101" i="22"/>
  <c r="P126" i="14"/>
  <c r="G93" i="22"/>
  <c r="O117" i="14"/>
  <c r="X95" i="14"/>
  <c r="J125" i="14"/>
  <c r="R36" i="14"/>
  <c r="Q102" i="14" s="1"/>
  <c r="K73" i="14"/>
  <c r="H117" i="14" s="1"/>
  <c r="AH82" i="14"/>
  <c r="G37" i="14"/>
  <c r="AB70" i="14"/>
  <c r="AB4" i="57" s="1"/>
  <c r="AB45" i="57" s="1"/>
  <c r="B39" i="14"/>
  <c r="AA8" i="61"/>
  <c r="AA92" i="61" s="1"/>
  <c r="X33" i="14"/>
  <c r="B33" i="14"/>
  <c r="B7" i="61" s="1"/>
  <c r="B31" i="61" s="1"/>
  <c r="I33" i="14"/>
  <c r="AB33" i="14"/>
  <c r="AF33" i="14"/>
  <c r="X76" i="14"/>
  <c r="X120" i="14" s="1"/>
  <c r="AM27" i="22"/>
  <c r="AH38" i="14"/>
  <c r="AA81" i="22"/>
  <c r="AE84" i="22"/>
  <c r="AM76" i="22"/>
  <c r="AG27" i="22"/>
  <c r="E72" i="22"/>
  <c r="T76" i="22"/>
  <c r="Q120" i="22" s="1"/>
  <c r="L116" i="14"/>
  <c r="N38" i="22"/>
  <c r="S85" i="22"/>
  <c r="AM32" i="22"/>
  <c r="I80" i="22"/>
  <c r="AE40" i="22"/>
  <c r="E114" i="14"/>
  <c r="AG39" i="14"/>
  <c r="T31" i="14"/>
  <c r="AC95" i="14"/>
  <c r="U33" i="22"/>
  <c r="AE86" i="22"/>
  <c r="AC130" i="22" s="1"/>
  <c r="L68" i="22"/>
  <c r="V41" i="22"/>
  <c r="V107" i="22" s="1"/>
  <c r="AI38" i="22"/>
  <c r="I78" i="22"/>
  <c r="D122" i="22" s="1"/>
  <c r="Q71" i="22"/>
  <c r="K80" i="22"/>
  <c r="J124" i="22" s="1"/>
  <c r="V85" i="22"/>
  <c r="E75" i="22"/>
  <c r="C119" i="22" s="1"/>
  <c r="Q27" i="22"/>
  <c r="N26" i="22"/>
  <c r="AM73" i="22"/>
  <c r="I34" i="22"/>
  <c r="D100" i="22" s="1"/>
  <c r="K36" i="22"/>
  <c r="J102" i="22" s="1"/>
  <c r="AK28" i="22"/>
  <c r="N70" i="22"/>
  <c r="L24" i="22"/>
  <c r="G30" i="22"/>
  <c r="AE28" i="14"/>
  <c r="AE5" i="61" s="1"/>
  <c r="AE17" i="61" s="1"/>
  <c r="H28" i="14"/>
  <c r="H5" i="61" s="1"/>
  <c r="H60" i="61" s="1"/>
  <c r="AA28" i="14"/>
  <c r="AA5" i="61" s="1"/>
  <c r="AA41" i="61" s="1"/>
  <c r="AG28" i="14"/>
  <c r="D28" i="14"/>
  <c r="D5" i="61" s="1"/>
  <c r="D51" i="61" s="1"/>
  <c r="AC28" i="14"/>
  <c r="T28" i="14"/>
  <c r="T5" i="61" s="1"/>
  <c r="T138" i="61" s="1"/>
  <c r="AL28" i="14"/>
  <c r="AL5" i="61" s="1"/>
  <c r="J28" i="14"/>
  <c r="J5" i="61" s="1"/>
  <c r="J126" i="61" s="1"/>
  <c r="L28" i="14"/>
  <c r="B108" i="14"/>
  <c r="AE125" i="14"/>
  <c r="S116" i="14"/>
  <c r="AH78" i="22"/>
  <c r="O85" i="22"/>
  <c r="AF24" i="22"/>
  <c r="E79" i="22"/>
  <c r="H35" i="14"/>
  <c r="G101" i="14" s="1"/>
  <c r="X83" i="22"/>
  <c r="S81" i="22"/>
  <c r="X39" i="22"/>
  <c r="AC84" i="22"/>
  <c r="X128" i="22" s="1"/>
  <c r="AI82" i="22"/>
  <c r="S32" i="14"/>
  <c r="V32" i="14"/>
  <c r="AC43" i="14"/>
  <c r="AG43" i="14"/>
  <c r="E43" i="14"/>
  <c r="AE43" i="14"/>
  <c r="V43" i="14"/>
  <c r="U43" i="14"/>
  <c r="AI43" i="14"/>
  <c r="G43" i="14"/>
  <c r="AG84" i="22"/>
  <c r="L72" i="22"/>
  <c r="AB27" i="22"/>
  <c r="W93" i="22" s="1"/>
  <c r="N35" i="22"/>
  <c r="J68" i="22"/>
  <c r="W42" i="22"/>
  <c r="P36" i="22"/>
  <c r="AA26" i="22"/>
  <c r="N79" i="22"/>
  <c r="M123" i="22" s="1"/>
  <c r="F83" i="22"/>
  <c r="AG40" i="22"/>
  <c r="C74" i="22"/>
  <c r="R69" i="22"/>
  <c r="AD81" i="22"/>
  <c r="AD125" i="22" s="1"/>
  <c r="AB71" i="22"/>
  <c r="T41" i="22"/>
  <c r="D32" i="22"/>
  <c r="AI87" i="22"/>
  <c r="AL31" i="22"/>
  <c r="C30" i="22"/>
  <c r="F38" i="14"/>
  <c r="F9" i="61" s="1"/>
  <c r="N38" i="14"/>
  <c r="L38" i="14"/>
  <c r="L9" i="61" s="1"/>
  <c r="AL38" i="14"/>
  <c r="AL9" i="61" s="1"/>
  <c r="AL21" i="61" s="1"/>
  <c r="AH76" i="22"/>
  <c r="V37" i="22"/>
  <c r="U83" i="22"/>
  <c r="P127" i="22" s="1"/>
  <c r="S80" i="22"/>
  <c r="AJ69" i="22"/>
  <c r="AA31" i="22"/>
  <c r="AC27" i="22"/>
  <c r="Q41" i="22"/>
  <c r="AF33" i="22"/>
  <c r="AC99" i="22" s="1"/>
  <c r="AF77" i="22"/>
  <c r="X78" i="22"/>
  <c r="M73" i="22"/>
  <c r="K24" i="22"/>
  <c r="X34" i="22"/>
  <c r="U39" i="22"/>
  <c r="P105" i="22" s="1"/>
  <c r="Q85" i="22"/>
  <c r="F84" i="22"/>
  <c r="C82" i="22"/>
  <c r="K68" i="22"/>
  <c r="AC71" i="22"/>
  <c r="AA75" i="22"/>
  <c r="W119" i="22" s="1"/>
  <c r="U103" i="14"/>
  <c r="Y95" i="14"/>
  <c r="M95" i="14"/>
  <c r="G12" i="61"/>
  <c r="G144" i="61" s="1"/>
  <c r="Q90" i="14"/>
  <c r="T103" i="14"/>
  <c r="L120" i="14"/>
  <c r="M120" i="14"/>
  <c r="I115" i="14"/>
  <c r="D128" i="14"/>
  <c r="AA117" i="14"/>
  <c r="X11" i="57"/>
  <c r="X47" i="57" s="1"/>
  <c r="U9" i="57"/>
  <c r="U142" i="57" s="1"/>
  <c r="N117" i="14"/>
  <c r="K121" i="14"/>
  <c r="AD66" i="57"/>
  <c r="AI38" i="14"/>
  <c r="AI9" i="61" s="1"/>
  <c r="D38" i="14"/>
  <c r="AG38" i="14"/>
  <c r="AK71" i="22"/>
  <c r="X87" i="22"/>
  <c r="M31" i="22"/>
  <c r="B29" i="22"/>
  <c r="AK27" i="22"/>
  <c r="AL87" i="22"/>
  <c r="AF68" i="22"/>
  <c r="AB112" i="22" s="1"/>
  <c r="C77" i="22"/>
  <c r="AB25" i="22"/>
  <c r="X91" i="22" s="1"/>
  <c r="F40" i="22"/>
  <c r="AK43" i="14"/>
  <c r="AK12" i="61" s="1"/>
  <c r="AK60" i="61" s="1"/>
  <c r="I42" i="22"/>
  <c r="AG25" i="22"/>
  <c r="S37" i="22"/>
  <c r="AF97" i="14"/>
  <c r="T85" i="22"/>
  <c r="AJ28" i="14"/>
  <c r="AJ138" i="57"/>
  <c r="H77" i="22"/>
  <c r="D76" i="22"/>
  <c r="H33" i="22"/>
  <c r="D30" i="22"/>
  <c r="O69" i="22"/>
  <c r="B73" i="22"/>
  <c r="C28" i="14"/>
  <c r="C5" i="61" s="1"/>
  <c r="Y28" i="14"/>
  <c r="Y5" i="61" s="1"/>
  <c r="Y59" i="61" s="1"/>
  <c r="AI28" i="14"/>
  <c r="AI5" i="61" s="1"/>
  <c r="AI43" i="22"/>
  <c r="Q43" i="14"/>
  <c r="AM36" i="22"/>
  <c r="AH102" i="22" s="1"/>
  <c r="AI71" i="22"/>
  <c r="Q70" i="22"/>
  <c r="J35" i="22"/>
  <c r="AC41" i="22"/>
  <c r="AK24" i="22"/>
  <c r="L25" i="22"/>
  <c r="T32" i="22"/>
  <c r="AG34" i="22"/>
  <c r="G29" i="22"/>
  <c r="AI27" i="22"/>
  <c r="AE75" i="22"/>
  <c r="Y87" i="22"/>
  <c r="H38" i="22"/>
  <c r="AC85" i="22"/>
  <c r="AG78" i="22"/>
  <c r="AM80" i="22"/>
  <c r="AH124" i="22" s="1"/>
  <c r="AK68" i="22"/>
  <c r="Y43" i="22"/>
  <c r="S43" i="14"/>
  <c r="AD35" i="14"/>
  <c r="AH35" i="14"/>
  <c r="R35" i="14"/>
  <c r="AB35" i="14"/>
  <c r="R42" i="22"/>
  <c r="AH34" i="22"/>
  <c r="AH100" i="22" s="1"/>
  <c r="AM82" i="22"/>
  <c r="K76" i="22"/>
  <c r="U74" i="22"/>
  <c r="U118" i="22" s="1"/>
  <c r="K32" i="22"/>
  <c r="U30" i="22"/>
  <c r="R96" i="22" s="1"/>
  <c r="M75" i="22"/>
  <c r="V40" i="22"/>
  <c r="X43" i="22"/>
  <c r="P37" i="22"/>
  <c r="L103" i="22" s="1"/>
  <c r="R86" i="22"/>
  <c r="AA72" i="22"/>
  <c r="AM38" i="22"/>
  <c r="AB69" i="22"/>
  <c r="C33" i="22"/>
  <c r="AF102" i="14"/>
  <c r="AA123" i="14"/>
  <c r="V84" i="22"/>
  <c r="D35" i="14"/>
  <c r="AD80" i="22"/>
  <c r="AD124" i="22" s="1"/>
  <c r="AM29" i="22"/>
  <c r="U77" i="22"/>
  <c r="T80" i="22"/>
  <c r="J33" i="22"/>
  <c r="J99" i="22" s="1"/>
  <c r="AF82" i="22"/>
  <c r="M27" i="22"/>
  <c r="H93" i="22" s="1"/>
  <c r="O25" i="22"/>
  <c r="AB41" i="22"/>
  <c r="Z43" i="22"/>
  <c r="P40" i="22"/>
  <c r="AH70" i="22"/>
  <c r="W37" i="22"/>
  <c r="AD78" i="22"/>
  <c r="J77" i="22"/>
  <c r="W81" i="22"/>
  <c r="AJ83" i="22"/>
  <c r="AH127" i="22" s="1"/>
  <c r="F32" i="22"/>
  <c r="AB85" i="22"/>
  <c r="X117" i="14"/>
  <c r="Y38" i="14"/>
  <c r="Y9" i="61" s="1"/>
  <c r="H38" i="14"/>
  <c r="J38" i="14"/>
  <c r="J9" i="61" s="1"/>
  <c r="J130" i="61" s="1"/>
  <c r="AM43" i="14"/>
  <c r="AM12" i="61" s="1"/>
  <c r="AM132" i="61" s="1"/>
  <c r="I73" i="22"/>
  <c r="AJ29" i="22"/>
  <c r="L28" i="22"/>
  <c r="AA28" i="22"/>
  <c r="Z35" i="22"/>
  <c r="Z101" i="22" s="1"/>
  <c r="AJ25" i="22"/>
  <c r="S36" i="22"/>
  <c r="AD36" i="22"/>
  <c r="AD102" i="22" s="1"/>
  <c r="E31" i="22"/>
  <c r="C97" i="22" s="1"/>
  <c r="O28" i="22"/>
  <c r="B32" i="22"/>
  <c r="G70" i="22"/>
  <c r="AG69" i="22"/>
  <c r="H115" i="14"/>
  <c r="B76" i="22"/>
  <c r="Z79" i="22"/>
  <c r="Z123" i="22" s="1"/>
  <c r="AE70" i="22"/>
  <c r="I29" i="22"/>
  <c r="AD37" i="22"/>
  <c r="Y78" i="22"/>
  <c r="AL75" i="22"/>
  <c r="AH119" i="22" s="1"/>
  <c r="H121" i="14"/>
  <c r="X115" i="14"/>
  <c r="M71" i="22"/>
  <c r="H115" i="22" s="1"/>
  <c r="P84" i="22"/>
  <c r="H24" i="22"/>
  <c r="X43" i="14"/>
  <c r="S28" i="14"/>
  <c r="N28" i="14"/>
  <c r="N5" i="61" s="1"/>
  <c r="N60" i="61" s="1"/>
  <c r="F28" i="14"/>
  <c r="X116" i="14"/>
  <c r="I43" i="14"/>
  <c r="E122" i="14"/>
  <c r="AL7" i="61"/>
  <c r="AL76" i="61" s="1"/>
  <c r="AB7" i="61"/>
  <c r="AB78" i="61" s="1"/>
  <c r="AH6" i="61"/>
  <c r="AF119" i="14"/>
  <c r="R126" i="14"/>
  <c r="K129" i="14"/>
  <c r="V106" i="14"/>
  <c r="N105" i="22"/>
  <c r="J119" i="14"/>
  <c r="V103" i="14"/>
  <c r="L7" i="61"/>
  <c r="L77" i="61" s="1"/>
  <c r="W103" i="14"/>
  <c r="AL19" i="57"/>
  <c r="AF123" i="14"/>
  <c r="AF117" i="14"/>
  <c r="L102" i="14"/>
  <c r="C12" i="61"/>
  <c r="C140" i="61" s="1"/>
  <c r="AE103" i="22"/>
  <c r="AG28" i="22"/>
  <c r="X28" i="22"/>
  <c r="AL84" i="22"/>
  <c r="C73" i="22"/>
  <c r="V114" i="14"/>
  <c r="U38" i="14"/>
  <c r="G38" i="14"/>
  <c r="Z38" i="14"/>
  <c r="P33" i="14"/>
  <c r="AA32" i="22"/>
  <c r="AJ31" i="22"/>
  <c r="AH97" i="22" s="1"/>
  <c r="Y77" i="22"/>
  <c r="O82" i="22"/>
  <c r="O126" i="22" s="1"/>
  <c r="B100" i="22"/>
  <c r="W36" i="22"/>
  <c r="C35" i="22"/>
  <c r="P86" i="22"/>
  <c r="F73" i="22"/>
  <c r="J83" i="22"/>
  <c r="M24" i="22"/>
  <c r="AK38" i="22"/>
  <c r="AA118" i="14"/>
  <c r="AA87" i="22"/>
  <c r="U86" i="22"/>
  <c r="L30" i="22"/>
  <c r="V80" i="22"/>
  <c r="I38" i="14"/>
  <c r="I9" i="61" s="1"/>
  <c r="AC38" i="14"/>
  <c r="AC9" i="61" s="1"/>
  <c r="X38" i="14"/>
  <c r="X9" i="61" s="1"/>
  <c r="AF38" i="14"/>
  <c r="AF74" i="22"/>
  <c r="M69" i="22"/>
  <c r="AA76" i="22"/>
  <c r="W80" i="22"/>
  <c r="AB37" i="22"/>
  <c r="AL74" i="22"/>
  <c r="D72" i="22"/>
  <c r="H85" i="22"/>
  <c r="E129" i="22" s="1"/>
  <c r="O38" i="22"/>
  <c r="O104" i="22" s="1"/>
  <c r="R93" i="14"/>
  <c r="O120" i="14"/>
  <c r="AH68" i="22"/>
  <c r="AH30" i="22"/>
  <c r="AB95" i="14"/>
  <c r="C29" i="22"/>
  <c r="N71" i="22"/>
  <c r="I33" i="22"/>
  <c r="L74" i="22"/>
  <c r="AC81" i="22"/>
  <c r="D102" i="14"/>
  <c r="AH3" i="61"/>
  <c r="AM38" i="14"/>
  <c r="AM9" i="61" s="1"/>
  <c r="K38" i="14"/>
  <c r="AL30" i="22"/>
  <c r="AD71" i="22"/>
  <c r="P42" i="22"/>
  <c r="J39" i="22"/>
  <c r="AB81" i="22"/>
  <c r="H41" i="22"/>
  <c r="H107" i="22" s="1"/>
  <c r="R40" i="22"/>
  <c r="AA119" i="14"/>
  <c r="Q59" i="61"/>
  <c r="X79" i="22"/>
  <c r="N79" i="61"/>
  <c r="H80" i="22"/>
  <c r="Y86" i="22"/>
  <c r="V118" i="22"/>
  <c r="Y129" i="14"/>
  <c r="AF100" i="14"/>
  <c r="G30" i="14"/>
  <c r="G6" i="61" s="1"/>
  <c r="W93" i="14"/>
  <c r="D32" i="14"/>
  <c r="Y130" i="14"/>
  <c r="M131" i="22"/>
  <c r="N32" i="14"/>
  <c r="AJ32" i="14"/>
  <c r="AJ6" i="61" s="1"/>
  <c r="AJ127" i="61" s="1"/>
  <c r="K32" i="14"/>
  <c r="K6" i="61" s="1"/>
  <c r="K66" i="61" s="1"/>
  <c r="M103" i="14"/>
  <c r="T35" i="14"/>
  <c r="I32" i="14"/>
  <c r="AJ35" i="14"/>
  <c r="AG32" i="14"/>
  <c r="AE95" i="14"/>
  <c r="Y35" i="14"/>
  <c r="M35" i="14"/>
  <c r="F35" i="14"/>
  <c r="AC119" i="14"/>
  <c r="L127" i="14"/>
  <c r="L10" i="57"/>
  <c r="L46" i="57" s="1"/>
  <c r="Z35" i="14"/>
  <c r="B35" i="14"/>
  <c r="AF35" i="14"/>
  <c r="W35" i="14"/>
  <c r="C32" i="14"/>
  <c r="X32" i="14"/>
  <c r="AA32" i="14"/>
  <c r="AF95" i="14"/>
  <c r="U32" i="14"/>
  <c r="AI32" i="14"/>
  <c r="AC32" i="14"/>
  <c r="X131" i="14"/>
  <c r="AB112" i="14"/>
  <c r="P35" i="14"/>
  <c r="D43" i="22"/>
  <c r="G123" i="14"/>
  <c r="AL35" i="14"/>
  <c r="G128" i="14"/>
  <c r="AE32" i="14"/>
  <c r="Q32" i="14"/>
  <c r="AL32" i="14"/>
  <c r="L32" i="14"/>
  <c r="O35" i="14"/>
  <c r="N84" i="61"/>
  <c r="AI69" i="22"/>
  <c r="K81" i="22"/>
  <c r="I125" i="22" s="1"/>
  <c r="T36" i="22"/>
  <c r="D74" i="22"/>
  <c r="Q127" i="61"/>
  <c r="T77" i="22"/>
  <c r="O121" i="22" s="1"/>
  <c r="R37" i="22"/>
  <c r="O31" i="22"/>
  <c r="E70" i="22"/>
  <c r="AB34" i="22"/>
  <c r="AF27" i="22"/>
  <c r="AD25" i="22"/>
  <c r="Z73" i="22"/>
  <c r="W39" i="22"/>
  <c r="P85" i="22"/>
  <c r="G40" i="22"/>
  <c r="Y42" i="22"/>
  <c r="B87" i="22"/>
  <c r="J28" i="22"/>
  <c r="S115" i="22"/>
  <c r="W29" i="22"/>
  <c r="AD123" i="22"/>
  <c r="Z30" i="14"/>
  <c r="Z6" i="61" s="1"/>
  <c r="Z63" i="61" s="1"/>
  <c r="R81" i="22"/>
  <c r="B43" i="22"/>
  <c r="Z29" i="22"/>
  <c r="W83" i="22"/>
  <c r="P41" i="22"/>
  <c r="AM79" i="22"/>
  <c r="O75" i="22"/>
  <c r="H36" i="22"/>
  <c r="AB78" i="22"/>
  <c r="AF71" i="22"/>
  <c r="AD69" i="22"/>
  <c r="G84" i="22"/>
  <c r="J32" i="22"/>
  <c r="C68" i="22"/>
  <c r="S26" i="22"/>
  <c r="L38" i="22"/>
  <c r="Q40" i="22"/>
  <c r="J76" i="22"/>
  <c r="AI86" i="22"/>
  <c r="AF130" i="22" s="1"/>
  <c r="AJ77" i="22"/>
  <c r="AI42" i="22"/>
  <c r="AF108" i="22" s="1"/>
  <c r="F27" i="22"/>
  <c r="AE34" i="22"/>
  <c r="W73" i="22"/>
  <c r="R117" i="22" s="1"/>
  <c r="Q84" i="22"/>
  <c r="H25" i="22"/>
  <c r="F91" i="22" s="1"/>
  <c r="T75" i="22"/>
  <c r="S70" i="22"/>
  <c r="L82" i="22"/>
  <c r="Y35" i="22"/>
  <c r="AG30" i="22"/>
  <c r="H69" i="22"/>
  <c r="F113" i="22" s="1"/>
  <c r="T31" i="22"/>
  <c r="R97" i="22" s="1"/>
  <c r="N41" i="22"/>
  <c r="AA83" i="22"/>
  <c r="AA127" i="22" s="1"/>
  <c r="AG74" i="22"/>
  <c r="D87" i="22"/>
  <c r="F71" i="22"/>
  <c r="C115" i="22" s="1"/>
  <c r="AE78" i="22"/>
  <c r="AC36" i="22"/>
  <c r="AC80" i="22"/>
  <c r="AJ33" i="22"/>
  <c r="AG99" i="22" s="1"/>
  <c r="N85" i="22"/>
  <c r="I129" i="22" s="1"/>
  <c r="AL37" i="22"/>
  <c r="AG103" i="22" s="1"/>
  <c r="Y79" i="22"/>
  <c r="C24" i="22"/>
  <c r="AL81" i="22"/>
  <c r="AG125" i="22" s="1"/>
  <c r="Y4" i="61"/>
  <c r="Y77" i="61" s="1"/>
  <c r="H123" i="14"/>
  <c r="AD123" i="14"/>
  <c r="Z119" i="14"/>
  <c r="AD119" i="14"/>
  <c r="T118" i="14"/>
  <c r="Q118" i="14"/>
  <c r="AD131" i="14"/>
  <c r="P118" i="14"/>
  <c r="T108" i="14"/>
  <c r="V131" i="14"/>
  <c r="S93" i="22"/>
  <c r="Q132" i="61"/>
  <c r="AK82" i="22"/>
  <c r="AM35" i="22"/>
  <c r="AH74" i="22"/>
  <c r="J72" i="22"/>
  <c r="M68" i="22"/>
  <c r="M112" i="22" s="1"/>
  <c r="Y118" i="22"/>
  <c r="Y96" i="22"/>
  <c r="W96" i="22"/>
  <c r="X118" i="22"/>
  <c r="V96" i="22"/>
  <c r="AD101" i="22"/>
  <c r="Z96" i="22"/>
  <c r="I6" i="61"/>
  <c r="I66" i="61" s="1"/>
  <c r="AI30" i="14"/>
  <c r="T30" i="14"/>
  <c r="T6" i="61" s="1"/>
  <c r="T67" i="61" s="1"/>
  <c r="L30" i="14"/>
  <c r="L6" i="61" s="1"/>
  <c r="L127" i="61" s="1"/>
  <c r="H30" i="14"/>
  <c r="H6" i="61" s="1"/>
  <c r="AM30" i="14"/>
  <c r="AM6" i="61" s="1"/>
  <c r="R30" i="14"/>
  <c r="R6" i="61" s="1"/>
  <c r="AB30" i="14"/>
  <c r="AB6" i="61" s="1"/>
  <c r="AD30" i="14"/>
  <c r="AD6" i="61" s="1"/>
  <c r="AD59" i="61" s="1"/>
  <c r="AK30" i="14"/>
  <c r="AK6" i="61" s="1"/>
  <c r="P30" i="14"/>
  <c r="P6" i="61" s="1"/>
  <c r="P127" i="61" s="1"/>
  <c r="B30" i="14"/>
  <c r="B6" i="61" s="1"/>
  <c r="B91" i="61" s="1"/>
  <c r="W30" i="14"/>
  <c r="Y30" i="14"/>
  <c r="Y6" i="61" s="1"/>
  <c r="Y18" i="61" s="1"/>
  <c r="J30" i="14"/>
  <c r="J6" i="61" s="1"/>
  <c r="E30" i="14"/>
  <c r="E6" i="61" s="1"/>
  <c r="E30" i="61" s="1"/>
  <c r="Q144" i="61"/>
  <c r="W118" i="22"/>
  <c r="X96" i="22"/>
  <c r="AB101" i="22"/>
  <c r="Z38" i="22"/>
  <c r="N77" i="22"/>
  <c r="K121" i="22" s="1"/>
  <c r="B75" i="22"/>
  <c r="AK79" i="22"/>
  <c r="AF123" i="22" s="1"/>
  <c r="AM84" i="22"/>
  <c r="Y83" i="22"/>
  <c r="T42" i="22"/>
  <c r="AB36" i="22"/>
  <c r="G43" i="22"/>
  <c r="E109" i="22" s="1"/>
  <c r="H81" i="22"/>
  <c r="W24" i="22"/>
  <c r="AG72" i="22"/>
  <c r="Z82" i="22"/>
  <c r="Z126" i="22" s="1"/>
  <c r="R71" i="22"/>
  <c r="R115" i="22" s="1"/>
  <c r="H37" i="22"/>
  <c r="AM40" i="22"/>
  <c r="AB80" i="22"/>
  <c r="L32" i="22"/>
  <c r="L98" i="22" s="1"/>
  <c r="R27" i="22"/>
  <c r="R93" i="22" s="1"/>
  <c r="B31" i="22"/>
  <c r="AK35" i="22"/>
  <c r="AF101" i="22" s="1"/>
  <c r="Y39" i="22"/>
  <c r="T86" i="22"/>
  <c r="E69" i="22"/>
  <c r="G87" i="22"/>
  <c r="W68" i="22"/>
  <c r="E25" i="22"/>
  <c r="B91" i="22" s="1"/>
  <c r="L76" i="22"/>
  <c r="L120" i="22" s="1"/>
  <c r="AD41" i="22"/>
  <c r="AD85" i="22"/>
  <c r="J78" i="22"/>
  <c r="J34" i="22"/>
  <c r="AI73" i="22"/>
  <c r="P26" i="22"/>
  <c r="P70" i="22"/>
  <c r="C100" i="22"/>
  <c r="S108" i="14"/>
  <c r="X129" i="14"/>
  <c r="S118" i="14"/>
  <c r="E123" i="14"/>
  <c r="AC123" i="14"/>
  <c r="AA112" i="14"/>
  <c r="R131" i="14"/>
  <c r="R118" i="14"/>
  <c r="AB119" i="14"/>
  <c r="AD97" i="14"/>
  <c r="J93" i="14"/>
  <c r="V118" i="14"/>
  <c r="AB123" i="14"/>
  <c r="AE123" i="14"/>
  <c r="Y118" i="14"/>
  <c r="G115" i="14"/>
  <c r="G127" i="14"/>
  <c r="AC101" i="22"/>
  <c r="N140" i="61"/>
  <c r="Q108" i="14"/>
  <c r="G108" i="14"/>
  <c r="AE97" i="14"/>
  <c r="AB90" i="14"/>
  <c r="W122" i="14"/>
  <c r="AF93" i="14"/>
  <c r="S93" i="14"/>
  <c r="AE93" i="14"/>
  <c r="P120" i="14"/>
  <c r="AB117" i="22"/>
  <c r="L131" i="22"/>
  <c r="B4" i="61"/>
  <c r="B53" i="61" s="1"/>
  <c r="U108" i="14"/>
  <c r="V108" i="14"/>
  <c r="S12" i="61"/>
  <c r="Z129" i="14"/>
  <c r="H127" i="14"/>
  <c r="P131" i="14"/>
  <c r="Q131" i="14"/>
  <c r="AJ4" i="61"/>
  <c r="AJ125" i="61" s="1"/>
  <c r="AK3" i="61"/>
  <c r="AK31" i="61" s="1"/>
  <c r="AE101" i="61"/>
  <c r="X93" i="14"/>
  <c r="Q120" i="14"/>
  <c r="P93" i="14"/>
  <c r="C6" i="61"/>
  <c r="C68" i="61" s="1"/>
  <c r="AD112" i="14"/>
  <c r="O4" i="61"/>
  <c r="O89" i="61" s="1"/>
  <c r="AE101" i="22"/>
  <c r="AE102" i="22"/>
  <c r="AK128" i="61"/>
  <c r="N131" i="22"/>
  <c r="J131" i="22"/>
  <c r="AB8" i="61"/>
  <c r="K103" i="14"/>
  <c r="F108" i="14"/>
  <c r="X108" i="14"/>
  <c r="X130" i="14"/>
  <c r="Q93" i="14"/>
  <c r="J106" i="14"/>
  <c r="D83" i="61"/>
  <c r="Z144" i="61"/>
  <c r="L103" i="14"/>
  <c r="K131" i="22"/>
  <c r="I131" i="22"/>
  <c r="R120" i="14"/>
  <c r="AF122" i="14"/>
  <c r="AK59" i="61"/>
  <c r="F92" i="14"/>
  <c r="G5" i="61"/>
  <c r="AI3" i="61"/>
  <c r="AI27" i="61" s="1"/>
  <c r="AK83" i="61"/>
  <c r="G116" i="14"/>
  <c r="AA116" i="14"/>
  <c r="Z97" i="14"/>
  <c r="Y116" i="14"/>
  <c r="AB131" i="22"/>
  <c r="U107" i="14"/>
  <c r="Q107" i="14"/>
  <c r="AB97" i="14"/>
  <c r="AC123" i="22"/>
  <c r="Y97" i="14"/>
  <c r="S107" i="14"/>
  <c r="AC97" i="14"/>
  <c r="K124" i="14"/>
  <c r="N93" i="14"/>
  <c r="V11" i="61"/>
  <c r="M93" i="14"/>
  <c r="AE123" i="22"/>
  <c r="L93" i="14"/>
  <c r="AA97" i="14"/>
  <c r="R107" i="14"/>
  <c r="Y93" i="14"/>
  <c r="Z93" i="14"/>
  <c r="F122" i="14"/>
  <c r="K12" i="57"/>
  <c r="K142" i="57" s="1"/>
  <c r="U122" i="14"/>
  <c r="X103" i="14"/>
  <c r="R4" i="61"/>
  <c r="AF103" i="14"/>
  <c r="AA93" i="14"/>
  <c r="AC116" i="14"/>
  <c r="S127" i="14"/>
  <c r="AA108" i="14"/>
  <c r="D95" i="14"/>
  <c r="AD90" i="14"/>
  <c r="AC93" i="14"/>
  <c r="K90" i="14"/>
  <c r="D122" i="14"/>
  <c r="F130" i="14"/>
  <c r="U129" i="14"/>
  <c r="Z4" i="61"/>
  <c r="V4" i="61"/>
  <c r="V137" i="61" s="1"/>
  <c r="X128" i="14"/>
  <c r="T90" i="14"/>
  <c r="E92" i="14"/>
  <c r="R100" i="14"/>
  <c r="W128" i="14"/>
  <c r="AD102" i="14"/>
  <c r="AC105" i="22"/>
  <c r="AE106" i="61"/>
  <c r="H116" i="14"/>
  <c r="AI75" i="61"/>
  <c r="O105" i="22"/>
  <c r="E90" i="14"/>
  <c r="AA5" i="57"/>
  <c r="AA102" i="57" s="1"/>
  <c r="B122" i="22"/>
  <c r="AD105" i="22"/>
  <c r="K97" i="14"/>
  <c r="M97" i="14"/>
  <c r="U106" i="14"/>
  <c r="G90" i="14"/>
  <c r="T106" i="14"/>
  <c r="D4" i="61"/>
  <c r="D125" i="61" s="1"/>
  <c r="D127" i="61"/>
  <c r="D128" i="61"/>
  <c r="N97" i="14"/>
  <c r="S106" i="14"/>
  <c r="C102" i="14"/>
  <c r="Z116" i="14"/>
  <c r="W115" i="14"/>
  <c r="I113" i="14"/>
  <c r="U128" i="14"/>
  <c r="Q95" i="22"/>
  <c r="AC109" i="22"/>
  <c r="AE103" i="61"/>
  <c r="Z103" i="14"/>
  <c r="AG4" i="61"/>
  <c r="AG48" i="61" s="1"/>
  <c r="G100" i="14"/>
  <c r="AF115" i="14"/>
  <c r="U6" i="61"/>
  <c r="U65" i="61" s="1"/>
  <c r="L132" i="61"/>
  <c r="D100" i="14"/>
  <c r="I123" i="14"/>
  <c r="S128" i="14"/>
  <c r="T128" i="14"/>
  <c r="Z99" i="22"/>
  <c r="H90" i="14"/>
  <c r="L105" i="22"/>
  <c r="J123" i="14"/>
  <c r="K123" i="14"/>
  <c r="M4" i="61"/>
  <c r="M16" i="61" s="1"/>
  <c r="Z132" i="61"/>
  <c r="M105" i="22"/>
  <c r="M129" i="14"/>
  <c r="L129" i="14"/>
  <c r="J129" i="14"/>
  <c r="AF6" i="61"/>
  <c r="AF67" i="61" s="1"/>
  <c r="AK4" i="61"/>
  <c r="AK41" i="61" s="1"/>
  <c r="AM4" i="61"/>
  <c r="AE118" i="61"/>
  <c r="AE116" i="14"/>
  <c r="H3" i="61"/>
  <c r="Z118" i="22"/>
  <c r="X51" i="61"/>
  <c r="T115" i="22"/>
  <c r="AF116" i="14"/>
  <c r="W4" i="61"/>
  <c r="M5" i="61"/>
  <c r="M17" i="61" s="1"/>
  <c r="AE11" i="61"/>
  <c r="AE131" i="61" s="1"/>
  <c r="AE12" i="61"/>
  <c r="Z108" i="14"/>
  <c r="AC108" i="14"/>
  <c r="Z121" i="22"/>
  <c r="G107" i="14"/>
  <c r="D107" i="14"/>
  <c r="B95" i="14"/>
  <c r="L119" i="14"/>
  <c r="K119" i="14"/>
  <c r="N119" i="14"/>
  <c r="F107" i="14"/>
  <c r="AE119" i="14"/>
  <c r="O11" i="61"/>
  <c r="O128" i="61" s="1"/>
  <c r="N108" i="14"/>
  <c r="G118" i="14"/>
  <c r="D118" i="14"/>
  <c r="AC112" i="14"/>
  <c r="O116" i="22"/>
  <c r="N116" i="22"/>
  <c r="M131" i="14"/>
  <c r="L131" i="14"/>
  <c r="Q100" i="14"/>
  <c r="S100" i="14"/>
  <c r="J122" i="14"/>
  <c r="L115" i="14"/>
  <c r="J115" i="14"/>
  <c r="K106" i="14"/>
  <c r="H106" i="14"/>
  <c r="G106" i="14"/>
  <c r="F7" i="57"/>
  <c r="F55" i="57" s="1"/>
  <c r="C124" i="14"/>
  <c r="V93" i="22"/>
  <c r="F106" i="14"/>
  <c r="AC90" i="14"/>
  <c r="K114" i="14"/>
  <c r="F7" i="61"/>
  <c r="H11" i="61"/>
  <c r="B102" i="14"/>
  <c r="AC113" i="14"/>
  <c r="E118" i="14"/>
  <c r="J131" i="14"/>
  <c r="T10" i="57"/>
  <c r="T112" i="57" s="1"/>
  <c r="O127" i="14"/>
  <c r="L114" i="14"/>
  <c r="I114" i="14"/>
  <c r="J114" i="14"/>
  <c r="AD103" i="14"/>
  <c r="Y103" i="14"/>
  <c r="D90" i="14"/>
  <c r="AE91" i="14"/>
  <c r="AD91" i="14"/>
  <c r="AF91" i="14"/>
  <c r="S126" i="14"/>
  <c r="Q126" i="14"/>
  <c r="T93" i="22"/>
  <c r="AC103" i="14"/>
  <c r="K131" i="14"/>
  <c r="I106" i="14"/>
  <c r="E107" i="14"/>
  <c r="O112" i="22"/>
  <c r="AE90" i="14"/>
  <c r="S90" i="14"/>
  <c r="C95" i="14"/>
  <c r="R127" i="14"/>
  <c r="K115" i="14"/>
  <c r="Z120" i="14"/>
  <c r="L97" i="14"/>
  <c r="I90" i="14"/>
  <c r="AN72" i="14"/>
  <c r="AR72" i="14" s="1"/>
  <c r="AM8" i="61"/>
  <c r="AM95" i="61" s="1"/>
  <c r="AM7" i="61"/>
  <c r="AE102" i="14"/>
  <c r="AE7" i="61"/>
  <c r="AE67" i="61" s="1"/>
  <c r="I122" i="14"/>
  <c r="W9" i="61"/>
  <c r="C123" i="14"/>
  <c r="M6" i="61"/>
  <c r="K59" i="61"/>
  <c r="AD8" i="61"/>
  <c r="AD89" i="61" s="1"/>
  <c r="AB105" i="22"/>
  <c r="AM5" i="61"/>
  <c r="C92" i="14"/>
  <c r="AD3" i="61"/>
  <c r="AD52" i="61" s="1"/>
  <c r="O3" i="61"/>
  <c r="AI4" i="61"/>
  <c r="Q4" i="61"/>
  <c r="Q77" i="61" s="1"/>
  <c r="K12" i="61"/>
  <c r="K132" i="61" s="1"/>
  <c r="T11" i="61"/>
  <c r="P115" i="14"/>
  <c r="J112" i="14"/>
  <c r="R106" i="14"/>
  <c r="R128" i="14"/>
  <c r="AL6" i="61"/>
  <c r="J4" i="61"/>
  <c r="T92" i="14"/>
  <c r="AE92" i="14"/>
  <c r="P12" i="61"/>
  <c r="P48" i="61" s="1"/>
  <c r="AC91" i="14"/>
  <c r="N4" i="61"/>
  <c r="N43" i="61" s="1"/>
  <c r="C10" i="57"/>
  <c r="C34" i="57" s="1"/>
  <c r="I11" i="61"/>
  <c r="I132" i="61" s="1"/>
  <c r="R5" i="61"/>
  <c r="V5" i="61"/>
  <c r="B60" i="61"/>
  <c r="B59" i="61"/>
  <c r="AK78" i="61"/>
  <c r="AK126" i="61"/>
  <c r="Q60" i="61"/>
  <c r="L125" i="61"/>
  <c r="Q126" i="61"/>
  <c r="AK56" i="61"/>
  <c r="D123" i="61"/>
  <c r="AD123" i="61"/>
  <c r="Q138" i="61"/>
  <c r="AD53" i="61"/>
  <c r="B126" i="61"/>
  <c r="AK55" i="61"/>
  <c r="E60" i="61"/>
  <c r="AK23" i="61"/>
  <c r="J102" i="14"/>
  <c r="G102" i="14"/>
  <c r="I102" i="14"/>
  <c r="E102" i="14"/>
  <c r="B97" i="14"/>
  <c r="C97" i="14"/>
  <c r="I100" i="14"/>
  <c r="E100" i="14"/>
  <c r="H100" i="14"/>
  <c r="AD7" i="61"/>
  <c r="AD128" i="61" s="1"/>
  <c r="W102" i="14"/>
  <c r="U102" i="14"/>
  <c r="V102" i="14"/>
  <c r="S102" i="14"/>
  <c r="T102" i="14"/>
  <c r="X106" i="14"/>
  <c r="W106" i="14"/>
  <c r="Z5" i="61"/>
  <c r="Z59" i="61" s="1"/>
  <c r="L99" i="22"/>
  <c r="Y100" i="14"/>
  <c r="X100" i="14"/>
  <c r="V100" i="14"/>
  <c r="AE106" i="14"/>
  <c r="AF106" i="14"/>
  <c r="AA105" i="22"/>
  <c r="H102" i="14"/>
  <c r="F2" i="61"/>
  <c r="J109" i="22"/>
  <c r="I109" i="22"/>
  <c r="S103" i="14"/>
  <c r="Q103" i="14"/>
  <c r="N103" i="14"/>
  <c r="R103" i="14"/>
  <c r="H109" i="22"/>
  <c r="O95" i="22"/>
  <c r="M91" i="14"/>
  <c r="J91" i="14"/>
  <c r="L91" i="14"/>
  <c r="I91" i="14"/>
  <c r="AH4" i="61"/>
  <c r="N99" i="22"/>
  <c r="M99" i="22"/>
  <c r="U5" i="61"/>
  <c r="U17" i="61" s="1"/>
  <c r="H92" i="14"/>
  <c r="O103" i="14"/>
  <c r="K91" i="14"/>
  <c r="P91" i="14"/>
  <c r="N91" i="14"/>
  <c r="O91" i="14"/>
  <c r="AJ7" i="61"/>
  <c r="AJ83" i="61" s="1"/>
  <c r="E7" i="61"/>
  <c r="E140" i="61" s="1"/>
  <c r="AC95" i="22"/>
  <c r="M109" i="22"/>
  <c r="K109" i="22"/>
  <c r="X7" i="61"/>
  <c r="AC108" i="22"/>
  <c r="P90" i="22"/>
  <c r="K99" i="22"/>
  <c r="L109" i="22"/>
  <c r="O90" i="22"/>
  <c r="Z91" i="14"/>
  <c r="Y107" i="14"/>
  <c r="X91" i="14"/>
  <c r="X107" i="14"/>
  <c r="AA91" i="14"/>
  <c r="Z107" i="14"/>
  <c r="Y91" i="14"/>
  <c r="AB95" i="22"/>
  <c r="U100" i="14"/>
  <c r="N109" i="22"/>
  <c r="J90" i="14"/>
  <c r="AC92" i="14"/>
  <c r="U93" i="22"/>
  <c r="AB91" i="14"/>
  <c r="AB109" i="22"/>
  <c r="O109" i="22"/>
  <c r="T100" i="14"/>
  <c r="P95" i="22"/>
  <c r="AB103" i="14"/>
  <c r="E95" i="14"/>
  <c r="AB93" i="14"/>
  <c r="I92" i="14"/>
  <c r="AF90" i="14"/>
  <c r="P103" i="14"/>
  <c r="AA103" i="14"/>
  <c r="N95" i="22"/>
  <c r="O93" i="14"/>
  <c r="E117" i="14"/>
  <c r="V121" i="14"/>
  <c r="AB113" i="14"/>
  <c r="AA115" i="14"/>
  <c r="Q125" i="14"/>
  <c r="S129" i="14"/>
  <c r="D120" i="14"/>
  <c r="W130" i="14"/>
  <c r="B118" i="14"/>
  <c r="V116" i="14"/>
  <c r="B117" i="14"/>
  <c r="C117" i="14"/>
  <c r="D117" i="14"/>
  <c r="M119" i="14"/>
  <c r="T116" i="14"/>
  <c r="P127" i="14"/>
  <c r="AE112" i="14"/>
  <c r="G112" i="14"/>
  <c r="P117" i="22"/>
  <c r="Z113" i="14"/>
  <c r="E112" i="14"/>
  <c r="B119" i="14"/>
  <c r="C119" i="14"/>
  <c r="AE117" i="14"/>
  <c r="C114" i="14"/>
  <c r="U116" i="14"/>
  <c r="Q127" i="14"/>
  <c r="F112" i="14"/>
  <c r="C129" i="14"/>
  <c r="R116" i="14"/>
  <c r="L124" i="14"/>
  <c r="AM9" i="57"/>
  <c r="AM101" i="57" s="1"/>
  <c r="AE113" i="14"/>
  <c r="Y120" i="14"/>
  <c r="N130" i="14"/>
  <c r="J12" i="61"/>
  <c r="F118" i="14"/>
  <c r="O117" i="22"/>
  <c r="M116" i="22"/>
  <c r="W121" i="14"/>
  <c r="F114" i="14"/>
  <c r="AB2" i="57"/>
  <c r="AB23" i="57" s="1"/>
  <c r="U115" i="22"/>
  <c r="S130" i="14"/>
  <c r="AD116" i="14"/>
  <c r="P129" i="14"/>
  <c r="O129" i="14"/>
  <c r="Z115" i="14"/>
  <c r="AE8" i="61"/>
  <c r="AE128" i="14"/>
  <c r="Q122" i="14"/>
  <c r="N19" i="57"/>
  <c r="W113" i="14"/>
  <c r="G114" i="14"/>
  <c r="S121" i="14"/>
  <c r="E129" i="14"/>
  <c r="T121" i="14"/>
  <c r="O11" i="57"/>
  <c r="H112" i="14"/>
  <c r="T3" i="61"/>
  <c r="P8" i="61"/>
  <c r="I11" i="57"/>
  <c r="I132" i="57" s="1"/>
  <c r="Z123" i="14"/>
  <c r="I128" i="14"/>
  <c r="V128" i="14"/>
  <c r="M92" i="14"/>
  <c r="D114" i="14"/>
  <c r="AA113" i="14"/>
  <c r="I118" i="14"/>
  <c r="F128" i="14"/>
  <c r="F129" i="14"/>
  <c r="G129" i="14"/>
  <c r="Q121" i="14"/>
  <c r="R121" i="14"/>
  <c r="B120" i="14"/>
  <c r="Y113" i="14"/>
  <c r="X113" i="14"/>
  <c r="I129" i="14"/>
  <c r="D129" i="14"/>
  <c r="G4" i="57"/>
  <c r="U121" i="14"/>
  <c r="P112" i="22"/>
  <c r="AA125" i="14"/>
  <c r="Y125" i="14"/>
  <c r="V125" i="14"/>
  <c r="U126" i="14"/>
  <c r="T126" i="14"/>
  <c r="D124" i="14"/>
  <c r="AF125" i="14"/>
  <c r="K125" i="14"/>
  <c r="Y115" i="14"/>
  <c r="U127" i="14"/>
  <c r="E124" i="14"/>
  <c r="J128" i="14"/>
  <c r="D92" i="14"/>
  <c r="G122" i="14"/>
  <c r="AC3" i="61"/>
  <c r="C118" i="14"/>
  <c r="M125" i="14"/>
  <c r="H128" i="14"/>
  <c r="H122" i="14"/>
  <c r="O5" i="61"/>
  <c r="O90" i="61" s="1"/>
  <c r="R115" i="14"/>
  <c r="S3" i="57"/>
  <c r="S115" i="14"/>
  <c r="F8" i="61"/>
  <c r="F102" i="14"/>
  <c r="AL12" i="61"/>
  <c r="AL24" i="61" s="1"/>
  <c r="AC115" i="14"/>
  <c r="AD3" i="57"/>
  <c r="AD29" i="57" s="1"/>
  <c r="AD115" i="14"/>
  <c r="AA6" i="61"/>
  <c r="O131" i="14"/>
  <c r="N131" i="14"/>
  <c r="AE124" i="14"/>
  <c r="AE7" i="57"/>
  <c r="AE128" i="57" s="1"/>
  <c r="E4" i="61"/>
  <c r="M115" i="14"/>
  <c r="O115" i="14"/>
  <c r="O3" i="57"/>
  <c r="N115" i="14"/>
  <c r="V9" i="57"/>
  <c r="V126" i="14"/>
  <c r="K92" i="14"/>
  <c r="K3" i="61"/>
  <c r="G92" i="14"/>
  <c r="G3" i="61"/>
  <c r="AB115" i="14"/>
  <c r="AB3" i="57"/>
  <c r="AB29" i="57" s="1"/>
  <c r="K116" i="14"/>
  <c r="I116" i="14"/>
  <c r="L5" i="57"/>
  <c r="L78" i="57" s="1"/>
  <c r="J116" i="14"/>
  <c r="V6" i="61"/>
  <c r="Z8" i="61"/>
  <c r="AL4" i="61"/>
  <c r="H4" i="61"/>
  <c r="H137" i="61" s="1"/>
  <c r="P8" i="57"/>
  <c r="P105" i="57" s="1"/>
  <c r="O125" i="14"/>
  <c r="N125" i="14"/>
  <c r="J3" i="61"/>
  <c r="J92" i="14"/>
  <c r="C122" i="22"/>
  <c r="AB12" i="61"/>
  <c r="AB60" i="61" s="1"/>
  <c r="P125" i="14"/>
  <c r="J7" i="57"/>
  <c r="H124" i="14"/>
  <c r="AE12" i="57"/>
  <c r="AE132" i="57" s="1"/>
  <c r="Z130" i="14"/>
  <c r="AB125" i="14"/>
  <c r="W125" i="14"/>
  <c r="Z125" i="14"/>
  <c r="C116" i="14"/>
  <c r="D5" i="57"/>
  <c r="D126" i="57" s="1"/>
  <c r="B116" i="14"/>
  <c r="O9" i="57"/>
  <c r="N126" i="14"/>
  <c r="M126" i="14"/>
  <c r="AA130" i="14"/>
  <c r="AC130" i="14"/>
  <c r="X125" i="14"/>
  <c r="S17" i="57"/>
  <c r="K128" i="14"/>
  <c r="N129" i="14"/>
  <c r="X121" i="14"/>
  <c r="AB104" i="57"/>
  <c r="AB130" i="14"/>
  <c r="L112" i="14"/>
  <c r="K112" i="14"/>
  <c r="F121" i="14"/>
  <c r="AF4" i="57"/>
  <c r="AF41" i="57" s="1"/>
  <c r="AD114" i="14"/>
  <c r="AE114" i="14"/>
  <c r="AF114" i="14"/>
  <c r="I4" i="61"/>
  <c r="I77" i="61" s="1"/>
  <c r="K4" i="61"/>
  <c r="X4" i="61"/>
  <c r="X65" i="61" s="1"/>
  <c r="Z10" i="57"/>
  <c r="Z117" i="57" s="1"/>
  <c r="AF5" i="61"/>
  <c r="AF55" i="61" s="1"/>
  <c r="Q129" i="14"/>
  <c r="R129" i="14"/>
  <c r="B8" i="57"/>
  <c r="L123" i="14"/>
  <c r="N123" i="14"/>
  <c r="P2" i="57"/>
  <c r="P51" i="57" s="1"/>
  <c r="N113" i="14"/>
  <c r="X10" i="57"/>
  <c r="S8" i="57"/>
  <c r="S94" i="57" s="1"/>
  <c r="R125" i="14"/>
  <c r="AM10" i="57"/>
  <c r="AM117" i="57" s="1"/>
  <c r="O12" i="61"/>
  <c r="M2" i="57"/>
  <c r="K113" i="14"/>
  <c r="L113" i="14"/>
  <c r="X12" i="61"/>
  <c r="X141" i="61" s="1"/>
  <c r="T112" i="14"/>
  <c r="M114" i="14"/>
  <c r="T124" i="14"/>
  <c r="V124" i="14"/>
  <c r="U131" i="14"/>
  <c r="T131" i="14"/>
  <c r="F9" i="57"/>
  <c r="F101" i="57" s="1"/>
  <c r="E127" i="14"/>
  <c r="C127" i="14"/>
  <c r="C4" i="61"/>
  <c r="L92" i="14"/>
  <c r="L3" i="61"/>
  <c r="L32" i="61" s="1"/>
  <c r="R12" i="61"/>
  <c r="W12" i="61"/>
  <c r="U124" i="14"/>
  <c r="E126" i="14"/>
  <c r="E9" i="57"/>
  <c r="E57" i="57" s="1"/>
  <c r="D126" i="14"/>
  <c r="B126" i="14"/>
  <c r="C126" i="14"/>
  <c r="D127" i="14"/>
  <c r="S124" i="14"/>
  <c r="W131" i="14"/>
  <c r="B123" i="14"/>
  <c r="J113" i="14"/>
  <c r="O107" i="14"/>
  <c r="AE3" i="61"/>
  <c r="AD113" i="14"/>
  <c r="AF113" i="14"/>
  <c r="AJ52" i="57"/>
  <c r="AB66" i="57"/>
  <c r="M28" i="57"/>
  <c r="F124" i="14"/>
  <c r="I124" i="14"/>
  <c r="G124" i="14"/>
  <c r="O113" i="14"/>
  <c r="B92" i="14"/>
  <c r="U118" i="14"/>
  <c r="AF112" i="14"/>
  <c r="F10" i="57"/>
  <c r="F115" i="57" s="1"/>
  <c r="W108" i="14"/>
  <c r="AA3" i="61"/>
  <c r="P3" i="61"/>
  <c r="AC114" i="14"/>
  <c r="Q117" i="22"/>
  <c r="U12" i="61"/>
  <c r="U141" i="61" s="1"/>
  <c r="AD125" i="14"/>
  <c r="AC125" i="14"/>
  <c r="AD8" i="57"/>
  <c r="AD56" i="57" s="1"/>
  <c r="Y122" i="14"/>
  <c r="X122" i="14"/>
  <c r="T130" i="14"/>
  <c r="AB12" i="57"/>
  <c r="AB120" i="57" s="1"/>
  <c r="M5" i="57"/>
  <c r="M55" i="57" s="1"/>
  <c r="AJ102" i="57"/>
  <c r="AJ108" i="57"/>
  <c r="AJ101" i="57"/>
  <c r="AF4" i="61"/>
  <c r="AF89" i="61" s="1"/>
  <c r="G4" i="61"/>
  <c r="V92" i="14"/>
  <c r="V3" i="61"/>
  <c r="Q3" i="61"/>
  <c r="Q124" i="61" s="1"/>
  <c r="AD124" i="14"/>
  <c r="T107" i="14"/>
  <c r="AD4" i="57"/>
  <c r="AD47" i="57" s="1"/>
  <c r="AD7" i="57"/>
  <c r="T122" i="14"/>
  <c r="R122" i="14"/>
  <c r="S122" i="14"/>
  <c r="T11" i="57"/>
  <c r="T129" i="14"/>
  <c r="AA4" i="57"/>
  <c r="AA45" i="57" s="1"/>
  <c r="AB11" i="61"/>
  <c r="AB108" i="14"/>
  <c r="U92" i="14"/>
  <c r="U3" i="61"/>
  <c r="U88" i="61" s="1"/>
  <c r="R2" i="57"/>
  <c r="W12" i="57"/>
  <c r="W135" i="57" s="1"/>
  <c r="V130" i="14"/>
  <c r="U130" i="14"/>
  <c r="R12" i="57"/>
  <c r="Q130" i="14"/>
  <c r="P7" i="61"/>
  <c r="P78" i="61" s="1"/>
  <c r="Z3" i="61"/>
  <c r="Z124" i="61" s="1"/>
  <c r="R108" i="14"/>
  <c r="R130" i="14"/>
  <c r="C120" i="14"/>
  <c r="AB2" i="61"/>
  <c r="O2" i="61"/>
  <c r="R4" i="57"/>
  <c r="G121" i="14"/>
  <c r="F127" i="14"/>
  <c r="C3" i="61"/>
  <c r="AD92" i="14"/>
  <c r="W83" i="61"/>
  <c r="Z118" i="14"/>
  <c r="K126" i="61"/>
  <c r="N4" i="57"/>
  <c r="S125" i="14"/>
  <c r="B114" i="14"/>
  <c r="I127" i="14"/>
  <c r="AL16" i="57"/>
  <c r="W8" i="61"/>
  <c r="W80" i="61" s="1"/>
  <c r="AL75" i="57"/>
  <c r="H3" i="57"/>
  <c r="H40" i="57" s="1"/>
  <c r="I112" i="14"/>
  <c r="AL17" i="57"/>
  <c r="H93" i="14"/>
  <c r="W5" i="57"/>
  <c r="W54" i="57" s="1"/>
  <c r="W116" i="14"/>
  <c r="R8" i="61"/>
  <c r="AI11" i="57"/>
  <c r="AI47" i="57" s="1"/>
  <c r="K7" i="61"/>
  <c r="H107" i="14"/>
  <c r="M11" i="61"/>
  <c r="M35" i="61" s="1"/>
  <c r="D12" i="57"/>
  <c r="W7" i="57"/>
  <c r="W79" i="57" s="1"/>
  <c r="W124" i="14"/>
  <c r="P12" i="57"/>
  <c r="P72" i="57" s="1"/>
  <c r="P130" i="14"/>
  <c r="M82" i="57"/>
  <c r="B42" i="57"/>
  <c r="O130" i="14"/>
  <c r="N23" i="57"/>
  <c r="K102" i="14"/>
  <c r="G6" i="57"/>
  <c r="P108" i="14"/>
  <c r="P126" i="61"/>
  <c r="J127" i="14"/>
  <c r="AL6" i="57"/>
  <c r="AL18" i="57" s="1"/>
  <c r="AF92" i="14"/>
  <c r="H129" i="14"/>
  <c r="H120" i="57"/>
  <c r="V107" i="14"/>
  <c r="D116" i="14"/>
  <c r="Z21" i="57"/>
  <c r="AD93" i="14"/>
  <c r="AB8" i="57"/>
  <c r="Q2" i="61"/>
  <c r="N20" i="57"/>
  <c r="N3" i="61"/>
  <c r="N15" i="61" s="1"/>
  <c r="Q3" i="57"/>
  <c r="C6" i="57"/>
  <c r="C18" i="57" s="1"/>
  <c r="S3" i="61"/>
  <c r="Q115" i="14"/>
  <c r="M113" i="14"/>
  <c r="AB3" i="61"/>
  <c r="AC18" i="61"/>
  <c r="AC8" i="61"/>
  <c r="AC23" i="61"/>
  <c r="P113" i="14"/>
  <c r="Z42" i="57"/>
  <c r="K7" i="57"/>
  <c r="M44" i="57"/>
  <c r="AC30" i="57"/>
  <c r="N21" i="57"/>
  <c r="N17" i="57"/>
  <c r="O108" i="14"/>
  <c r="T127" i="14"/>
  <c r="V129" i="14"/>
  <c r="J8" i="61"/>
  <c r="M6" i="57"/>
  <c r="M68" i="57" s="1"/>
  <c r="X101" i="57"/>
  <c r="J124" i="14"/>
  <c r="AK137" i="57"/>
  <c r="AF60" i="57"/>
  <c r="AH11" i="57"/>
  <c r="AB126" i="57"/>
  <c r="J139" i="57"/>
  <c r="H132" i="57"/>
  <c r="M125" i="57"/>
  <c r="M77" i="57"/>
  <c r="B140" i="57"/>
  <c r="M119" i="57"/>
  <c r="AC29" i="57"/>
  <c r="B138" i="57"/>
  <c r="X142" i="57"/>
  <c r="J141" i="57"/>
  <c r="AM77" i="57"/>
  <c r="B139" i="57"/>
  <c r="X137" i="57"/>
  <c r="M83" i="57"/>
  <c r="M131" i="57"/>
  <c r="O140" i="57"/>
  <c r="AJ142" i="57"/>
  <c r="AB128" i="57"/>
  <c r="AC52" i="57"/>
  <c r="AJ137" i="57"/>
  <c r="V54" i="57"/>
  <c r="I53" i="57"/>
  <c r="M113" i="57"/>
  <c r="M117" i="57"/>
  <c r="Y101" i="57"/>
  <c r="AD106" i="57"/>
  <c r="M95" i="57"/>
  <c r="J89" i="57"/>
  <c r="M89" i="57"/>
  <c r="T76" i="57"/>
  <c r="H131" i="57"/>
  <c r="M92" i="57"/>
  <c r="G119" i="57"/>
  <c r="Z81" i="57"/>
  <c r="S67" i="57"/>
  <c r="AB127" i="57"/>
  <c r="F137" i="57"/>
  <c r="AJ139" i="57"/>
  <c r="Z92" i="57"/>
  <c r="M47" i="57"/>
  <c r="L64" i="57"/>
  <c r="M116" i="57"/>
  <c r="AD138" i="57"/>
  <c r="AD142" i="57"/>
  <c r="Z67" i="57"/>
  <c r="AM137" i="57"/>
  <c r="F139" i="57"/>
  <c r="AI103" i="57"/>
  <c r="AD114" i="57"/>
  <c r="E138" i="57"/>
  <c r="E139" i="57"/>
  <c r="AD102" i="57"/>
  <c r="AM141" i="57"/>
  <c r="AM140" i="57"/>
  <c r="Z91" i="57"/>
  <c r="L77" i="57"/>
  <c r="AD143" i="57"/>
  <c r="M43" i="57"/>
  <c r="O137" i="57"/>
  <c r="B65" i="57"/>
  <c r="N67" i="57"/>
  <c r="I139" i="57"/>
  <c r="U78" i="57"/>
  <c r="K127" i="57"/>
  <c r="Z89" i="57"/>
  <c r="N75" i="57"/>
  <c r="K69" i="57"/>
  <c r="D103" i="57"/>
  <c r="I137" i="57"/>
  <c r="K102" i="57"/>
  <c r="N63" i="57"/>
  <c r="AK140" i="57"/>
  <c r="K126" i="57"/>
  <c r="N15" i="57"/>
  <c r="N115" i="57"/>
  <c r="V144" i="57"/>
  <c r="N99" i="57"/>
  <c r="K106" i="57"/>
  <c r="N106" i="57"/>
  <c r="I138" i="57"/>
  <c r="I84" i="57"/>
  <c r="I101" i="57"/>
  <c r="B137" i="57"/>
  <c r="Q137" i="57"/>
  <c r="N70" i="57"/>
  <c r="P42" i="57"/>
  <c r="V137" i="57"/>
  <c r="V140" i="57"/>
  <c r="AD120" i="57"/>
  <c r="N103" i="57"/>
  <c r="I140" i="57"/>
  <c r="G84" i="57"/>
  <c r="G143" i="57"/>
  <c r="Q139" i="57"/>
  <c r="N71" i="57"/>
  <c r="N31" i="57"/>
  <c r="S116" i="57"/>
  <c r="K107" i="57"/>
  <c r="G82" i="57"/>
  <c r="AD139" i="57"/>
  <c r="AJ128" i="57"/>
  <c r="G116" i="57"/>
  <c r="N79" i="57"/>
  <c r="N111" i="57"/>
  <c r="G128" i="57"/>
  <c r="V125" i="57"/>
  <c r="G120" i="57"/>
  <c r="V64" i="57"/>
  <c r="N82" i="57"/>
  <c r="N118" i="57"/>
  <c r="S139" i="57"/>
  <c r="G131" i="57"/>
  <c r="G132" i="57"/>
  <c r="V139" i="57"/>
  <c r="I142" i="57"/>
  <c r="Q140" i="57"/>
  <c r="N58" i="57"/>
  <c r="AF138" i="57"/>
  <c r="T137" i="57"/>
  <c r="E72" i="57"/>
  <c r="B43" i="57"/>
  <c r="Y142" i="57"/>
  <c r="J137" i="57"/>
  <c r="AA92" i="57"/>
  <c r="C16" i="57"/>
  <c r="O43" i="57"/>
  <c r="AA140" i="57"/>
  <c r="D130" i="57"/>
  <c r="AA79" i="57"/>
  <c r="D42" i="57"/>
  <c r="AD115" i="57"/>
  <c r="Y77" i="57"/>
  <c r="T104" i="57"/>
  <c r="AI118" i="57"/>
  <c r="Y106" i="57"/>
  <c r="W127" i="57"/>
  <c r="W131" i="57"/>
  <c r="Y140" i="57"/>
  <c r="AF140" i="57"/>
  <c r="T139" i="57"/>
  <c r="N116" i="57"/>
  <c r="D125" i="57"/>
  <c r="D127" i="57"/>
  <c r="Y137" i="57"/>
  <c r="D107" i="57"/>
  <c r="E60" i="57"/>
  <c r="Y81" i="57"/>
  <c r="W107" i="57"/>
  <c r="AI113" i="57"/>
  <c r="AJ130" i="57"/>
  <c r="AJ144" i="57"/>
  <c r="AJ77" i="57"/>
  <c r="AL27" i="57"/>
  <c r="AB103" i="57"/>
  <c r="AJ107" i="57"/>
  <c r="AF139" i="57"/>
  <c r="T136" i="57"/>
  <c r="D128" i="57"/>
  <c r="Y45" i="57"/>
  <c r="W130" i="57"/>
  <c r="N81" i="57"/>
  <c r="T142" i="57"/>
  <c r="T140" i="57"/>
  <c r="AA139" i="57"/>
  <c r="AA141" i="57"/>
  <c r="S140" i="57"/>
  <c r="AA91" i="57"/>
  <c r="K71" i="57"/>
  <c r="AJ132" i="57"/>
  <c r="AK101" i="57"/>
  <c r="G140" i="57"/>
  <c r="J127" i="57"/>
  <c r="K103" i="57"/>
  <c r="Q141" i="57"/>
  <c r="C23" i="57"/>
  <c r="AH140" i="57"/>
  <c r="AH139" i="57"/>
  <c r="D115" i="57"/>
  <c r="AA96" i="57"/>
  <c r="AD118" i="57"/>
  <c r="D104" i="57"/>
  <c r="E55" i="57"/>
  <c r="T67" i="57"/>
  <c r="H143" i="57"/>
  <c r="M128" i="57"/>
  <c r="AK65" i="57"/>
  <c r="AH137" i="57"/>
  <c r="AD108" i="57"/>
  <c r="H144" i="57"/>
  <c r="E78" i="57"/>
  <c r="AK139" i="57"/>
  <c r="E65" i="57"/>
  <c r="E137" i="57"/>
  <c r="E135" i="57"/>
  <c r="AA104" i="57"/>
  <c r="E140" i="57"/>
  <c r="AJ140" i="57"/>
  <c r="Y104" i="57"/>
  <c r="Y125" i="57"/>
  <c r="AJ126" i="57"/>
  <c r="I136" i="57"/>
  <c r="AB107" i="57"/>
  <c r="AJ125" i="57"/>
  <c r="AJ129" i="57"/>
  <c r="AF75" i="57"/>
  <c r="V127" i="57"/>
  <c r="I48" i="57"/>
  <c r="Y108" i="57"/>
  <c r="AJ127" i="57"/>
  <c r="AA128" i="57"/>
  <c r="Q71" i="57"/>
  <c r="V128" i="57"/>
  <c r="V126" i="57"/>
  <c r="M129" i="57"/>
  <c r="AK77" i="57"/>
  <c r="G111" i="57"/>
  <c r="Y43" i="57"/>
  <c r="V55" i="57"/>
  <c r="V132" i="57"/>
  <c r="V78" i="57"/>
  <c r="E58" i="57"/>
  <c r="E84" i="57"/>
  <c r="R130" i="57"/>
  <c r="C21" i="57"/>
  <c r="I90" i="57"/>
  <c r="S84" i="57"/>
  <c r="AB83" i="57"/>
  <c r="Q77" i="57"/>
  <c r="O77" i="57"/>
  <c r="AD103" i="57"/>
  <c r="I69" i="57"/>
  <c r="V77" i="57"/>
  <c r="M94" i="57"/>
  <c r="V79" i="57"/>
  <c r="I78" i="57"/>
  <c r="I103" i="57"/>
  <c r="I104" i="57"/>
  <c r="I60" i="57"/>
  <c r="R103" i="57"/>
  <c r="E79" i="57"/>
  <c r="AK67" i="57"/>
  <c r="AI115" i="57"/>
  <c r="S114" i="57"/>
  <c r="V119" i="57"/>
  <c r="D101" i="57"/>
  <c r="Q96" i="57"/>
  <c r="F72" i="57"/>
  <c r="V65" i="57"/>
  <c r="R115" i="57"/>
  <c r="AK108" i="57"/>
  <c r="I115" i="57"/>
  <c r="Y116" i="57"/>
  <c r="I81" i="57"/>
  <c r="I77" i="57"/>
  <c r="I108" i="57"/>
  <c r="I102" i="57"/>
  <c r="V52" i="57"/>
  <c r="V84" i="57"/>
  <c r="I79" i="57"/>
  <c r="H119" i="57"/>
  <c r="R66" i="57"/>
  <c r="R102" i="57"/>
  <c r="E77" i="57"/>
  <c r="Z77" i="57"/>
  <c r="J44" i="57"/>
  <c r="J113" i="57"/>
  <c r="AD119" i="57"/>
  <c r="D113" i="57"/>
  <c r="T84" i="57"/>
  <c r="F65" i="57"/>
  <c r="AI101" i="57"/>
  <c r="U79" i="57"/>
  <c r="Y120" i="57"/>
  <c r="V41" i="57"/>
  <c r="AF72" i="57"/>
  <c r="AF84" i="57"/>
  <c r="B103" i="57"/>
  <c r="T40" i="57"/>
  <c r="T135" i="57"/>
  <c r="D131" i="57"/>
  <c r="B66" i="57"/>
  <c r="B79" i="57"/>
  <c r="B53" i="57"/>
  <c r="AF79" i="57"/>
  <c r="K119" i="57"/>
  <c r="J91" i="57"/>
  <c r="T108" i="57"/>
  <c r="T100" i="57"/>
  <c r="N66" i="57"/>
  <c r="U77" i="57"/>
  <c r="AJ103" i="57"/>
  <c r="AJ71" i="57"/>
  <c r="AJ104" i="57"/>
  <c r="AK142" i="57"/>
  <c r="S51" i="57"/>
  <c r="T42" i="57"/>
  <c r="AB79" i="57"/>
  <c r="AK43" i="57"/>
  <c r="B41" i="57"/>
  <c r="Y119" i="57"/>
  <c r="T33" i="57"/>
  <c r="AI106" i="57"/>
  <c r="X100" i="57"/>
  <c r="B84" i="57"/>
  <c r="V83" i="57"/>
  <c r="T64" i="57"/>
  <c r="B54" i="57"/>
  <c r="AF108" i="57"/>
  <c r="T48" i="57"/>
  <c r="W71" i="57"/>
  <c r="E17" i="57"/>
  <c r="B67" i="57"/>
  <c r="B64" i="57"/>
  <c r="B78" i="57"/>
  <c r="N104" i="57"/>
  <c r="S120" i="57"/>
  <c r="T72" i="57"/>
  <c r="G83" i="57"/>
  <c r="AF78" i="57"/>
  <c r="W103" i="57"/>
  <c r="J96" i="57"/>
  <c r="T103" i="57"/>
  <c r="T101" i="57"/>
  <c r="AB78" i="57"/>
  <c r="AJ72" i="57"/>
  <c r="AM80" i="57"/>
  <c r="AD60" i="57"/>
  <c r="T77" i="57"/>
  <c r="T79" i="57"/>
  <c r="B76" i="57"/>
  <c r="Z104" i="57"/>
  <c r="M104" i="57"/>
  <c r="W95" i="57"/>
  <c r="Q72" i="57"/>
  <c r="Q67" i="57"/>
  <c r="S58" i="57"/>
  <c r="Q43" i="57"/>
  <c r="T69" i="57"/>
  <c r="Q84" i="57"/>
  <c r="D82" i="57"/>
  <c r="T81" i="57"/>
  <c r="AM84" i="57"/>
  <c r="AK79" i="57"/>
  <c r="AM92" i="57"/>
  <c r="AM43" i="57"/>
  <c r="AJ89" i="57"/>
  <c r="AM89" i="57"/>
  <c r="Q90" i="57"/>
  <c r="E48" i="57"/>
  <c r="AK72" i="57"/>
  <c r="Q91" i="57"/>
  <c r="C40" i="57"/>
  <c r="Q65" i="57"/>
  <c r="Q92" i="57"/>
  <c r="D69" i="57"/>
  <c r="D43" i="57"/>
  <c r="B72" i="57"/>
  <c r="S79" i="57"/>
  <c r="S70" i="57"/>
  <c r="J65" i="57"/>
  <c r="S54" i="57"/>
  <c r="Q44" i="57"/>
  <c r="Q80" i="57"/>
  <c r="D77" i="57"/>
  <c r="AM96" i="57"/>
  <c r="C28" i="57"/>
  <c r="AI69" i="57"/>
  <c r="S66" i="57"/>
  <c r="AE71" i="57"/>
  <c r="F42" i="57"/>
  <c r="Q68" i="57"/>
  <c r="Q89" i="57"/>
  <c r="D71" i="57"/>
  <c r="D67" i="57"/>
  <c r="D45" i="57"/>
  <c r="S78" i="57"/>
  <c r="S72" i="57"/>
  <c r="B77" i="57"/>
  <c r="Y84" i="57"/>
  <c r="D83" i="57"/>
  <c r="Q81" i="57"/>
  <c r="AJ67" i="57"/>
  <c r="O92" i="57"/>
  <c r="D91" i="57"/>
  <c r="V95" i="57"/>
  <c r="AH65" i="57"/>
  <c r="AH84" i="57"/>
  <c r="AD70" i="57"/>
  <c r="J72" i="57"/>
  <c r="L65" i="57"/>
  <c r="Z68" i="57"/>
  <c r="O48" i="57"/>
  <c r="C17" i="57"/>
  <c r="P66" i="57"/>
  <c r="T105" i="57"/>
  <c r="AJ65" i="57"/>
  <c r="AJ79" i="57"/>
  <c r="AJ66" i="57"/>
  <c r="AJ78" i="57"/>
  <c r="L63" i="57"/>
  <c r="L35" i="57"/>
  <c r="AD69" i="57"/>
  <c r="AA84" i="57"/>
  <c r="R57" i="57"/>
  <c r="L76" i="57"/>
  <c r="L43" i="57"/>
  <c r="L31" i="57"/>
  <c r="Q42" i="57"/>
  <c r="T65" i="57"/>
  <c r="B136" i="57"/>
  <c r="O84" i="57"/>
  <c r="D81" i="57"/>
  <c r="AK84" i="57"/>
  <c r="AJ69" i="57"/>
  <c r="AJ93" i="57"/>
  <c r="AJ81" i="57"/>
  <c r="AK48" i="57"/>
  <c r="O80" i="57"/>
  <c r="W69" i="57"/>
  <c r="Q47" i="57"/>
  <c r="B81" i="57"/>
  <c r="Z79" i="57"/>
  <c r="L40" i="57"/>
  <c r="Z80" i="57"/>
  <c r="Q108" i="57"/>
  <c r="L79" i="57"/>
  <c r="R54" i="57"/>
  <c r="J129" i="57"/>
  <c r="Z43" i="57"/>
  <c r="AD72" i="57"/>
  <c r="J68" i="57"/>
  <c r="L67" i="57"/>
  <c r="P65" i="57"/>
  <c r="M80" i="57"/>
  <c r="D79" i="57"/>
  <c r="AD58" i="57"/>
  <c r="X77" i="57"/>
  <c r="AG77" i="57"/>
  <c r="AH77" i="57"/>
  <c r="AJ84" i="57"/>
  <c r="AH79" i="57"/>
  <c r="AJ83" i="57"/>
  <c r="Q63" i="57"/>
  <c r="AA67" i="57"/>
  <c r="AA72" i="57"/>
  <c r="AA68" i="57"/>
  <c r="AF120" i="57"/>
  <c r="AF115" i="57"/>
  <c r="U41" i="57"/>
  <c r="U65" i="57"/>
  <c r="U55" i="57"/>
  <c r="AA108" i="57"/>
  <c r="AA103" i="57"/>
  <c r="AA81" i="57"/>
  <c r="AA142" i="57"/>
  <c r="V72" i="57"/>
  <c r="K131" i="57"/>
  <c r="D65" i="57"/>
  <c r="S138" i="57"/>
  <c r="I66" i="57"/>
  <c r="U42" i="57"/>
  <c r="I116" i="57"/>
  <c r="C101" i="57"/>
  <c r="AI65" i="57"/>
  <c r="K51" i="57"/>
  <c r="K59" i="57"/>
  <c r="K70" i="57"/>
  <c r="K66" i="57"/>
  <c r="K54" i="57"/>
  <c r="AH43" i="57"/>
  <c r="AH72" i="57"/>
  <c r="AH67" i="57"/>
  <c r="L125" i="57"/>
  <c r="G123" i="57"/>
  <c r="M40" i="57"/>
  <c r="M76" i="57"/>
  <c r="AG43" i="57"/>
  <c r="AG46" i="57"/>
  <c r="V47" i="57"/>
  <c r="V48" i="57"/>
  <c r="V60" i="57"/>
  <c r="V59" i="57"/>
  <c r="V71" i="57"/>
  <c r="I57" i="57"/>
  <c r="I45" i="57"/>
  <c r="I65" i="57"/>
  <c r="I55" i="57"/>
  <c r="I42" i="57"/>
  <c r="I41" i="57"/>
  <c r="I72" i="57"/>
  <c r="AI70" i="57"/>
  <c r="AI46" i="57"/>
  <c r="AF51" i="57"/>
  <c r="AF63" i="57"/>
  <c r="AF54" i="57"/>
  <c r="AF66" i="57"/>
  <c r="AF135" i="57"/>
  <c r="S82" i="57"/>
  <c r="S115" i="57"/>
  <c r="S143" i="57"/>
  <c r="K115" i="57"/>
  <c r="K114" i="57"/>
  <c r="Q132" i="57"/>
  <c r="Q48" i="57"/>
  <c r="Q83" i="57"/>
  <c r="V67" i="57"/>
  <c r="V66" i="57"/>
  <c r="V53" i="57"/>
  <c r="U54" i="57"/>
  <c r="AA69" i="57"/>
  <c r="I67" i="57"/>
  <c r="AA93" i="57"/>
  <c r="U43" i="57"/>
  <c r="F48" i="57"/>
  <c r="L71" i="57"/>
  <c r="U67" i="57"/>
  <c r="I43" i="57"/>
  <c r="V42" i="57"/>
  <c r="AF67" i="57"/>
  <c r="K118" i="57"/>
  <c r="AA105" i="57"/>
  <c r="I54" i="57"/>
  <c r="AF55" i="57"/>
  <c r="N123" i="57"/>
  <c r="N131" i="57"/>
  <c r="U75" i="57"/>
  <c r="AI42" i="57"/>
  <c r="Z65" i="57"/>
  <c r="H116" i="57"/>
  <c r="H96" i="57"/>
  <c r="AM44" i="57"/>
  <c r="AB71" i="57"/>
  <c r="N78" i="57"/>
  <c r="N57" i="57"/>
  <c r="E66" i="57"/>
  <c r="E43" i="57"/>
  <c r="AB57" i="57"/>
  <c r="AB69" i="57"/>
  <c r="AC54" i="57"/>
  <c r="O24" i="57"/>
  <c r="AL31" i="57"/>
  <c r="S59" i="57"/>
  <c r="AB59" i="57"/>
  <c r="AK42" i="57"/>
  <c r="AC66" i="57"/>
  <c r="E53" i="57"/>
  <c r="N102" i="57"/>
  <c r="M46" i="57"/>
  <c r="E67" i="57"/>
  <c r="E42" i="57"/>
  <c r="AB55" i="57"/>
  <c r="AB54" i="57"/>
  <c r="AB67" i="57"/>
  <c r="N69" i="57"/>
  <c r="AK39" i="57"/>
  <c r="X48" i="57"/>
  <c r="AJ59" i="57"/>
  <c r="AF57" i="57"/>
  <c r="C39" i="57"/>
  <c r="Y118" i="57"/>
  <c r="C52" i="57"/>
  <c r="T45" i="57"/>
  <c r="T43" i="57"/>
  <c r="P53" i="57"/>
  <c r="AA129" i="57"/>
  <c r="H95" i="57"/>
  <c r="C15" i="57"/>
  <c r="H117" i="57"/>
  <c r="B55" i="57"/>
  <c r="B60" i="57"/>
  <c r="H141" i="57"/>
  <c r="B40" i="57"/>
  <c r="AD54" i="57"/>
  <c r="AM48" i="57"/>
  <c r="H60" i="57"/>
  <c r="AJ57" i="57"/>
  <c r="P41" i="57"/>
  <c r="U28" i="57"/>
  <c r="AE54" i="57"/>
  <c r="L42" i="57"/>
  <c r="AJ53" i="57"/>
  <c r="P54" i="57"/>
  <c r="B52" i="57"/>
  <c r="B48" i="57"/>
  <c r="J47" i="57"/>
  <c r="AJ54" i="57"/>
  <c r="AJ43" i="57"/>
  <c r="C59" i="57"/>
  <c r="H129" i="57"/>
  <c r="C41" i="57"/>
  <c r="Y112" i="57"/>
  <c r="C51" i="57"/>
  <c r="C53" i="57"/>
  <c r="AF142" i="57"/>
  <c r="Y48" i="57"/>
  <c r="J144" i="57"/>
  <c r="D47" i="57"/>
  <c r="S132" i="57"/>
  <c r="H94" i="57"/>
  <c r="S60" i="57"/>
  <c r="B100" i="57"/>
  <c r="AD57" i="57"/>
  <c r="P43" i="57"/>
  <c r="AG82" i="57"/>
  <c r="AJ55" i="57"/>
  <c r="C29" i="57"/>
  <c r="C27" i="57"/>
  <c r="AJ60" i="57"/>
  <c r="AH48" i="57"/>
  <c r="AJ47" i="57"/>
  <c r="AJ45" i="57"/>
  <c r="V68" i="57"/>
  <c r="AF106" i="57"/>
  <c r="K123" i="57"/>
  <c r="N18" i="57"/>
  <c r="N112" i="57"/>
  <c r="Y130" i="57"/>
  <c r="S131" i="57"/>
  <c r="L30" i="57"/>
  <c r="S119" i="57"/>
  <c r="V43" i="57"/>
  <c r="N54" i="57"/>
  <c r="J42" i="57"/>
  <c r="AK81" i="57"/>
  <c r="AG128" i="57"/>
  <c r="AL15" i="57"/>
  <c r="AK103" i="57"/>
  <c r="AK45" i="57"/>
  <c r="AK57" i="57"/>
  <c r="Y144" i="57"/>
  <c r="Z44" i="57"/>
  <c r="Y83" i="57"/>
  <c r="G23" i="57"/>
  <c r="Z19" i="57"/>
  <c r="J48" i="57"/>
  <c r="AK104" i="57"/>
  <c r="J41" i="57"/>
  <c r="AJ48" i="57"/>
  <c r="AK69" i="57"/>
  <c r="AG47" i="57"/>
  <c r="AI45" i="57"/>
  <c r="AH42" i="57"/>
  <c r="Q23" i="57"/>
  <c r="AF22" i="57"/>
  <c r="AJ42" i="57"/>
  <c r="Z75" i="57"/>
  <c r="Z33" i="57"/>
  <c r="AA83" i="57"/>
  <c r="N30" i="57"/>
  <c r="AM41" i="57"/>
  <c r="AJ41" i="57"/>
  <c r="AM55" i="57"/>
  <c r="AM78" i="57"/>
  <c r="AF17" i="57"/>
  <c r="D93" i="57"/>
  <c r="AF104" i="57"/>
  <c r="T96" i="61"/>
  <c r="E143" i="57"/>
  <c r="E116" i="57"/>
  <c r="AL124" i="57"/>
  <c r="T54" i="57"/>
  <c r="AE68" i="57"/>
  <c r="AG125" i="57"/>
  <c r="AL76" i="57"/>
  <c r="B28" i="57"/>
  <c r="B33" i="57"/>
  <c r="B29" i="57"/>
  <c r="B36" i="57"/>
  <c r="Z45" i="57"/>
  <c r="Z105" i="57"/>
  <c r="Z99" i="57"/>
  <c r="Z69" i="57"/>
  <c r="Z93" i="57"/>
  <c r="Z103" i="57"/>
  <c r="AK144" i="57"/>
  <c r="AK132" i="57"/>
  <c r="AK128" i="57"/>
  <c r="AK83" i="57"/>
  <c r="AK125" i="57"/>
  <c r="AK127" i="57"/>
  <c r="AM128" i="57"/>
  <c r="AM144" i="57"/>
  <c r="AM47" i="57"/>
  <c r="B30" i="57"/>
  <c r="M81" i="57"/>
  <c r="M130" i="57"/>
  <c r="N128" i="57"/>
  <c r="N130" i="57"/>
  <c r="N107" i="57"/>
  <c r="R71" i="57"/>
  <c r="R126" i="57"/>
  <c r="C100" i="57"/>
  <c r="AM129" i="57"/>
  <c r="E112" i="57"/>
  <c r="E75" i="57"/>
  <c r="E63" i="57"/>
  <c r="Q127" i="57"/>
  <c r="Q125" i="57"/>
  <c r="Q95" i="57"/>
  <c r="AJ56" i="57"/>
  <c r="AJ96" i="57"/>
  <c r="AJ44" i="57"/>
  <c r="AJ92" i="57"/>
  <c r="AJ105" i="57"/>
  <c r="AJ91" i="57"/>
  <c r="AJ68" i="57"/>
  <c r="AD144" i="57"/>
  <c r="AD71" i="57"/>
  <c r="AF81" i="57"/>
  <c r="AF69" i="57"/>
  <c r="AF99" i="57"/>
  <c r="AF102" i="57"/>
  <c r="AF103" i="57"/>
  <c r="D119" i="57"/>
  <c r="D106" i="57"/>
  <c r="D70" i="57"/>
  <c r="D116" i="57"/>
  <c r="T36" i="57"/>
  <c r="T27" i="57"/>
  <c r="T75" i="57"/>
  <c r="T99" i="57"/>
  <c r="T31" i="57"/>
  <c r="T39" i="57"/>
  <c r="E113" i="57"/>
  <c r="E114" i="57"/>
  <c r="E46" i="57"/>
  <c r="E111" i="57"/>
  <c r="E115" i="57"/>
  <c r="E22" i="57"/>
  <c r="E18" i="57"/>
  <c r="B57" i="57"/>
  <c r="B69" i="57"/>
  <c r="B108" i="57"/>
  <c r="B101" i="57"/>
  <c r="B142" i="57"/>
  <c r="T141" i="61"/>
  <c r="I94" i="57"/>
  <c r="C45" i="57"/>
  <c r="Y113" i="57"/>
  <c r="AF20" i="57"/>
  <c r="AF21" i="57"/>
  <c r="Y46" i="57"/>
  <c r="Z101" i="57"/>
  <c r="Y131" i="57"/>
  <c r="AC64" i="57"/>
  <c r="R59" i="57"/>
  <c r="Y82" i="57"/>
  <c r="R127" i="57"/>
  <c r="AD130" i="57"/>
  <c r="N126" i="57"/>
  <c r="E70" i="57"/>
  <c r="E39" i="57"/>
  <c r="E120" i="57"/>
  <c r="B102" i="57"/>
  <c r="B31" i="57"/>
  <c r="E82" i="57"/>
  <c r="F68" i="57"/>
  <c r="F89" i="57"/>
  <c r="AM83" i="57"/>
  <c r="AJ141" i="57"/>
  <c r="Y23" i="57"/>
  <c r="AJ80" i="57"/>
  <c r="AJ90" i="57"/>
  <c r="Z63" i="57"/>
  <c r="Z39" i="57"/>
  <c r="Z87" i="57"/>
  <c r="J95" i="57"/>
  <c r="J71" i="57"/>
  <c r="J132" i="57"/>
  <c r="J125" i="57"/>
  <c r="AA107" i="57"/>
  <c r="AA132" i="57"/>
  <c r="AA127" i="57"/>
  <c r="AA144" i="57"/>
  <c r="AA71" i="57"/>
  <c r="AA130" i="57"/>
  <c r="AA95" i="57"/>
  <c r="S128" i="57"/>
  <c r="S71" i="57"/>
  <c r="S126" i="57"/>
  <c r="S127" i="57"/>
  <c r="S83" i="57"/>
  <c r="S144" i="57"/>
  <c r="Y107" i="57"/>
  <c r="Y126" i="57"/>
  <c r="Y132" i="57"/>
  <c r="Y128" i="57"/>
  <c r="Y47" i="57"/>
  <c r="AG116" i="57"/>
  <c r="N55" i="57"/>
  <c r="N51" i="57"/>
  <c r="N114" i="57"/>
  <c r="N59" i="57"/>
  <c r="Y66" i="57"/>
  <c r="Y102" i="57"/>
  <c r="T17" i="57"/>
  <c r="T18" i="57"/>
  <c r="M101" i="57"/>
  <c r="M106" i="57"/>
  <c r="M118" i="57"/>
  <c r="AG89" i="57"/>
  <c r="AG94" i="57"/>
  <c r="M93" i="57"/>
  <c r="AF24" i="57"/>
  <c r="AF18" i="57"/>
  <c r="Z100" i="57"/>
  <c r="C57" i="57"/>
  <c r="N83" i="57"/>
  <c r="N119" i="57"/>
  <c r="E19" i="57"/>
  <c r="Y143" i="57"/>
  <c r="D46" i="57"/>
  <c r="T28" i="57"/>
  <c r="E51" i="57"/>
  <c r="M45" i="57"/>
  <c r="AD127" i="57"/>
  <c r="N127" i="57"/>
  <c r="T63" i="57"/>
  <c r="B104" i="57"/>
  <c r="B45" i="57"/>
  <c r="D118" i="57"/>
  <c r="J93" i="57"/>
  <c r="AM95" i="57"/>
  <c r="J36" i="57"/>
  <c r="AJ95" i="57"/>
  <c r="AD24" i="57"/>
  <c r="P45" i="57"/>
  <c r="AJ94" i="57"/>
  <c r="Y124" i="57"/>
  <c r="I89" i="57"/>
  <c r="M88" i="57"/>
  <c r="T19" i="57"/>
  <c r="T51" i="57"/>
  <c r="I46" i="57"/>
  <c r="I141" i="57"/>
  <c r="N52" i="57"/>
  <c r="AF111" i="57"/>
  <c r="I58" i="57"/>
  <c r="AL99" i="57"/>
  <c r="I92" i="57"/>
  <c r="N27" i="57"/>
  <c r="I44" i="57"/>
  <c r="AF70" i="57"/>
  <c r="I91" i="57"/>
  <c r="I31" i="57"/>
  <c r="G114" i="57"/>
  <c r="AF143" i="57"/>
  <c r="Y52" i="57"/>
  <c r="Y40" i="57"/>
  <c r="T21" i="57"/>
  <c r="T24" i="57"/>
  <c r="T41" i="57"/>
  <c r="AA135" i="57"/>
  <c r="Y136" i="57"/>
  <c r="AA75" i="57"/>
  <c r="N35" i="57"/>
  <c r="I120" i="57"/>
  <c r="T30" i="57"/>
  <c r="T52" i="57"/>
  <c r="C125" i="57"/>
  <c r="M100" i="57"/>
  <c r="M107" i="57"/>
  <c r="Q144" i="57"/>
  <c r="Q129" i="57"/>
  <c r="Q128" i="57"/>
  <c r="AM132" i="57"/>
  <c r="AK130" i="57"/>
  <c r="AG80" i="57"/>
  <c r="AG117" i="57"/>
  <c r="AG44" i="57"/>
  <c r="AM125" i="57"/>
  <c r="Y59" i="57"/>
  <c r="T16" i="57"/>
  <c r="T15" i="57"/>
  <c r="N76" i="57"/>
  <c r="AF94" i="57"/>
  <c r="AF82" i="57"/>
  <c r="M105" i="57"/>
  <c r="N60" i="57"/>
  <c r="AG95" i="57"/>
  <c r="AM53" i="57"/>
  <c r="AK71" i="57"/>
  <c r="AG92" i="57"/>
  <c r="AK47" i="57"/>
  <c r="AK107" i="57"/>
  <c r="K117" i="57"/>
  <c r="AJ99" i="57"/>
  <c r="AF19" i="57"/>
  <c r="AC57" i="57"/>
  <c r="AC103" i="57"/>
  <c r="AC100" i="57"/>
  <c r="AI57" i="57"/>
  <c r="E59" i="57"/>
  <c r="E24" i="57"/>
  <c r="S24" i="57"/>
  <c r="S19" i="57"/>
  <c r="S22" i="57"/>
  <c r="S23" i="57"/>
  <c r="W106" i="57"/>
  <c r="W115" i="57"/>
  <c r="W70" i="57"/>
  <c r="R118" i="57"/>
  <c r="R58" i="57"/>
  <c r="R114" i="57"/>
  <c r="V44" i="57"/>
  <c r="V129" i="57"/>
  <c r="V92" i="57"/>
  <c r="V90" i="57"/>
  <c r="V80" i="57"/>
  <c r="V96" i="57"/>
  <c r="F141" i="57"/>
  <c r="AF96" i="57"/>
  <c r="R70" i="57"/>
  <c r="Q130" i="57"/>
  <c r="R106" i="57"/>
  <c r="Z95" i="57"/>
  <c r="S63" i="57"/>
  <c r="S135" i="57"/>
  <c r="Q75" i="57"/>
  <c r="Q123" i="57"/>
  <c r="Q135" i="57"/>
  <c r="Q39" i="57"/>
  <c r="G58" i="57"/>
  <c r="G59" i="57"/>
  <c r="T66" i="57"/>
  <c r="T55" i="57"/>
  <c r="T53" i="57"/>
  <c r="T29" i="57"/>
  <c r="T57" i="57"/>
  <c r="T60" i="57"/>
  <c r="I80" i="57"/>
  <c r="I56" i="57"/>
  <c r="I105" i="57"/>
  <c r="I68" i="57"/>
  <c r="C124" i="57"/>
  <c r="Q18" i="57"/>
  <c r="AG101" i="57"/>
  <c r="AG81" i="57"/>
  <c r="AG130" i="57"/>
  <c r="I113" i="57"/>
  <c r="I118" i="57"/>
  <c r="I70" i="57"/>
  <c r="I82" i="57"/>
  <c r="I143" i="57"/>
  <c r="I117" i="57"/>
  <c r="I114" i="57"/>
  <c r="M124" i="57"/>
  <c r="M34" i="57"/>
  <c r="M33" i="57"/>
  <c r="M35" i="57"/>
  <c r="M31" i="57"/>
  <c r="K18" i="57"/>
  <c r="Y31" i="57"/>
  <c r="Y34" i="57"/>
  <c r="Y76" i="57"/>
  <c r="Y29" i="57"/>
  <c r="Y33" i="57"/>
  <c r="I96" i="57"/>
  <c r="I93" i="57"/>
  <c r="C47" i="57"/>
  <c r="AB106" i="57"/>
  <c r="M112" i="57"/>
  <c r="T138" i="57"/>
  <c r="Q87" i="57"/>
  <c r="V89" i="57"/>
  <c r="G126" i="57"/>
  <c r="AC69" i="57"/>
  <c r="AC33" i="57"/>
  <c r="S75" i="57"/>
  <c r="S123" i="57"/>
  <c r="V141" i="57"/>
  <c r="S18" i="57"/>
  <c r="Z123" i="57"/>
  <c r="Y28" i="57"/>
  <c r="Y100" i="57"/>
  <c r="AE66" i="57"/>
  <c r="L127" i="57"/>
  <c r="L47" i="57"/>
  <c r="L83" i="57"/>
  <c r="L124" i="57"/>
  <c r="L128" i="57"/>
  <c r="AG104" i="57"/>
  <c r="AA18" i="57"/>
  <c r="AA21" i="57"/>
  <c r="I16" i="57"/>
  <c r="F96" i="57"/>
  <c r="F91" i="57"/>
  <c r="F44" i="57"/>
  <c r="Q69" i="57"/>
  <c r="V91" i="57"/>
  <c r="W119" i="57"/>
  <c r="V56" i="57"/>
  <c r="I33" i="57"/>
  <c r="Q66" i="57"/>
  <c r="W94" i="57"/>
  <c r="W118" i="57"/>
  <c r="S111" i="57"/>
  <c r="I106" i="57"/>
  <c r="G60" i="57"/>
  <c r="Y36" i="57"/>
  <c r="M32" i="57"/>
  <c r="R119" i="57"/>
  <c r="T102" i="57"/>
  <c r="Q20" i="57"/>
  <c r="AC102" i="57"/>
  <c r="N64" i="57"/>
  <c r="N124" i="57"/>
  <c r="N100" i="57"/>
  <c r="N33" i="57"/>
  <c r="N29" i="57"/>
  <c r="N34" i="57"/>
  <c r="R131" i="57"/>
  <c r="R107" i="57"/>
  <c r="C107" i="57"/>
  <c r="C99" i="57"/>
  <c r="C102" i="57"/>
  <c r="AE53" i="57"/>
  <c r="AG93" i="57"/>
  <c r="C35" i="57"/>
  <c r="F90" i="57"/>
  <c r="D99" i="57"/>
  <c r="S69" i="57"/>
  <c r="D80" i="61"/>
  <c r="X135" i="57"/>
  <c r="X24" i="57"/>
  <c r="X39" i="57"/>
  <c r="X21" i="57"/>
  <c r="X99" i="57"/>
  <c r="J94" i="57"/>
  <c r="J70" i="57"/>
  <c r="J46" i="57"/>
  <c r="AI114" i="57"/>
  <c r="AI41" i="57"/>
  <c r="AI53" i="57"/>
  <c r="AI54" i="57"/>
  <c r="AI66" i="57"/>
  <c r="AI102" i="57"/>
  <c r="V117" i="57"/>
  <c r="V116" i="57"/>
  <c r="V82" i="57"/>
  <c r="V131" i="57"/>
  <c r="V114" i="57"/>
  <c r="V115" i="57"/>
  <c r="V143" i="57"/>
  <c r="V120" i="57"/>
  <c r="V94" i="57"/>
  <c r="D89" i="57"/>
  <c r="W23" i="57"/>
  <c r="D44" i="57"/>
  <c r="Q57" i="57"/>
  <c r="J131" i="57"/>
  <c r="X16" i="57"/>
  <c r="H58" i="57"/>
  <c r="H138" i="57"/>
  <c r="H90" i="57"/>
  <c r="H56" i="57"/>
  <c r="H126" i="57"/>
  <c r="Q93" i="57"/>
  <c r="Q104" i="57"/>
  <c r="Q101" i="57"/>
  <c r="Q21" i="57"/>
  <c r="Q103" i="57"/>
  <c r="Q99" i="57"/>
  <c r="Q105" i="57"/>
  <c r="Q107" i="57"/>
  <c r="AK126" i="57"/>
  <c r="AM20" i="57"/>
  <c r="AM87" i="57"/>
  <c r="AM17" i="57"/>
  <c r="AM135" i="57"/>
  <c r="W21" i="57"/>
  <c r="W111" i="57"/>
  <c r="W63" i="57"/>
  <c r="W22" i="57"/>
  <c r="W87" i="57"/>
  <c r="P47" i="57"/>
  <c r="P58" i="57"/>
  <c r="P114" i="57"/>
  <c r="P70" i="57"/>
  <c r="P115" i="57"/>
  <c r="AE127" i="57"/>
  <c r="AE126" i="57"/>
  <c r="AJ115" i="57"/>
  <c r="AJ82" i="57"/>
  <c r="AJ118" i="57"/>
  <c r="AJ106" i="57"/>
  <c r="AJ131" i="57"/>
  <c r="AK59" i="57"/>
  <c r="AK60" i="57"/>
  <c r="AK53" i="57"/>
  <c r="AK55" i="57"/>
  <c r="AK41" i="57"/>
  <c r="AK102" i="57"/>
  <c r="AK138" i="57"/>
  <c r="AK66" i="57"/>
  <c r="AK78" i="57"/>
  <c r="E125" i="57"/>
  <c r="E23" i="57"/>
  <c r="E126" i="57"/>
  <c r="E131" i="57"/>
  <c r="E71" i="57"/>
  <c r="J119" i="57"/>
  <c r="I28" i="57"/>
  <c r="V70" i="57"/>
  <c r="J120" i="57"/>
  <c r="J115" i="57"/>
  <c r="I32" i="57"/>
  <c r="D95" i="57"/>
  <c r="P113" i="57"/>
  <c r="I64" i="57"/>
  <c r="D92" i="61"/>
  <c r="E127" i="57"/>
  <c r="Z71" i="57"/>
  <c r="Z125" i="57"/>
  <c r="Z83" i="57"/>
  <c r="Z23" i="57"/>
  <c r="Z127" i="57"/>
  <c r="Z130" i="57"/>
  <c r="Z47" i="57"/>
  <c r="Z107" i="57"/>
  <c r="Z129" i="57"/>
  <c r="Z128" i="57"/>
  <c r="AI58" i="57"/>
  <c r="AK92" i="61"/>
  <c r="AK90" i="61"/>
  <c r="J75" i="61"/>
  <c r="D19" i="61"/>
  <c r="D68" i="57"/>
  <c r="D80" i="57"/>
  <c r="D105" i="57"/>
  <c r="D92" i="57"/>
  <c r="D117" i="57"/>
  <c r="D129" i="57"/>
  <c r="Q51" i="57"/>
  <c r="Q56" i="57"/>
  <c r="Q41" i="57"/>
  <c r="Q59" i="57"/>
  <c r="Q54" i="57"/>
  <c r="Q78" i="57"/>
  <c r="Q60" i="57"/>
  <c r="Q53" i="57"/>
  <c r="AB114" i="57"/>
  <c r="AB116" i="57"/>
  <c r="AB115" i="57"/>
  <c r="AB119" i="57"/>
  <c r="J117" i="57"/>
  <c r="V58" i="57"/>
  <c r="I30" i="57"/>
  <c r="AB131" i="57"/>
  <c r="D94" i="57"/>
  <c r="W123" i="57"/>
  <c r="Q102" i="57"/>
  <c r="J143" i="57"/>
  <c r="AB118" i="57"/>
  <c r="V46" i="57"/>
  <c r="V113" i="57"/>
  <c r="AE59" i="57"/>
  <c r="AK19" i="61"/>
  <c r="AJ70" i="57"/>
  <c r="AG113" i="57"/>
  <c r="U126" i="57"/>
  <c r="AL128" i="57"/>
  <c r="Z35" i="57"/>
  <c r="C31" i="57"/>
  <c r="C32" i="57"/>
  <c r="K99" i="57"/>
  <c r="K111" i="57"/>
  <c r="Y55" i="57"/>
  <c r="Y53" i="57"/>
  <c r="Y41" i="57"/>
  <c r="Y138" i="57"/>
  <c r="K21" i="57"/>
  <c r="H54" i="57"/>
  <c r="H59" i="57"/>
  <c r="H114" i="57"/>
  <c r="W99" i="57"/>
  <c r="Q82" i="57"/>
  <c r="Q45" i="57"/>
  <c r="Q142" i="57"/>
  <c r="AG83" i="57"/>
  <c r="AM88" i="57"/>
  <c r="AM19" i="57"/>
  <c r="AM16" i="57"/>
  <c r="AM123" i="57"/>
  <c r="AM39" i="57"/>
  <c r="AM75" i="57"/>
  <c r="AM23" i="57"/>
  <c r="AM24" i="57"/>
  <c r="AD132" i="57"/>
  <c r="AD131" i="57"/>
  <c r="AD59" i="57"/>
  <c r="AD107" i="57"/>
  <c r="AD126" i="57"/>
  <c r="K22" i="57"/>
  <c r="K17" i="57"/>
  <c r="K63" i="57"/>
  <c r="Y78" i="57"/>
  <c r="AG59" i="57"/>
  <c r="AM127" i="57"/>
  <c r="AM90" i="57"/>
  <c r="AM59" i="57"/>
  <c r="AM56" i="57"/>
  <c r="AM60" i="57"/>
  <c r="AM138" i="57"/>
  <c r="AM126" i="57"/>
  <c r="AM51" i="57"/>
  <c r="AJ58" i="57"/>
  <c r="AJ119" i="57"/>
  <c r="AJ117" i="57"/>
  <c r="AJ113" i="57"/>
  <c r="AJ46" i="57"/>
  <c r="AJ116" i="57"/>
  <c r="AJ143" i="57"/>
  <c r="AJ114" i="57"/>
  <c r="AJ120" i="57"/>
  <c r="Q126" i="57"/>
  <c r="Q138" i="57"/>
  <c r="Q55" i="57"/>
  <c r="AB82" i="57"/>
  <c r="AB70" i="57"/>
  <c r="AB58" i="57"/>
  <c r="AK51" i="57"/>
  <c r="AK54" i="57"/>
  <c r="E144" i="57"/>
  <c r="E132" i="57"/>
  <c r="E47" i="57"/>
  <c r="E83" i="57"/>
  <c r="E119" i="57"/>
  <c r="E123" i="57"/>
  <c r="E128" i="57"/>
  <c r="C56" i="57"/>
  <c r="Y58" i="57"/>
  <c r="Y60" i="57"/>
  <c r="Y114" i="57"/>
  <c r="Y57" i="57"/>
  <c r="Y56" i="57"/>
  <c r="K23" i="57"/>
  <c r="C89" i="57"/>
  <c r="AF114" i="57"/>
  <c r="AF118" i="57"/>
  <c r="AF58" i="57"/>
  <c r="AF116" i="57"/>
  <c r="AC126" i="57"/>
  <c r="C33" i="57"/>
  <c r="AE63" i="57"/>
  <c r="AG132" i="57"/>
  <c r="AG129" i="57"/>
  <c r="AG119" i="57"/>
  <c r="AG131" i="57"/>
  <c r="AL24" i="57"/>
  <c r="AL23" i="57"/>
  <c r="AL83" i="57"/>
  <c r="AL35" i="57"/>
  <c r="AL123" i="57"/>
  <c r="AK31" i="57"/>
  <c r="AK99" i="57"/>
  <c r="AK75" i="57"/>
  <c r="Q24" i="57"/>
  <c r="Q16" i="57"/>
  <c r="Q17" i="57"/>
  <c r="Q19" i="57"/>
  <c r="G138" i="57"/>
  <c r="G78" i="57"/>
  <c r="G55" i="57"/>
  <c r="T78" i="57"/>
  <c r="E95" i="57"/>
  <c r="AG45" i="57"/>
  <c r="Y35" i="57"/>
  <c r="C123" i="57"/>
  <c r="C130" i="57"/>
  <c r="Z20" i="57"/>
  <c r="Z18" i="57"/>
  <c r="AC58" i="57"/>
  <c r="B144" i="57"/>
  <c r="AG107" i="57"/>
  <c r="P46" i="57"/>
  <c r="AE69" i="57"/>
  <c r="X20" i="57"/>
  <c r="AG106" i="57"/>
  <c r="AI28" i="57"/>
  <c r="AF36" i="57"/>
  <c r="R129" i="57"/>
  <c r="AC93" i="57"/>
  <c r="C126" i="57"/>
  <c r="Z16" i="57"/>
  <c r="X138" i="57"/>
  <c r="D76" i="57"/>
  <c r="H57" i="57"/>
  <c r="H53" i="57"/>
  <c r="G52" i="57"/>
  <c r="AG118" i="57"/>
  <c r="AG105" i="57"/>
  <c r="AL119" i="57"/>
  <c r="AF117" i="57"/>
  <c r="AA19" i="57"/>
  <c r="I100" i="57"/>
  <c r="C88" i="57"/>
  <c r="AJ21" i="57"/>
  <c r="AC27" i="57"/>
  <c r="AC21" i="57"/>
  <c r="AC18" i="57"/>
  <c r="AC51" i="57"/>
  <c r="AC99" i="57"/>
  <c r="AC15" i="57"/>
  <c r="AC63" i="57"/>
  <c r="AC17" i="57"/>
  <c r="AK33" i="57"/>
  <c r="AK40" i="57"/>
  <c r="AK35" i="57"/>
  <c r="AK27" i="57"/>
  <c r="AK28" i="57"/>
  <c r="AK36" i="57"/>
  <c r="AK64" i="57"/>
  <c r="AK52" i="57"/>
  <c r="AK124" i="57"/>
  <c r="AK136" i="57"/>
  <c r="AK30" i="57"/>
  <c r="AK100" i="57"/>
  <c r="AK76" i="57"/>
  <c r="J123" i="57"/>
  <c r="J87" i="57"/>
  <c r="J63" i="57"/>
  <c r="J20" i="57"/>
  <c r="J111" i="57"/>
  <c r="J39" i="57"/>
  <c r="J23" i="57"/>
  <c r="J24" i="57"/>
  <c r="AH19" i="57"/>
  <c r="AH18" i="57"/>
  <c r="AH16" i="57"/>
  <c r="AH135" i="57"/>
  <c r="AH39" i="57"/>
  <c r="AH24" i="57"/>
  <c r="AH63" i="57"/>
  <c r="AH75" i="57"/>
  <c r="J16" i="57"/>
  <c r="AI68" i="57"/>
  <c r="J22" i="57"/>
  <c r="AK29" i="57"/>
  <c r="AJ39" i="57"/>
  <c r="AJ75" i="57"/>
  <c r="AJ19" i="57"/>
  <c r="AJ24" i="57"/>
  <c r="AJ18" i="57"/>
  <c r="AJ20" i="57"/>
  <c r="AJ51" i="57"/>
  <c r="AJ23" i="57"/>
  <c r="AJ16" i="57"/>
  <c r="AJ63" i="57"/>
  <c r="AJ111" i="57"/>
  <c r="AJ22" i="57"/>
  <c r="AJ123" i="57"/>
  <c r="AJ17" i="57"/>
  <c r="U95" i="61"/>
  <c r="U129" i="61"/>
  <c r="AI80" i="61"/>
  <c r="AI92" i="61"/>
  <c r="AI94" i="57"/>
  <c r="AI117" i="57"/>
  <c r="AI93" i="57"/>
  <c r="AI44" i="57"/>
  <c r="AI89" i="57"/>
  <c r="AI90" i="57"/>
  <c r="AI105" i="57"/>
  <c r="AI91" i="57"/>
  <c r="AI56" i="57"/>
  <c r="E136" i="61"/>
  <c r="AL27" i="61"/>
  <c r="AL15" i="61"/>
  <c r="E27" i="61"/>
  <c r="J18" i="57"/>
  <c r="AC87" i="57"/>
  <c r="J135" i="57"/>
  <c r="E36" i="61"/>
  <c r="AJ135" i="57"/>
  <c r="AJ87" i="57"/>
  <c r="Y44" i="57"/>
  <c r="Y92" i="57"/>
  <c r="B18" i="57"/>
  <c r="B15" i="57"/>
  <c r="G19" i="57"/>
  <c r="G22" i="57"/>
  <c r="G75" i="57"/>
  <c r="AK19" i="57"/>
  <c r="AK123" i="57"/>
  <c r="AK21" i="57"/>
  <c r="AK63" i="57"/>
  <c r="AK18" i="57"/>
  <c r="AK24" i="57"/>
  <c r="AK23" i="57"/>
  <c r="AK17" i="57"/>
  <c r="AK16" i="57"/>
  <c r="AK15" i="57"/>
  <c r="G135" i="57"/>
  <c r="AK135" i="57"/>
  <c r="G51" i="57"/>
  <c r="G17" i="57"/>
  <c r="B135" i="57"/>
  <c r="AK20" i="57"/>
  <c r="I88" i="57"/>
  <c r="I29" i="57"/>
  <c r="AF141" i="57"/>
  <c r="W20" i="57"/>
  <c r="W129" i="57"/>
  <c r="X33" i="57"/>
  <c r="X27" i="57"/>
  <c r="W31" i="61"/>
  <c r="D87" i="61"/>
  <c r="AA24" i="57"/>
  <c r="D129" i="61"/>
  <c r="AA123" i="57"/>
  <c r="W76" i="61"/>
  <c r="AF87" i="57"/>
  <c r="AF93" i="57"/>
  <c r="C95" i="57"/>
  <c r="C87" i="57"/>
  <c r="I76" i="57"/>
  <c r="Y95" i="61"/>
  <c r="D20" i="61"/>
  <c r="O96" i="57"/>
  <c r="AA99" i="57"/>
  <c r="AK80" i="61"/>
  <c r="AK20" i="61"/>
  <c r="AK51" i="61"/>
  <c r="AK17" i="61"/>
  <c r="I34" i="57"/>
  <c r="I36" i="57"/>
  <c r="C44" i="57"/>
  <c r="W93" i="57"/>
  <c r="W91" i="57"/>
  <c r="AF105" i="57"/>
  <c r="X28" i="57"/>
  <c r="X36" i="57"/>
  <c r="X40" i="57"/>
  <c r="AA63" i="57"/>
  <c r="W68" i="57"/>
  <c r="D95" i="61"/>
  <c r="I90" i="61"/>
  <c r="Y129" i="61"/>
  <c r="W117" i="57"/>
  <c r="AA20" i="57"/>
  <c r="AA23" i="57"/>
  <c r="I56" i="61"/>
  <c r="AF92" i="57"/>
  <c r="AF91" i="57"/>
  <c r="C105" i="57"/>
  <c r="C93" i="57"/>
  <c r="O141" i="57"/>
  <c r="D23" i="61"/>
  <c r="X15" i="57"/>
  <c r="C129" i="57"/>
  <c r="O89" i="57"/>
  <c r="AF80" i="57"/>
  <c r="D88" i="61"/>
  <c r="I52" i="57"/>
  <c r="X136" i="57"/>
  <c r="W105" i="57"/>
  <c r="AK95" i="61"/>
  <c r="W44" i="57"/>
  <c r="AA87" i="57"/>
  <c r="I112" i="57"/>
  <c r="D75" i="61"/>
  <c r="J19" i="61"/>
  <c r="I40" i="57"/>
  <c r="O44" i="57"/>
  <c r="AF90" i="57"/>
  <c r="C20" i="57"/>
  <c r="AF68" i="57"/>
  <c r="C90" i="57"/>
  <c r="AF56" i="57"/>
  <c r="AF29" i="57"/>
  <c r="AF32" i="57"/>
  <c r="J35" i="57"/>
  <c r="E27" i="57"/>
  <c r="AF76" i="57"/>
  <c r="AF88" i="57"/>
  <c r="U76" i="57"/>
  <c r="P40" i="57"/>
  <c r="U29" i="57"/>
  <c r="AC90" i="57"/>
  <c r="AC88" i="57"/>
  <c r="AF27" i="57"/>
  <c r="AF31" i="57"/>
  <c r="L75" i="57"/>
  <c r="R56" i="57"/>
  <c r="AC32" i="57"/>
  <c r="J27" i="57"/>
  <c r="U40" i="57"/>
  <c r="J124" i="57"/>
  <c r="R35" i="61"/>
  <c r="R93" i="57"/>
  <c r="U64" i="57"/>
  <c r="AI87" i="61"/>
  <c r="B124" i="61"/>
  <c r="E64" i="57"/>
  <c r="AI20" i="61"/>
  <c r="R68" i="57"/>
  <c r="AJ124" i="61"/>
  <c r="P64" i="57"/>
  <c r="R124" i="61"/>
  <c r="AF112" i="57"/>
  <c r="R117" i="57"/>
  <c r="AF52" i="57"/>
  <c r="R105" i="57"/>
  <c r="AC56" i="57"/>
  <c r="AI64" i="57"/>
  <c r="AK95" i="57"/>
  <c r="AF15" i="57"/>
  <c r="AF136" i="57"/>
  <c r="U31" i="57"/>
  <c r="U30" i="57"/>
  <c r="AC91" i="57"/>
  <c r="AF34" i="57"/>
  <c r="AF33" i="57"/>
  <c r="AC20" i="57"/>
  <c r="AC68" i="57"/>
  <c r="L23" i="57"/>
  <c r="J32" i="57"/>
  <c r="P52" i="57"/>
  <c r="R91" i="57"/>
  <c r="R90" i="57"/>
  <c r="P29" i="57"/>
  <c r="L27" i="57"/>
  <c r="AF64" i="57"/>
  <c r="AJ35" i="61"/>
  <c r="E136" i="57"/>
  <c r="AC105" i="57"/>
  <c r="AI29" i="57"/>
  <c r="J112" i="57"/>
  <c r="U52" i="57"/>
  <c r="J15" i="57"/>
  <c r="AF100" i="57"/>
  <c r="P112" i="57"/>
  <c r="AF30" i="57"/>
  <c r="L15" i="57"/>
  <c r="J30" i="57"/>
  <c r="R95" i="57"/>
  <c r="R94" i="57"/>
  <c r="AI19" i="61"/>
  <c r="E30" i="57"/>
  <c r="J88" i="57"/>
  <c r="E76" i="57"/>
  <c r="V30" i="57"/>
  <c r="V34" i="57"/>
  <c r="V40" i="57"/>
  <c r="V88" i="57"/>
  <c r="V112" i="57"/>
  <c r="V31" i="57"/>
  <c r="V35" i="57"/>
  <c r="V76" i="57"/>
  <c r="V124" i="57"/>
  <c r="V36" i="57"/>
  <c r="V29" i="57"/>
  <c r="V136" i="57"/>
  <c r="L123" i="61"/>
  <c r="S19" i="61"/>
  <c r="E90" i="57"/>
  <c r="E89" i="57"/>
  <c r="E141" i="57"/>
  <c r="E129" i="57"/>
  <c r="E96" i="57"/>
  <c r="E117" i="57"/>
  <c r="E44" i="57"/>
  <c r="E87" i="57"/>
  <c r="E94" i="57"/>
  <c r="E92" i="57"/>
  <c r="Y123" i="61"/>
  <c r="Y20" i="61"/>
  <c r="Y87" i="61"/>
  <c r="Y23" i="61"/>
  <c r="AJ15" i="61"/>
  <c r="AJ123" i="61"/>
  <c r="AG96" i="61"/>
  <c r="AG141" i="61"/>
  <c r="Y117" i="57"/>
  <c r="Z76" i="57"/>
  <c r="E68" i="57"/>
  <c r="V32" i="57"/>
  <c r="Y32" i="57"/>
  <c r="Y129" i="57"/>
  <c r="Y95" i="57"/>
  <c r="Y93" i="57"/>
  <c r="Y105" i="57"/>
  <c r="Y80" i="57"/>
  <c r="Y141" i="57"/>
  <c r="Y94" i="57"/>
  <c r="Y89" i="57"/>
  <c r="Y96" i="57"/>
  <c r="Y88" i="57"/>
  <c r="B39" i="57"/>
  <c r="B27" i="57"/>
  <c r="B63" i="57"/>
  <c r="B19" i="57"/>
  <c r="B21" i="57"/>
  <c r="B51" i="57"/>
  <c r="B75" i="57"/>
  <c r="B24" i="57"/>
  <c r="B16" i="57"/>
  <c r="B17" i="57"/>
  <c r="N91" i="57"/>
  <c r="N95" i="57"/>
  <c r="N129" i="57"/>
  <c r="N56" i="57"/>
  <c r="N94" i="57"/>
  <c r="N92" i="57"/>
  <c r="N68" i="57"/>
  <c r="N105" i="57"/>
  <c r="N90" i="57"/>
  <c r="N88" i="57"/>
  <c r="N32" i="57"/>
  <c r="N117" i="57"/>
  <c r="I18" i="57"/>
  <c r="I19" i="57"/>
  <c r="I135" i="57"/>
  <c r="I22" i="57"/>
  <c r="I20" i="57"/>
  <c r="I39" i="57"/>
  <c r="I111" i="57"/>
  <c r="I63" i="57"/>
  <c r="I21" i="57"/>
  <c r="I15" i="57"/>
  <c r="I17" i="57"/>
  <c r="Z40" i="57"/>
  <c r="Z30" i="57"/>
  <c r="Z64" i="57"/>
  <c r="Z88" i="57"/>
  <c r="Z32" i="57"/>
  <c r="Z28" i="57"/>
  <c r="Z124" i="57"/>
  <c r="Z27" i="57"/>
  <c r="Z31" i="57"/>
  <c r="I87" i="57"/>
  <c r="I27" i="57"/>
  <c r="N80" i="57"/>
  <c r="L23" i="61"/>
  <c r="E20" i="57"/>
  <c r="N93" i="57"/>
  <c r="I75" i="57"/>
  <c r="B99" i="57"/>
  <c r="E80" i="57"/>
  <c r="Y90" i="57"/>
  <c r="N87" i="57"/>
  <c r="S75" i="61"/>
  <c r="E56" i="57"/>
  <c r="I24" i="57"/>
  <c r="I99" i="57"/>
  <c r="V28" i="57"/>
  <c r="Z15" i="57"/>
  <c r="I51" i="57"/>
  <c r="E91" i="57"/>
  <c r="AK92" i="57"/>
  <c r="AK80" i="57"/>
  <c r="AI40" i="57"/>
  <c r="AI30" i="57"/>
  <c r="AK129" i="57"/>
  <c r="AK32" i="57"/>
  <c r="AK68" i="57"/>
  <c r="AK88" i="57"/>
  <c r="AK91" i="57"/>
  <c r="AJ30" i="57"/>
  <c r="AJ64" i="57"/>
  <c r="AJ40" i="57"/>
  <c r="U136" i="57"/>
  <c r="AI33" i="57"/>
  <c r="AK89" i="57"/>
  <c r="AK93" i="57"/>
  <c r="AI112" i="57"/>
  <c r="AK105" i="57"/>
  <c r="AI32" i="57"/>
  <c r="AK90" i="57"/>
  <c r="AK56" i="57"/>
  <c r="L135" i="57"/>
  <c r="AJ15" i="57"/>
  <c r="AK44" i="57"/>
  <c r="AI100" i="57"/>
  <c r="AK87" i="57"/>
  <c r="AI52" i="57"/>
  <c r="AI88" i="57"/>
  <c r="AI34" i="57"/>
  <c r="AK96" i="57"/>
  <c r="AK141" i="57"/>
  <c r="E29" i="57"/>
  <c r="E35" i="57"/>
  <c r="B29" i="61"/>
  <c r="AJ136" i="57"/>
  <c r="AJ27" i="57"/>
  <c r="AJ35" i="57"/>
  <c r="AJ28" i="57"/>
  <c r="AJ31" i="57"/>
  <c r="AJ29" i="57"/>
  <c r="J136" i="57"/>
  <c r="E15" i="57"/>
  <c r="L39" i="57"/>
  <c r="L19" i="57"/>
  <c r="L16" i="57"/>
  <c r="J28" i="57"/>
  <c r="J64" i="57"/>
  <c r="L123" i="57"/>
  <c r="P30" i="57"/>
  <c r="P28" i="57"/>
  <c r="AJ27" i="61"/>
  <c r="E40" i="57"/>
  <c r="E34" i="57"/>
  <c r="E31" i="57"/>
  <c r="E32" i="57"/>
  <c r="B35" i="61"/>
  <c r="E88" i="57"/>
  <c r="J40" i="57"/>
  <c r="AK75" i="61"/>
  <c r="AK123" i="61"/>
  <c r="AJ112" i="57"/>
  <c r="AK87" i="61"/>
  <c r="AJ33" i="57"/>
  <c r="AJ88" i="57"/>
  <c r="AJ124" i="57"/>
  <c r="AJ100" i="57"/>
  <c r="AJ32" i="57"/>
  <c r="AJ76" i="57"/>
  <c r="L18" i="57"/>
  <c r="J34" i="57"/>
  <c r="P34" i="57"/>
  <c r="E52" i="57"/>
  <c r="B52" i="61"/>
  <c r="E36" i="57"/>
  <c r="E28" i="57"/>
  <c r="E124" i="57"/>
  <c r="Y96" i="61"/>
  <c r="AK129" i="61"/>
  <c r="AJ34" i="57"/>
  <c r="AJ36" i="57"/>
  <c r="AL29" i="57"/>
  <c r="AM76" i="57"/>
  <c r="AM32" i="57"/>
  <c r="AM29" i="57"/>
  <c r="AL39" i="57"/>
  <c r="AM136" i="57"/>
  <c r="AL40" i="57"/>
  <c r="AL28" i="57"/>
  <c r="AM27" i="57"/>
  <c r="AL125" i="57"/>
  <c r="AM35" i="57"/>
  <c r="AM15" i="57"/>
  <c r="AL52" i="57"/>
  <c r="AL53" i="57"/>
  <c r="AL41" i="57"/>
  <c r="AL78" i="57"/>
  <c r="AL126" i="57"/>
  <c r="AM124" i="57"/>
  <c r="AL77" i="57"/>
  <c r="AL47" i="57"/>
  <c r="AM36" i="57"/>
  <c r="AL43" i="57"/>
  <c r="AL59" i="57"/>
  <c r="AL55" i="57"/>
  <c r="AM31" i="57"/>
  <c r="AM28" i="57"/>
  <c r="AL51" i="57"/>
  <c r="AL113" i="57"/>
  <c r="AL114" i="57"/>
  <c r="AL131" i="57"/>
  <c r="AM54" i="57"/>
  <c r="AL130" i="57"/>
  <c r="AL116" i="57"/>
  <c r="AM40" i="57"/>
  <c r="AM52" i="57"/>
  <c r="AL34" i="57"/>
  <c r="AL46" i="57"/>
  <c r="AL82" i="57"/>
  <c r="AL112" i="57"/>
  <c r="AL58" i="57"/>
  <c r="AL22" i="57"/>
  <c r="AL111" i="57"/>
  <c r="AM30" i="57"/>
  <c r="AM71" i="57"/>
  <c r="AM66" i="57"/>
  <c r="AL143" i="57"/>
  <c r="AL107" i="57"/>
  <c r="AL140" i="57"/>
  <c r="AM65" i="57"/>
  <c r="AM63" i="57"/>
  <c r="AL100" i="57"/>
  <c r="AL120" i="57"/>
  <c r="AL118" i="57"/>
  <c r="AL106" i="57"/>
  <c r="AM68" i="57"/>
  <c r="AM42" i="57"/>
  <c r="AM139" i="57"/>
  <c r="AM72" i="57"/>
  <c r="AM91" i="57"/>
  <c r="AL36" i="57"/>
  <c r="AL33" i="57"/>
  <c r="AL108" i="57"/>
  <c r="AL138" i="57"/>
  <c r="AL132" i="57"/>
  <c r="AL84" i="57"/>
  <c r="AL60" i="57"/>
  <c r="AL142" i="57"/>
  <c r="AL102" i="57"/>
  <c r="AL45" i="57"/>
  <c r="AM79" i="57"/>
  <c r="AL48" i="57"/>
  <c r="AM67" i="57"/>
  <c r="AL136" i="57"/>
  <c r="AL144" i="57"/>
  <c r="AL135" i="57"/>
  <c r="AL104" i="57"/>
  <c r="AL21" i="57"/>
  <c r="AL57" i="57"/>
  <c r="AL81" i="57"/>
  <c r="AM18" i="57"/>
  <c r="AM64" i="57"/>
  <c r="AL101" i="57"/>
  <c r="AL137" i="57"/>
  <c r="Y54" i="57"/>
  <c r="Y139" i="57"/>
  <c r="X105" i="57"/>
  <c r="AC35" i="57"/>
  <c r="AC23" i="57"/>
  <c r="Z66" i="57"/>
  <c r="X89" i="57"/>
  <c r="Y21" i="57"/>
  <c r="X104" i="57"/>
  <c r="Y20" i="57"/>
  <c r="J142" i="57"/>
  <c r="U137" i="57"/>
  <c r="E59" i="61"/>
  <c r="U128" i="57"/>
  <c r="Y51" i="57"/>
  <c r="Y64" i="57"/>
  <c r="Y99" i="57"/>
  <c r="Y115" i="57"/>
  <c r="G112" i="57"/>
  <c r="Y19" i="57"/>
  <c r="Y16" i="57"/>
  <c r="Y22" i="57"/>
  <c r="G36" i="57"/>
  <c r="Y135" i="57"/>
  <c r="Y79" i="57"/>
  <c r="Y71" i="57"/>
  <c r="L139" i="57"/>
  <c r="J106" i="57"/>
  <c r="J118" i="57"/>
  <c r="L140" i="57"/>
  <c r="J33" i="57"/>
  <c r="U48" i="57"/>
  <c r="J103" i="57"/>
  <c r="U72" i="57"/>
  <c r="AC129" i="57"/>
  <c r="U83" i="57"/>
  <c r="U127" i="57"/>
  <c r="H107" i="57"/>
  <c r="J69" i="57"/>
  <c r="L132" i="57"/>
  <c r="L36" i="57"/>
  <c r="AC59" i="57"/>
  <c r="H92" i="57"/>
  <c r="Z78" i="57"/>
  <c r="P116" i="57"/>
  <c r="K93" i="57"/>
  <c r="K56" i="57"/>
  <c r="P102" i="57"/>
  <c r="Z41" i="57"/>
  <c r="D33" i="57"/>
  <c r="K87" i="57"/>
  <c r="Z55" i="57"/>
  <c r="X96" i="57"/>
  <c r="P78" i="57"/>
  <c r="H80" i="57"/>
  <c r="H137" i="57"/>
  <c r="P81" i="57"/>
  <c r="D64" i="57"/>
  <c r="D40" i="57"/>
  <c r="Z56" i="57"/>
  <c r="H44" i="57"/>
  <c r="AE18" i="57"/>
  <c r="AE51" i="57"/>
  <c r="D34" i="57"/>
  <c r="P57" i="57"/>
  <c r="P67" i="57"/>
  <c r="D32" i="57"/>
  <c r="K29" i="57"/>
  <c r="K64" i="57"/>
  <c r="H78" i="57"/>
  <c r="Y39" i="57"/>
  <c r="Y24" i="57"/>
  <c r="Y15" i="57"/>
  <c r="Y87" i="57"/>
  <c r="Y123" i="57"/>
  <c r="AE41" i="57"/>
  <c r="Y27" i="57"/>
  <c r="Y63" i="57"/>
  <c r="Y75" i="57"/>
  <c r="Y111" i="57"/>
  <c r="Y17" i="57"/>
  <c r="G15" i="57"/>
  <c r="K15" i="57"/>
  <c r="H84" i="57"/>
  <c r="K27" i="57"/>
  <c r="K30" i="57"/>
  <c r="H140" i="57"/>
  <c r="H55" i="57"/>
  <c r="C55" i="57"/>
  <c r="H128" i="57"/>
  <c r="H82" i="57"/>
  <c r="K34" i="57"/>
  <c r="K33" i="57"/>
  <c r="K100" i="57"/>
  <c r="K112" i="57"/>
  <c r="K52" i="57"/>
  <c r="K124" i="57"/>
  <c r="H83" i="57"/>
  <c r="K35" i="57"/>
  <c r="K95" i="57"/>
  <c r="P101" i="57"/>
  <c r="Z52" i="57"/>
  <c r="D100" i="57"/>
  <c r="H46" i="57"/>
  <c r="AE23" i="57"/>
  <c r="D31" i="57"/>
  <c r="D35" i="57"/>
  <c r="D88" i="57"/>
  <c r="K91" i="57"/>
  <c r="K90" i="57"/>
  <c r="X32" i="57"/>
  <c r="K129" i="57"/>
  <c r="G35" i="57"/>
  <c r="G29" i="57"/>
  <c r="G34" i="57"/>
  <c r="G124" i="57"/>
  <c r="Z90" i="57"/>
  <c r="P104" i="57"/>
  <c r="P100" i="57"/>
  <c r="Z54" i="57"/>
  <c r="Z51" i="57"/>
  <c r="Z53" i="57"/>
  <c r="K20" i="57"/>
  <c r="P55" i="57"/>
  <c r="Z126" i="57"/>
  <c r="P33" i="57"/>
  <c r="K105" i="57"/>
  <c r="G76" i="57"/>
  <c r="P69" i="57"/>
  <c r="Z17" i="57"/>
  <c r="G136" i="57"/>
  <c r="X141" i="57"/>
  <c r="AE17" i="57"/>
  <c r="P77" i="57"/>
  <c r="D28" i="57"/>
  <c r="D30" i="57"/>
  <c r="K94" i="57"/>
  <c r="P118" i="57"/>
  <c r="P106" i="57"/>
  <c r="Z59" i="57"/>
  <c r="X93" i="57"/>
  <c r="X88" i="57"/>
  <c r="AE123" i="57"/>
  <c r="K88" i="57"/>
  <c r="Z102" i="57"/>
  <c r="X44" i="57"/>
  <c r="Z29" i="57"/>
  <c r="G27" i="57"/>
  <c r="G31" i="57"/>
  <c r="D124" i="57"/>
  <c r="P103" i="57"/>
  <c r="Z57" i="57"/>
  <c r="K68" i="57"/>
  <c r="X80" i="57"/>
  <c r="H77" i="57"/>
  <c r="P31" i="57"/>
  <c r="X87" i="57"/>
  <c r="X92" i="57"/>
  <c r="K32" i="57"/>
  <c r="P79" i="57"/>
  <c r="P76" i="57"/>
  <c r="P82" i="57"/>
  <c r="D112" i="57"/>
  <c r="AE27" i="57"/>
  <c r="U59" i="57"/>
  <c r="L144" i="57"/>
  <c r="U35" i="57"/>
  <c r="AC95" i="57"/>
  <c r="H104" i="57"/>
  <c r="L84" i="57"/>
  <c r="J99" i="57"/>
  <c r="U124" i="57"/>
  <c r="AE130" i="57"/>
  <c r="AE99" i="57"/>
  <c r="AE107" i="57"/>
  <c r="AC127" i="57"/>
  <c r="U144" i="57"/>
  <c r="J45" i="57"/>
  <c r="J21" i="57"/>
  <c r="L136" i="57"/>
  <c r="L137" i="57"/>
  <c r="H105" i="57"/>
  <c r="AC71" i="57"/>
  <c r="L48" i="57"/>
  <c r="L24" i="57"/>
  <c r="J130" i="57"/>
  <c r="L72" i="57"/>
  <c r="J108" i="57"/>
  <c r="J101" i="57"/>
  <c r="U71" i="57"/>
  <c r="U132" i="57"/>
  <c r="U125" i="57"/>
  <c r="AE101" i="57"/>
  <c r="AE103" i="57"/>
  <c r="AC123" i="57"/>
  <c r="AC124" i="57"/>
  <c r="U140" i="57"/>
  <c r="U139" i="57"/>
  <c r="AC107" i="57"/>
  <c r="U84" i="57"/>
  <c r="AG144" i="57"/>
  <c r="U60" i="57"/>
  <c r="U36" i="57"/>
  <c r="U47" i="57"/>
  <c r="U119" i="57"/>
  <c r="J105" i="57"/>
  <c r="J100" i="57"/>
  <c r="J107" i="57"/>
  <c r="AE102" i="57"/>
  <c r="AC130" i="57"/>
  <c r="U138" i="57"/>
  <c r="AE21" i="57"/>
  <c r="AE57" i="57"/>
  <c r="AC132" i="57"/>
  <c r="U131" i="57"/>
  <c r="U58" i="57"/>
  <c r="X43" i="57"/>
  <c r="X75" i="57"/>
  <c r="U114" i="57"/>
  <c r="AE42" i="57"/>
  <c r="AE39" i="57"/>
  <c r="AE125" i="57"/>
  <c r="AE65" i="57"/>
  <c r="X31" i="57"/>
  <c r="AE47" i="57"/>
  <c r="U34" i="57"/>
  <c r="AE45" i="57"/>
  <c r="AE16" i="57"/>
  <c r="F20" i="57"/>
  <c r="P59" i="57"/>
  <c r="R32" i="57"/>
  <c r="P119" i="57"/>
  <c r="U120" i="57"/>
  <c r="U115" i="57"/>
  <c r="U116" i="57"/>
  <c r="H81" i="57"/>
  <c r="U70" i="57"/>
  <c r="F135" i="57"/>
  <c r="P127" i="57"/>
  <c r="H142" i="57"/>
  <c r="F16" i="57"/>
  <c r="F18" i="57"/>
  <c r="F87" i="57"/>
  <c r="U82" i="57"/>
  <c r="AG78" i="57"/>
  <c r="U46" i="57"/>
  <c r="X76" i="57"/>
  <c r="X81" i="57"/>
  <c r="U112" i="57"/>
  <c r="X19" i="57"/>
  <c r="U143" i="57"/>
  <c r="X140" i="57"/>
  <c r="F24" i="57"/>
  <c r="F39" i="57"/>
  <c r="X84" i="57"/>
  <c r="U113" i="57"/>
  <c r="F63" i="57"/>
  <c r="AG126" i="57"/>
  <c r="W27" i="57"/>
  <c r="W34" i="57"/>
  <c r="AG41" i="57"/>
  <c r="AG102" i="57"/>
  <c r="AG114" i="57"/>
  <c r="AG57" i="57"/>
  <c r="AG53" i="57"/>
  <c r="AG55" i="57"/>
  <c r="AG60" i="57"/>
  <c r="AG90" i="57"/>
  <c r="AG58" i="57"/>
  <c r="AG56" i="57"/>
  <c r="W88" i="57"/>
  <c r="AG48" i="57"/>
  <c r="AG84" i="57"/>
  <c r="AG141" i="57"/>
  <c r="AG140" i="57"/>
  <c r="AG96" i="57"/>
  <c r="AG120" i="57"/>
  <c r="AG143" i="57"/>
  <c r="AG137" i="57"/>
  <c r="AG108" i="57"/>
  <c r="AG138" i="57"/>
  <c r="AG142" i="57"/>
  <c r="R52" i="57"/>
  <c r="H47" i="57"/>
  <c r="H48" i="57"/>
  <c r="H89" i="57"/>
  <c r="H113" i="57"/>
  <c r="H43" i="57"/>
  <c r="H45" i="57"/>
  <c r="H125" i="57"/>
  <c r="R88" i="57"/>
  <c r="H41" i="57"/>
  <c r="R64" i="57"/>
  <c r="AH17" i="57"/>
  <c r="Y42" i="57"/>
  <c r="H102" i="57"/>
  <c r="H101" i="57"/>
  <c r="Y127" i="57"/>
  <c r="H130" i="57"/>
  <c r="P107" i="57"/>
  <c r="Y72" i="57"/>
  <c r="Y65" i="57"/>
  <c r="Y70" i="57"/>
  <c r="H93" i="57"/>
  <c r="P128" i="57"/>
  <c r="H118" i="57"/>
  <c r="Y18" i="57"/>
  <c r="H108" i="57"/>
  <c r="Y91" i="57"/>
  <c r="Y67" i="57"/>
  <c r="Y68" i="57"/>
  <c r="P131" i="57"/>
  <c r="P124" i="57"/>
  <c r="P125" i="57"/>
  <c r="Y30" i="57"/>
  <c r="Y103" i="57"/>
  <c r="H106" i="57"/>
  <c r="Y69" i="57"/>
  <c r="P35" i="57"/>
  <c r="P130" i="57"/>
  <c r="P126" i="57"/>
  <c r="P71" i="57"/>
  <c r="P83" i="57"/>
  <c r="R34" i="57"/>
  <c r="R35" i="57"/>
  <c r="R124" i="57"/>
  <c r="R112" i="57"/>
  <c r="R30" i="57"/>
  <c r="R33" i="57"/>
  <c r="C77" i="57"/>
  <c r="R100" i="57"/>
  <c r="C43" i="57"/>
  <c r="R29" i="57"/>
  <c r="W124" i="57"/>
  <c r="W100" i="57"/>
  <c r="W15" i="57"/>
  <c r="W33" i="57"/>
  <c r="W30" i="57"/>
  <c r="W64" i="57"/>
  <c r="W35" i="57"/>
  <c r="W32" i="57"/>
  <c r="U24" i="57"/>
  <c r="U111" i="57"/>
  <c r="U63" i="57"/>
  <c r="AE87" i="57"/>
  <c r="AE56" i="57"/>
  <c r="T80" i="57"/>
  <c r="Q94" i="57"/>
  <c r="F41" i="57"/>
  <c r="Q118" i="57"/>
  <c r="Q117" i="57"/>
  <c r="U23" i="57"/>
  <c r="U16" i="57"/>
  <c r="AE91" i="57"/>
  <c r="U39" i="57"/>
  <c r="Q58" i="57"/>
  <c r="Q120" i="57"/>
  <c r="Q116" i="57"/>
  <c r="AE44" i="57"/>
  <c r="U123" i="57"/>
  <c r="Q46" i="57"/>
  <c r="AE105" i="57"/>
  <c r="U135" i="57"/>
  <c r="Q131" i="57"/>
  <c r="U19" i="57"/>
  <c r="U18" i="57"/>
  <c r="U22" i="57"/>
  <c r="AE89" i="57"/>
  <c r="Q119" i="57"/>
  <c r="Q114" i="57"/>
  <c r="Q113" i="57"/>
  <c r="AE129" i="57"/>
  <c r="Q22" i="57"/>
  <c r="U27" i="57"/>
  <c r="AE90" i="57"/>
  <c r="Q70" i="57"/>
  <c r="U51" i="57"/>
  <c r="U17" i="57"/>
  <c r="U15" i="57"/>
  <c r="AE95" i="57"/>
  <c r="AE93" i="57"/>
  <c r="Q106" i="57"/>
  <c r="Q111" i="57"/>
  <c r="Q115" i="57"/>
  <c r="Q143" i="57"/>
  <c r="AE20" i="57"/>
  <c r="AD23" i="57"/>
  <c r="C78" i="57"/>
  <c r="C81" i="57"/>
  <c r="C19" i="57"/>
  <c r="C83" i="57"/>
  <c r="C104" i="57"/>
  <c r="C128" i="57"/>
  <c r="C76" i="57"/>
  <c r="C80" i="57"/>
  <c r="C75" i="57"/>
  <c r="C92" i="57"/>
  <c r="H70" i="57"/>
  <c r="J114" i="57"/>
  <c r="J138" i="57"/>
  <c r="J58" i="57"/>
  <c r="H91" i="57"/>
  <c r="H139" i="57"/>
  <c r="J66" i="57"/>
  <c r="J60" i="57"/>
  <c r="H69" i="57"/>
  <c r="W112" i="57"/>
  <c r="AC125" i="57"/>
  <c r="AC45" i="57"/>
  <c r="AE35" i="57"/>
  <c r="AE64" i="57"/>
  <c r="AC72" i="57"/>
  <c r="AC41" i="57"/>
  <c r="AE124" i="57"/>
  <c r="AC16" i="57"/>
  <c r="AC42" i="57"/>
  <c r="AC39" i="57"/>
  <c r="N141" i="57"/>
  <c r="AE32" i="57"/>
  <c r="AE15" i="57"/>
  <c r="AC53" i="57"/>
  <c r="AC89" i="57"/>
  <c r="AC65" i="57"/>
  <c r="AC28" i="57"/>
  <c r="AC44" i="57"/>
  <c r="AC47" i="57"/>
  <c r="N142" i="57"/>
  <c r="AC101" i="57"/>
  <c r="AE88" i="57"/>
  <c r="AC40" i="57"/>
  <c r="AE100" i="57"/>
  <c r="AC46" i="57"/>
  <c r="Z137" i="57"/>
  <c r="F127" i="57"/>
  <c r="F129" i="57"/>
  <c r="F144" i="57"/>
  <c r="Z141" i="57"/>
  <c r="F126" i="57"/>
  <c r="F125" i="57"/>
  <c r="Z84" i="57"/>
  <c r="Z132" i="57"/>
  <c r="F123" i="57"/>
  <c r="Z96" i="57"/>
  <c r="Z48" i="57"/>
  <c r="F47" i="57"/>
  <c r="Z142" i="57"/>
  <c r="Z140" i="57"/>
  <c r="Z144" i="57"/>
  <c r="F71" i="57"/>
  <c r="O75" i="57"/>
  <c r="Z136" i="57"/>
  <c r="Z139" i="57"/>
  <c r="Z138" i="57"/>
  <c r="O16" i="57"/>
  <c r="F23" i="57"/>
  <c r="F95" i="57"/>
  <c r="Z36" i="57"/>
  <c r="F132" i="57"/>
  <c r="Z108" i="57"/>
  <c r="Z60" i="57"/>
  <c r="Z72" i="57"/>
  <c r="F138" i="57"/>
  <c r="F53" i="57"/>
  <c r="Z24" i="57"/>
  <c r="Z135" i="57"/>
  <c r="O20" i="57"/>
  <c r="AC106" i="57"/>
  <c r="N24" i="57"/>
  <c r="AC142" i="57"/>
  <c r="N108" i="57"/>
  <c r="N143" i="57"/>
  <c r="N140" i="57"/>
  <c r="N132" i="57"/>
  <c r="AE28" i="57"/>
  <c r="AE30" i="57"/>
  <c r="AE52" i="57"/>
  <c r="W47" i="57"/>
  <c r="N72" i="57"/>
  <c r="N84" i="57"/>
  <c r="N36" i="57"/>
  <c r="N96" i="57"/>
  <c r="AC144" i="57"/>
  <c r="AE40" i="57"/>
  <c r="N135" i="57"/>
  <c r="N138" i="57"/>
  <c r="AE33" i="57"/>
  <c r="N120" i="57"/>
  <c r="N144" i="57"/>
  <c r="N139" i="57"/>
  <c r="N136" i="57"/>
  <c r="AE29" i="57"/>
  <c r="H72" i="57"/>
  <c r="H67" i="57"/>
  <c r="J102" i="57"/>
  <c r="J56" i="57"/>
  <c r="J54" i="57"/>
  <c r="H127" i="57"/>
  <c r="AD135" i="57"/>
  <c r="J52" i="57"/>
  <c r="J51" i="57"/>
  <c r="J57" i="57"/>
  <c r="H65" i="57"/>
  <c r="H71" i="57"/>
  <c r="H66" i="57"/>
  <c r="AD123" i="57"/>
  <c r="H115" i="57"/>
  <c r="J90" i="57"/>
  <c r="J17" i="57"/>
  <c r="H103" i="57"/>
  <c r="J29" i="57"/>
  <c r="J126" i="57"/>
  <c r="H79" i="57"/>
  <c r="H42" i="57"/>
  <c r="J59" i="57"/>
  <c r="J53" i="57"/>
  <c r="H68" i="57"/>
  <c r="S21" i="57"/>
  <c r="S142" i="57"/>
  <c r="S107" i="57"/>
  <c r="S57" i="57"/>
  <c r="AD51" i="57"/>
  <c r="AD63" i="57"/>
  <c r="AD99" i="57"/>
  <c r="AD17" i="57"/>
  <c r="AD18" i="57"/>
  <c r="AD111" i="57"/>
  <c r="AD21" i="57"/>
  <c r="AD22" i="57"/>
  <c r="AC24" i="57"/>
  <c r="AC135" i="57"/>
  <c r="F51" i="57"/>
  <c r="AC48" i="57"/>
  <c r="F66" i="57"/>
  <c r="F17" i="57"/>
  <c r="AC108" i="57"/>
  <c r="AC36" i="57"/>
  <c r="AC136" i="57"/>
  <c r="AC138" i="57"/>
  <c r="AC141" i="57"/>
  <c r="F60" i="57"/>
  <c r="F54" i="57"/>
  <c r="AC60" i="57"/>
  <c r="AC96" i="57"/>
  <c r="AC139" i="57"/>
  <c r="AC137" i="57"/>
  <c r="F59" i="57"/>
  <c r="F56" i="57"/>
  <c r="S99" i="57"/>
  <c r="S106" i="57"/>
  <c r="S108" i="57"/>
  <c r="S118" i="57"/>
  <c r="S81" i="57"/>
  <c r="S103" i="57"/>
  <c r="S104" i="57"/>
  <c r="S102" i="57"/>
  <c r="S130" i="57"/>
  <c r="O39" i="57"/>
  <c r="O135" i="57"/>
  <c r="O87" i="57"/>
  <c r="O19" i="57"/>
  <c r="G142" i="57"/>
  <c r="W16" i="57"/>
  <c r="T20" i="57"/>
  <c r="T91" i="57"/>
  <c r="B132" i="57"/>
  <c r="AA124" i="57"/>
  <c r="B71" i="57"/>
  <c r="AC143" i="57"/>
  <c r="X55" i="57"/>
  <c r="B123" i="57"/>
  <c r="W40" i="57"/>
  <c r="W89" i="57"/>
  <c r="T44" i="57"/>
  <c r="W28" i="57"/>
  <c r="W65" i="57"/>
  <c r="T87" i="57"/>
  <c r="T92" i="57"/>
  <c r="T93" i="57"/>
  <c r="T32" i="57"/>
  <c r="X57" i="57"/>
  <c r="B126" i="57"/>
  <c r="B128" i="57"/>
  <c r="B107" i="57"/>
  <c r="B47" i="57"/>
  <c r="W46" i="57"/>
  <c r="W125" i="57"/>
  <c r="T141" i="57"/>
  <c r="W113" i="57"/>
  <c r="B83" i="57"/>
  <c r="T88" i="57"/>
  <c r="T90" i="57"/>
  <c r="T96" i="57"/>
  <c r="T56" i="57"/>
  <c r="X51" i="57"/>
  <c r="B124" i="57"/>
  <c r="T68" i="57"/>
  <c r="B59" i="57"/>
  <c r="B35" i="57"/>
  <c r="W42" i="57"/>
  <c r="B23" i="57"/>
  <c r="T89" i="57"/>
  <c r="B125" i="57"/>
  <c r="B127" i="57"/>
  <c r="B130" i="57"/>
  <c r="W101" i="57"/>
  <c r="W45" i="57"/>
  <c r="W39" i="57"/>
  <c r="G33" i="57"/>
  <c r="G130" i="57"/>
  <c r="G99" i="57"/>
  <c r="G104" i="57"/>
  <c r="G118" i="57"/>
  <c r="G100" i="57"/>
  <c r="G102" i="57"/>
  <c r="G108" i="57"/>
  <c r="G57" i="57"/>
  <c r="G107" i="57"/>
  <c r="G106" i="57"/>
  <c r="G81" i="57"/>
  <c r="G21" i="57"/>
  <c r="D87" i="57"/>
  <c r="X53" i="57"/>
  <c r="X56" i="57"/>
  <c r="X29" i="57"/>
  <c r="X41" i="57"/>
  <c r="X102" i="57"/>
  <c r="D39" i="57"/>
  <c r="X78" i="57"/>
  <c r="X60" i="57"/>
  <c r="X52" i="57"/>
  <c r="X90" i="57"/>
  <c r="X17" i="57"/>
  <c r="AC118" i="57"/>
  <c r="AA76" i="57"/>
  <c r="K53" i="57"/>
  <c r="K89" i="57"/>
  <c r="K46" i="57"/>
  <c r="K65" i="57"/>
  <c r="K40" i="57"/>
  <c r="K125" i="57"/>
  <c r="K45" i="57"/>
  <c r="K42" i="57"/>
  <c r="K16" i="57"/>
  <c r="K47" i="57"/>
  <c r="K44" i="57"/>
  <c r="K113" i="57"/>
  <c r="K28" i="57"/>
  <c r="K41" i="57"/>
  <c r="K39" i="57"/>
  <c r="AA33" i="57"/>
  <c r="D15" i="57"/>
  <c r="AC111" i="57"/>
  <c r="D21" i="57"/>
  <c r="AC70" i="57"/>
  <c r="AA15" i="57"/>
  <c r="AC117" i="57"/>
  <c r="D111" i="57"/>
  <c r="D19" i="57"/>
  <c r="AC114" i="57"/>
  <c r="AC119" i="57"/>
  <c r="AC120" i="57"/>
  <c r="AA100" i="57"/>
  <c r="AA32" i="57"/>
  <c r="AA31" i="57"/>
  <c r="AC94" i="57"/>
  <c r="D63" i="57"/>
  <c r="AA36" i="57"/>
  <c r="D18" i="57"/>
  <c r="D16" i="57"/>
  <c r="AA64" i="57"/>
  <c r="AA136" i="57"/>
  <c r="D123" i="57"/>
  <c r="AC22" i="57"/>
  <c r="AC34" i="57"/>
  <c r="AC115" i="57"/>
  <c r="AC131" i="57"/>
  <c r="D27" i="57"/>
  <c r="D75" i="57"/>
  <c r="AA27" i="57"/>
  <c r="D20" i="57"/>
  <c r="AA35" i="57"/>
  <c r="AA30" i="57"/>
  <c r="D23" i="57"/>
  <c r="D22" i="57"/>
  <c r="AA88" i="57"/>
  <c r="AC112" i="57"/>
  <c r="AC113" i="57"/>
  <c r="U83" i="61"/>
  <c r="P59" i="61"/>
  <c r="AC144" i="61"/>
  <c r="M15" i="61"/>
  <c r="E29" i="61"/>
  <c r="E52" i="61"/>
  <c r="Y36" i="61"/>
  <c r="Y27" i="61"/>
  <c r="AE99" i="61"/>
  <c r="Q55" i="61"/>
  <c r="N96" i="61"/>
  <c r="N80" i="61"/>
  <c r="T92" i="61"/>
  <c r="W27" i="61"/>
  <c r="F47" i="61"/>
  <c r="L16" i="61"/>
  <c r="AA128" i="61"/>
  <c r="E56" i="61"/>
  <c r="E138" i="61"/>
  <c r="F125" i="61"/>
  <c r="Q78" i="61"/>
  <c r="U87" i="61"/>
  <c r="N135" i="61"/>
  <c r="AF31" i="61"/>
  <c r="U89" i="61"/>
  <c r="Y35" i="61"/>
  <c r="N87" i="61"/>
  <c r="U123" i="61"/>
  <c r="Y88" i="61"/>
  <c r="P53" i="61"/>
  <c r="Q141" i="61"/>
  <c r="F42" i="61"/>
  <c r="AA125" i="61"/>
  <c r="L24" i="61"/>
  <c r="T84" i="61"/>
  <c r="Y19" i="61"/>
  <c r="AE115" i="61"/>
  <c r="AE111" i="61"/>
  <c r="E35" i="61"/>
  <c r="Q84" i="61"/>
  <c r="U92" i="61"/>
  <c r="Q128" i="61"/>
  <c r="T80" i="61"/>
  <c r="Q80" i="61"/>
  <c r="Q83" i="61"/>
  <c r="Q79" i="61"/>
  <c r="U125" i="61"/>
  <c r="Q140" i="61"/>
  <c r="Q139" i="61"/>
  <c r="T140" i="61"/>
  <c r="U80" i="61"/>
  <c r="Y15" i="61"/>
  <c r="I96" i="61"/>
  <c r="Y124" i="61"/>
  <c r="Y132" i="61"/>
  <c r="I60" i="61"/>
  <c r="D18" i="61"/>
  <c r="D91" i="61"/>
  <c r="AD125" i="61"/>
  <c r="Y32" i="61"/>
  <c r="D76" i="61"/>
  <c r="T77" i="61"/>
  <c r="F127" i="61"/>
  <c r="Y24" i="61"/>
  <c r="T89" i="61"/>
  <c r="D79" i="61"/>
  <c r="E124" i="61"/>
  <c r="AF27" i="61"/>
  <c r="E126" i="61"/>
  <c r="E132" i="61"/>
  <c r="P41" i="61"/>
  <c r="AA123" i="61"/>
  <c r="R27" i="61"/>
  <c r="Q56" i="61"/>
  <c r="N139" i="61"/>
  <c r="F48" i="61"/>
  <c r="N91" i="61"/>
  <c r="F132" i="61"/>
  <c r="AF36" i="61"/>
  <c r="D124" i="61"/>
  <c r="N141" i="61"/>
  <c r="J23" i="61"/>
  <c r="AC137" i="61"/>
  <c r="AE113" i="61"/>
  <c r="N92" i="61"/>
  <c r="L20" i="61"/>
  <c r="I87" i="61"/>
  <c r="U128" i="61"/>
  <c r="T137" i="61"/>
  <c r="D15" i="61"/>
  <c r="J83" i="61"/>
  <c r="U77" i="61"/>
  <c r="E144" i="61"/>
  <c r="AC139" i="61"/>
  <c r="AF32" i="61"/>
  <c r="G128" i="61"/>
  <c r="Y128" i="61"/>
  <c r="Y31" i="61"/>
  <c r="U75" i="61"/>
  <c r="M19" i="61"/>
  <c r="I92" i="61"/>
  <c r="O80" i="61"/>
  <c r="O92" i="61"/>
  <c r="E123" i="61"/>
  <c r="X66" i="61"/>
  <c r="X68" i="61"/>
  <c r="X63" i="61"/>
  <c r="B88" i="61"/>
  <c r="B96" i="61"/>
  <c r="B90" i="61"/>
  <c r="B95" i="61"/>
  <c r="P16" i="61"/>
  <c r="P23" i="61"/>
  <c r="T20" i="61"/>
  <c r="T19" i="61"/>
  <c r="T16" i="61"/>
  <c r="T24" i="61"/>
  <c r="S68" i="61"/>
  <c r="S67" i="61"/>
  <c r="S63" i="61"/>
  <c r="M76" i="61"/>
  <c r="M75" i="61"/>
  <c r="T75" i="61"/>
  <c r="AA16" i="61"/>
  <c r="AA19" i="61"/>
  <c r="AA23" i="61"/>
  <c r="V96" i="61"/>
  <c r="AA75" i="61"/>
  <c r="AA83" i="61"/>
  <c r="AA77" i="61"/>
  <c r="T87" i="61"/>
  <c r="K51" i="61"/>
  <c r="S79" i="61"/>
  <c r="I24" i="61"/>
  <c r="I17" i="61"/>
  <c r="I20" i="61"/>
  <c r="I19" i="61"/>
  <c r="AA47" i="61"/>
  <c r="AA43" i="61"/>
  <c r="AA39" i="61"/>
  <c r="Y76" i="61"/>
  <c r="Y84" i="61"/>
  <c r="Y80" i="61"/>
  <c r="Y75" i="61"/>
  <c r="Y83" i="61"/>
  <c r="I51" i="61"/>
  <c r="T135" i="61"/>
  <c r="L48" i="61"/>
  <c r="L47" i="61"/>
  <c r="L39" i="61"/>
  <c r="L44" i="61"/>
  <c r="N67" i="61"/>
  <c r="N63" i="61"/>
  <c r="N68" i="61"/>
  <c r="N72" i="61"/>
  <c r="AE46" i="61"/>
  <c r="AE39" i="61"/>
  <c r="AE42" i="61"/>
  <c r="AE45" i="61"/>
  <c r="Y92" i="61"/>
  <c r="C23" i="61"/>
  <c r="C20" i="61"/>
  <c r="C19" i="61"/>
  <c r="AC127" i="61"/>
  <c r="AC132" i="61"/>
  <c r="AC125" i="61"/>
  <c r="G75" i="61"/>
  <c r="G83" i="61"/>
  <c r="P47" i="61"/>
  <c r="I80" i="61"/>
  <c r="I75" i="61"/>
  <c r="I84" i="61"/>
  <c r="I78" i="61"/>
  <c r="Z24" i="61"/>
  <c r="Z23" i="61"/>
  <c r="AC71" i="61"/>
  <c r="AC72" i="61"/>
  <c r="AC65" i="61"/>
  <c r="AF24" i="61"/>
  <c r="AF20" i="61"/>
  <c r="AF19" i="61"/>
  <c r="AF15" i="61"/>
  <c r="E32" i="61"/>
  <c r="H96" i="61"/>
  <c r="H92" i="61"/>
  <c r="S92" i="61"/>
  <c r="S87" i="61"/>
  <c r="S91" i="61"/>
  <c r="AF136" i="61"/>
  <c r="AF135" i="61"/>
  <c r="AF140" i="61"/>
  <c r="AF141" i="61"/>
  <c r="H141" i="61"/>
  <c r="H140" i="61"/>
  <c r="B138" i="61"/>
  <c r="B136" i="61"/>
  <c r="B144" i="61"/>
  <c r="B141" i="61"/>
  <c r="B56" i="61"/>
  <c r="AD16" i="61"/>
  <c r="AD24" i="61"/>
  <c r="AD23" i="61"/>
  <c r="AD17" i="61"/>
  <c r="Q72" i="61"/>
  <c r="Q67" i="61"/>
  <c r="Q68" i="61"/>
  <c r="Q66" i="61"/>
  <c r="Q71" i="61"/>
  <c r="AC48" i="61"/>
  <c r="AC47" i="61"/>
  <c r="AC39" i="61"/>
  <c r="AC42" i="61"/>
  <c r="AD51" i="61"/>
  <c r="M31" i="61"/>
  <c r="M27" i="61"/>
  <c r="AE16" i="61"/>
  <c r="AE21" i="61"/>
  <c r="AE22" i="61"/>
  <c r="AE18" i="61"/>
  <c r="C129" i="61"/>
  <c r="C128" i="61"/>
  <c r="F137" i="61"/>
  <c r="F144" i="61"/>
  <c r="F139" i="61"/>
  <c r="E23" i="61"/>
  <c r="E20" i="61"/>
  <c r="E24" i="61"/>
  <c r="E17" i="61"/>
  <c r="E15" i="61"/>
  <c r="E135" i="61"/>
  <c r="X17" i="61"/>
  <c r="X18" i="61"/>
  <c r="X15" i="61"/>
  <c r="L96" i="61"/>
  <c r="L95" i="61"/>
  <c r="L89" i="61"/>
  <c r="L87" i="61"/>
  <c r="W19" i="61"/>
  <c r="W23" i="61"/>
  <c r="W15" i="61"/>
  <c r="R23" i="61"/>
  <c r="R15" i="61"/>
  <c r="W75" i="61"/>
  <c r="Q54" i="61"/>
  <c r="Z135" i="61"/>
  <c r="S20" i="61"/>
  <c r="L137" i="61"/>
  <c r="L144" i="61"/>
  <c r="L135" i="61"/>
  <c r="L141" i="61"/>
  <c r="B132" i="61"/>
  <c r="L129" i="61"/>
  <c r="F71" i="61"/>
  <c r="F72" i="61"/>
  <c r="F65" i="61"/>
  <c r="Q96" i="61"/>
  <c r="Q92" i="61"/>
  <c r="Q91" i="61"/>
  <c r="Q95" i="61"/>
  <c r="Q90" i="61"/>
  <c r="N75" i="61"/>
  <c r="D27" i="61"/>
  <c r="D32" i="61"/>
  <c r="D30" i="61"/>
  <c r="D31" i="61"/>
  <c r="D35" i="61"/>
  <c r="T48" i="61"/>
  <c r="T43" i="61"/>
  <c r="T39" i="61"/>
  <c r="T44" i="61"/>
  <c r="J128" i="61"/>
  <c r="J123" i="61"/>
  <c r="AG129" i="61"/>
  <c r="AG132" i="61"/>
  <c r="AG144" i="61"/>
  <c r="AG95" i="61"/>
  <c r="AF76" i="61"/>
  <c r="AF75" i="61"/>
  <c r="AF84" i="61"/>
  <c r="I140" i="61"/>
  <c r="I135" i="61"/>
  <c r="I141" i="61"/>
  <c r="I138" i="61"/>
  <c r="Y135" i="61"/>
  <c r="Y144" i="61"/>
  <c r="Y141" i="61"/>
  <c r="Y140" i="61"/>
  <c r="Y136" i="61"/>
  <c r="U39" i="61"/>
  <c r="U44" i="61"/>
  <c r="U43" i="61"/>
  <c r="U47" i="61"/>
  <c r="P123" i="61"/>
  <c r="P125" i="61"/>
  <c r="E51" i="61"/>
  <c r="E88" i="61"/>
  <c r="E96" i="61"/>
  <c r="E90" i="61"/>
  <c r="E95" i="61"/>
  <c r="E87" i="61"/>
  <c r="E141" i="61"/>
  <c r="E129" i="61"/>
  <c r="AD135" i="61"/>
  <c r="AD138" i="61"/>
  <c r="AD137" i="61"/>
  <c r="AD144" i="61"/>
  <c r="C95" i="61"/>
  <c r="C92" i="61"/>
  <c r="C87" i="61"/>
  <c r="K23" i="61"/>
  <c r="K17" i="61"/>
  <c r="X54" i="61"/>
  <c r="AD132" i="61"/>
  <c r="H80" i="61"/>
  <c r="H84" i="61"/>
  <c r="AE69" i="61"/>
  <c r="AE63" i="61"/>
  <c r="AE65" i="61"/>
  <c r="AE70" i="61"/>
  <c r="S80" i="61"/>
  <c r="I55" i="61"/>
  <c r="V141" i="61"/>
  <c r="S18" i="61"/>
  <c r="C83" i="61"/>
  <c r="C80" i="61"/>
  <c r="C75" i="61"/>
  <c r="AD47" i="61"/>
  <c r="AD41" i="61"/>
  <c r="AD39" i="61"/>
  <c r="AD48" i="61"/>
  <c r="U20" i="61"/>
  <c r="U23" i="61"/>
  <c r="U16" i="61"/>
  <c r="U19" i="61"/>
  <c r="N18" i="61"/>
  <c r="N19" i="61"/>
  <c r="N20" i="61"/>
  <c r="N24" i="61"/>
  <c r="B129" i="61"/>
  <c r="K123" i="61"/>
  <c r="AC16" i="61"/>
  <c r="R123" i="61"/>
  <c r="B32" i="61"/>
  <c r="B36" i="61"/>
  <c r="AD60" i="61"/>
  <c r="D68" i="61"/>
  <c r="D64" i="61"/>
  <c r="D63" i="61"/>
  <c r="D67" i="61"/>
  <c r="D71" i="61"/>
  <c r="AF80" i="61"/>
  <c r="AF92" i="61"/>
  <c r="AF88" i="61"/>
  <c r="AF87" i="61"/>
  <c r="AF96" i="61"/>
  <c r="C123" i="61"/>
  <c r="AH117" i="22" l="1"/>
  <c r="AH22" i="57"/>
  <c r="AH111" i="57"/>
  <c r="AH116" i="22"/>
  <c r="AH23" i="61"/>
  <c r="AG35" i="61"/>
  <c r="AG88" i="57"/>
  <c r="AH36" i="57"/>
  <c r="AH70" i="57"/>
  <c r="AG36" i="61"/>
  <c r="AH82" i="57"/>
  <c r="AH46" i="57"/>
  <c r="AG124" i="61"/>
  <c r="AG88" i="61"/>
  <c r="AH113" i="57"/>
  <c r="AH115" i="57"/>
  <c r="AH53" i="57"/>
  <c r="AI27" i="57"/>
  <c r="AI76" i="57"/>
  <c r="AH66" i="57"/>
  <c r="AI31" i="57"/>
  <c r="AI20" i="57"/>
  <c r="AI92" i="57"/>
  <c r="AI22" i="57"/>
  <c r="AI16" i="57"/>
  <c r="AI67" i="57"/>
  <c r="AI39" i="57"/>
  <c r="AI77" i="57"/>
  <c r="AH123" i="61"/>
  <c r="AH143" i="57"/>
  <c r="AH120" i="57"/>
  <c r="AH95" i="61"/>
  <c r="AH59" i="61"/>
  <c r="AH94" i="57"/>
  <c r="AH44" i="57"/>
  <c r="AH68" i="57"/>
  <c r="AG23" i="61"/>
  <c r="AG20" i="61"/>
  <c r="AG87" i="61"/>
  <c r="AH20" i="57"/>
  <c r="AH96" i="57"/>
  <c r="AG123" i="61"/>
  <c r="AH92" i="57"/>
  <c r="AH89" i="57"/>
  <c r="AG135" i="61"/>
  <c r="AH87" i="57"/>
  <c r="AH141" i="57"/>
  <c r="AH117" i="57"/>
  <c r="AH80" i="57"/>
  <c r="AH90" i="57"/>
  <c r="AG83" i="61"/>
  <c r="AH41" i="57"/>
  <c r="AH138" i="57"/>
  <c r="AH114" i="57"/>
  <c r="AG80" i="61"/>
  <c r="AH87" i="61"/>
  <c r="AG19" i="61"/>
  <c r="AG100" i="57"/>
  <c r="AG124" i="57"/>
  <c r="AI55" i="57"/>
  <c r="AI43" i="57"/>
  <c r="AI75" i="57"/>
  <c r="AI63" i="57"/>
  <c r="AI78" i="57"/>
  <c r="AI19" i="57"/>
  <c r="AI21" i="57"/>
  <c r="AG31" i="57"/>
  <c r="AG32" i="57"/>
  <c r="AI111" i="57"/>
  <c r="AG40" i="57"/>
  <c r="AG76" i="57"/>
  <c r="AG140" i="61"/>
  <c r="AG106" i="22"/>
  <c r="AG128" i="61"/>
  <c r="AH55" i="57"/>
  <c r="AH56" i="57"/>
  <c r="AH58" i="57"/>
  <c r="AG136" i="57"/>
  <c r="AG29" i="57"/>
  <c r="AG52" i="57"/>
  <c r="AG92" i="61"/>
  <c r="AH20" i="61"/>
  <c r="AI80" i="57"/>
  <c r="AH78" i="57"/>
  <c r="AH54" i="57"/>
  <c r="AH60" i="57"/>
  <c r="AG36" i="57"/>
  <c r="AI15" i="57"/>
  <c r="AH129" i="61"/>
  <c r="AG31" i="61"/>
  <c r="AI87" i="57"/>
  <c r="AG75" i="61"/>
  <c r="AI51" i="57"/>
  <c r="AG33" i="57"/>
  <c r="AI18" i="57"/>
  <c r="AG112" i="57"/>
  <c r="AI17" i="57"/>
  <c r="AG35" i="57"/>
  <c r="AG34" i="57"/>
  <c r="AI82" i="57"/>
  <c r="AH96" i="61"/>
  <c r="AH120" i="22"/>
  <c r="AG87" i="57"/>
  <c r="AH56" i="61"/>
  <c r="AH138" i="61"/>
  <c r="AH30" i="57"/>
  <c r="AH52" i="57"/>
  <c r="AG135" i="57"/>
  <c r="AH64" i="57"/>
  <c r="AH24" i="61"/>
  <c r="AG15" i="57"/>
  <c r="AH76" i="57"/>
  <c r="AH90" i="61"/>
  <c r="AH135" i="61"/>
  <c r="AG99" i="57"/>
  <c r="AG23" i="57"/>
  <c r="AG16" i="57"/>
  <c r="AG19" i="57"/>
  <c r="AG20" i="57"/>
  <c r="AG39" i="57"/>
  <c r="AG94" i="22"/>
  <c r="AH66" i="61"/>
  <c r="AH136" i="57"/>
  <c r="AH32" i="57"/>
  <c r="AH88" i="57"/>
  <c r="AH31" i="57"/>
  <c r="AH27" i="57"/>
  <c r="AH34" i="57"/>
  <c r="AH141" i="61"/>
  <c r="AH51" i="61"/>
  <c r="AG22" i="57"/>
  <c r="AG111" i="57"/>
  <c r="AG75" i="57"/>
  <c r="AH132" i="61"/>
  <c r="AH144" i="61"/>
  <c r="AH126" i="61"/>
  <c r="AH29" i="57"/>
  <c r="AG51" i="57"/>
  <c r="AG17" i="57"/>
  <c r="AH112" i="57"/>
  <c r="AH40" i="57"/>
  <c r="AH15" i="57"/>
  <c r="AG24" i="57"/>
  <c r="AH17" i="61"/>
  <c r="AG123" i="57"/>
  <c r="AG27" i="57"/>
  <c r="AH60" i="61"/>
  <c r="AH136" i="61"/>
  <c r="AI79" i="57"/>
  <c r="AI116" i="57"/>
  <c r="AG116" i="22"/>
  <c r="AH93" i="22"/>
  <c r="AG109" i="22"/>
  <c r="AI81" i="57"/>
  <c r="AH118" i="22"/>
  <c r="AG96" i="22"/>
  <c r="AH113" i="22"/>
  <c r="AH131" i="14"/>
  <c r="AG126" i="14"/>
  <c r="AH126" i="14"/>
  <c r="AH121" i="14"/>
  <c r="AH125" i="14"/>
  <c r="AF130" i="14"/>
  <c r="AG130" i="14"/>
  <c r="AH128" i="22"/>
  <c r="AG125" i="14"/>
  <c r="AC118" i="14"/>
  <c r="AG118" i="14"/>
  <c r="AG131" i="14"/>
  <c r="AG114" i="22"/>
  <c r="AH114" i="22"/>
  <c r="AG115" i="22"/>
  <c r="AH115" i="22"/>
  <c r="AG122" i="22"/>
  <c r="AH122" i="22"/>
  <c r="AG121" i="22"/>
  <c r="AH121" i="22"/>
  <c r="AH123" i="22"/>
  <c r="AH126" i="22"/>
  <c r="AH130" i="22"/>
  <c r="AG112" i="22"/>
  <c r="AH112" i="22"/>
  <c r="AH131" i="22"/>
  <c r="AH125" i="22"/>
  <c r="AG113" i="22"/>
  <c r="AF127" i="22"/>
  <c r="AG127" i="22"/>
  <c r="AG100" i="22"/>
  <c r="AG131" i="22"/>
  <c r="AH94" i="22"/>
  <c r="AD117" i="22"/>
  <c r="AG117" i="22"/>
  <c r="AE120" i="22"/>
  <c r="AG120" i="22"/>
  <c r="AF128" i="22"/>
  <c r="AG128" i="22"/>
  <c r="AF119" i="22"/>
  <c r="AG119" i="22"/>
  <c r="AG130" i="22"/>
  <c r="AG118" i="22"/>
  <c r="AH106" i="22"/>
  <c r="AG126" i="22"/>
  <c r="AG123" i="22"/>
  <c r="AG92" i="22"/>
  <c r="AH92" i="22"/>
  <c r="AH109" i="22"/>
  <c r="AH101" i="22"/>
  <c r="AH104" i="22"/>
  <c r="AH105" i="22"/>
  <c r="AH108" i="22"/>
  <c r="AH103" i="22"/>
  <c r="AH96" i="22"/>
  <c r="AH91" i="22"/>
  <c r="AH90" i="22"/>
  <c r="AH98" i="22"/>
  <c r="AH95" i="22"/>
  <c r="AH99" i="22"/>
  <c r="AG91" i="22"/>
  <c r="AG108" i="22"/>
  <c r="AG93" i="22"/>
  <c r="AG104" i="22"/>
  <c r="AG101" i="22"/>
  <c r="AH98" i="14"/>
  <c r="AH109" i="14"/>
  <c r="AG97" i="22"/>
  <c r="AG90" i="22"/>
  <c r="AG105" i="22"/>
  <c r="AH96" i="14"/>
  <c r="AD98" i="22"/>
  <c r="AG98" i="22"/>
  <c r="AG95" i="22"/>
  <c r="AG101" i="14"/>
  <c r="AH101" i="14"/>
  <c r="AH103" i="14"/>
  <c r="AG108" i="14"/>
  <c r="AH108" i="14"/>
  <c r="AH10" i="61"/>
  <c r="AH119" i="61" s="1"/>
  <c r="AH105" i="14"/>
  <c r="AH94" i="14"/>
  <c r="AG104" i="14"/>
  <c r="AH9" i="61"/>
  <c r="AH21" i="61" s="1"/>
  <c r="AH104" i="14"/>
  <c r="AH7" i="61"/>
  <c r="AH128" i="61" s="1"/>
  <c r="AH99" i="14"/>
  <c r="AG32" i="61"/>
  <c r="AG27" i="61"/>
  <c r="AG15" i="61"/>
  <c r="AG94" i="14"/>
  <c r="AG76" i="61"/>
  <c r="AG98" i="14"/>
  <c r="AG109" i="14"/>
  <c r="AG10" i="61"/>
  <c r="AG120" i="61" s="1"/>
  <c r="AG105" i="14"/>
  <c r="AG96" i="14"/>
  <c r="AG103" i="14"/>
  <c r="AG99" i="14"/>
  <c r="X107" i="22"/>
  <c r="AK115" i="57"/>
  <c r="AK116" i="57"/>
  <c r="AK120" i="57"/>
  <c r="O17" i="57"/>
  <c r="C58" i="61"/>
  <c r="E112" i="22"/>
  <c r="P113" i="22"/>
  <c r="O138" i="57"/>
  <c r="O55" i="57"/>
  <c r="O78" i="57"/>
  <c r="O60" i="57"/>
  <c r="O53" i="57"/>
  <c r="O90" i="57"/>
  <c r="O56" i="57"/>
  <c r="O51" i="57"/>
  <c r="O59" i="57"/>
  <c r="AK94" i="57"/>
  <c r="AK111" i="57"/>
  <c r="AK58" i="57"/>
  <c r="C140" i="57"/>
  <c r="C141" i="57"/>
  <c r="C96" i="57"/>
  <c r="E99" i="61"/>
  <c r="K80" i="61"/>
  <c r="E33" i="61"/>
  <c r="AK119" i="57"/>
  <c r="C24" i="61"/>
  <c r="E142" i="61"/>
  <c r="E21" i="61"/>
  <c r="E105" i="61"/>
  <c r="E130" i="61"/>
  <c r="C36" i="57"/>
  <c r="C48" i="57"/>
  <c r="C142" i="57"/>
  <c r="C132" i="57"/>
  <c r="C24" i="57"/>
  <c r="C108" i="57"/>
  <c r="C135" i="57"/>
  <c r="C136" i="57"/>
  <c r="AD113" i="61"/>
  <c r="C84" i="57"/>
  <c r="C144" i="57"/>
  <c r="C60" i="57"/>
  <c r="C137" i="57"/>
  <c r="AK131" i="57"/>
  <c r="AK70" i="57"/>
  <c r="AK34" i="57"/>
  <c r="AK118" i="57"/>
  <c r="AK113" i="57"/>
  <c r="AK143" i="57"/>
  <c r="AK117" i="57"/>
  <c r="AK22" i="57"/>
  <c r="AK112" i="57"/>
  <c r="AK114" i="57"/>
  <c r="AK106" i="57"/>
  <c r="AK46" i="57"/>
  <c r="AD94" i="22"/>
  <c r="R122" i="22"/>
  <c r="AD143" i="61"/>
  <c r="R94" i="22"/>
  <c r="E22" i="61"/>
  <c r="L42" i="61"/>
  <c r="L143" i="57"/>
  <c r="R119" i="61"/>
  <c r="C119" i="61"/>
  <c r="X123" i="61"/>
  <c r="AA107" i="14"/>
  <c r="AE118" i="57"/>
  <c r="M34" i="61"/>
  <c r="B84" i="61"/>
  <c r="AE131" i="57"/>
  <c r="AE94" i="57"/>
  <c r="T78" i="61"/>
  <c r="AE111" i="57"/>
  <c r="Y17" i="61"/>
  <c r="Y60" i="61"/>
  <c r="AD58" i="61"/>
  <c r="AE106" i="57"/>
  <c r="U87" i="57"/>
  <c r="AE114" i="57"/>
  <c r="I109" i="14"/>
  <c r="V125" i="22"/>
  <c r="L109" i="14"/>
  <c r="F115" i="61"/>
  <c r="AD46" i="61"/>
  <c r="AD22" i="61"/>
  <c r="M112" i="61"/>
  <c r="AE112" i="57"/>
  <c r="AE70" i="57"/>
  <c r="AE117" i="57"/>
  <c r="AL34" i="61"/>
  <c r="F70" i="61"/>
  <c r="B80" i="61"/>
  <c r="AD111" i="61"/>
  <c r="AD119" i="61"/>
  <c r="T51" i="61"/>
  <c r="M82" i="61"/>
  <c r="AE34" i="57"/>
  <c r="AE46" i="57"/>
  <c r="AE119" i="57"/>
  <c r="U96" i="57"/>
  <c r="AL117" i="61"/>
  <c r="AL22" i="61"/>
  <c r="M22" i="61"/>
  <c r="AC107" i="14"/>
  <c r="M115" i="61"/>
  <c r="AA104" i="22"/>
  <c r="AD114" i="61"/>
  <c r="M116" i="61"/>
  <c r="AE58" i="57"/>
  <c r="AB113" i="57"/>
  <c r="AD120" i="61"/>
  <c r="AA17" i="61"/>
  <c r="B92" i="61"/>
  <c r="AE115" i="57"/>
  <c r="AE113" i="57"/>
  <c r="U141" i="57"/>
  <c r="U88" i="57"/>
  <c r="Y56" i="61"/>
  <c r="Y114" i="14"/>
  <c r="AB92" i="22"/>
  <c r="E93" i="61"/>
  <c r="E107" i="61"/>
  <c r="E100" i="61"/>
  <c r="L141" i="57"/>
  <c r="B15" i="61"/>
  <c r="B23" i="61"/>
  <c r="B143" i="57"/>
  <c r="B82" i="57"/>
  <c r="F126" i="22"/>
  <c r="E120" i="61"/>
  <c r="C111" i="61"/>
  <c r="R131" i="61"/>
  <c r="C82" i="61"/>
  <c r="R112" i="61"/>
  <c r="C112" i="61"/>
  <c r="W55" i="61"/>
  <c r="C116" i="61"/>
  <c r="C131" i="61"/>
  <c r="R111" i="61"/>
  <c r="R22" i="61"/>
  <c r="W52" i="61"/>
  <c r="AE98" i="22"/>
  <c r="R58" i="61"/>
  <c r="W58" i="61"/>
  <c r="C94" i="61"/>
  <c r="E91" i="61"/>
  <c r="W17" i="61"/>
  <c r="C117" i="61"/>
  <c r="W29" i="61"/>
  <c r="W78" i="61"/>
  <c r="K117" i="61"/>
  <c r="O122" i="14"/>
  <c r="AA112" i="22"/>
  <c r="D119" i="14"/>
  <c r="P92" i="14"/>
  <c r="Q104" i="22"/>
  <c r="X120" i="22"/>
  <c r="E57" i="61"/>
  <c r="E108" i="61"/>
  <c r="M92" i="61"/>
  <c r="M88" i="61"/>
  <c r="AK144" i="61"/>
  <c r="Z108" i="22"/>
  <c r="F92" i="22"/>
  <c r="D92" i="22"/>
  <c r="AE116" i="22"/>
  <c r="I118" i="22"/>
  <c r="X114" i="22"/>
  <c r="K109" i="14"/>
  <c r="X63" i="57"/>
  <c r="K131" i="61"/>
  <c r="AJ136" i="61"/>
  <c r="L88" i="57"/>
  <c r="AK84" i="61"/>
  <c r="AB108" i="22"/>
  <c r="U117" i="61"/>
  <c r="R120" i="22"/>
  <c r="AC104" i="22"/>
  <c r="R100" i="22"/>
  <c r="E106" i="61"/>
  <c r="E143" i="61"/>
  <c r="E112" i="61"/>
  <c r="B94" i="22"/>
  <c r="E111" i="61"/>
  <c r="E34" i="61"/>
  <c r="E117" i="61"/>
  <c r="E131" i="61"/>
  <c r="Z130" i="22"/>
  <c r="C105" i="22"/>
  <c r="B75" i="61"/>
  <c r="E118" i="61"/>
  <c r="E94" i="61"/>
  <c r="E58" i="61"/>
  <c r="E119" i="61"/>
  <c r="B24" i="61"/>
  <c r="S71" i="61"/>
  <c r="K63" i="61"/>
  <c r="B17" i="61"/>
  <c r="B51" i="61"/>
  <c r="AJ36" i="61"/>
  <c r="B123" i="61"/>
  <c r="AK135" i="61"/>
  <c r="V24" i="57"/>
  <c r="M87" i="61"/>
  <c r="V18" i="57"/>
  <c r="X18" i="57"/>
  <c r="Y117" i="61"/>
  <c r="B116" i="57"/>
  <c r="L119" i="57"/>
  <c r="AJ24" i="61"/>
  <c r="X65" i="57"/>
  <c r="L95" i="57"/>
  <c r="L80" i="57"/>
  <c r="AK132" i="61"/>
  <c r="O92" i="14"/>
  <c r="F119" i="14"/>
  <c r="AK138" i="61"/>
  <c r="S4" i="61"/>
  <c r="S16" i="61" s="1"/>
  <c r="V120" i="22"/>
  <c r="R92" i="14"/>
  <c r="S92" i="14"/>
  <c r="AJ144" i="61"/>
  <c r="E92" i="22"/>
  <c r="L108" i="14"/>
  <c r="T113" i="14"/>
  <c r="R104" i="22"/>
  <c r="C92" i="22"/>
  <c r="AJ132" i="61"/>
  <c r="AB96" i="22"/>
  <c r="D105" i="22"/>
  <c r="U46" i="61"/>
  <c r="U82" i="61"/>
  <c r="K18" i="61"/>
  <c r="M80" i="61"/>
  <c r="L96" i="57"/>
  <c r="L20" i="57"/>
  <c r="AK96" i="61"/>
  <c r="AJ135" i="61"/>
  <c r="Y22" i="61"/>
  <c r="L22" i="57"/>
  <c r="M20" i="61"/>
  <c r="V87" i="57"/>
  <c r="L113" i="57"/>
  <c r="D135" i="61"/>
  <c r="AK24" i="61"/>
  <c r="L32" i="57"/>
  <c r="L129" i="57"/>
  <c r="L68" i="57"/>
  <c r="L92" i="57"/>
  <c r="L91" i="57"/>
  <c r="L89" i="57"/>
  <c r="AK140" i="61"/>
  <c r="K127" i="61"/>
  <c r="Q113" i="14"/>
  <c r="H119" i="14"/>
  <c r="S120" i="22"/>
  <c r="Z122" i="14"/>
  <c r="Y106" i="14"/>
  <c r="X102" i="14"/>
  <c r="T104" i="22"/>
  <c r="AN87" i="14"/>
  <c r="AR87" i="14" s="1"/>
  <c r="G114" i="22"/>
  <c r="B18" i="61"/>
  <c r="U113" i="61"/>
  <c r="D136" i="61"/>
  <c r="U111" i="61"/>
  <c r="U22" i="61"/>
  <c r="E69" i="61"/>
  <c r="B20" i="61"/>
  <c r="S95" i="61"/>
  <c r="B87" i="61"/>
  <c r="U116" i="61"/>
  <c r="X54" i="57"/>
  <c r="B27" i="61"/>
  <c r="L87" i="57"/>
  <c r="AK141" i="61"/>
  <c r="B34" i="57"/>
  <c r="D84" i="61"/>
  <c r="W112" i="14"/>
  <c r="Q92" i="14"/>
  <c r="AD122" i="14"/>
  <c r="B112" i="14"/>
  <c r="Z120" i="22"/>
  <c r="AA106" i="14"/>
  <c r="AA102" i="14"/>
  <c r="V104" i="22"/>
  <c r="Y130" i="22"/>
  <c r="B120" i="22"/>
  <c r="Z92" i="22"/>
  <c r="I130" i="22"/>
  <c r="O104" i="14"/>
  <c r="AD92" i="22"/>
  <c r="P70" i="61"/>
  <c r="AD100" i="14"/>
  <c r="T9" i="61"/>
  <c r="T102" i="61" s="1"/>
  <c r="J100" i="22"/>
  <c r="C102" i="22"/>
  <c r="D118" i="22"/>
  <c r="P114" i="61"/>
  <c r="P131" i="61"/>
  <c r="P22" i="61"/>
  <c r="S116" i="22"/>
  <c r="P58" i="61"/>
  <c r="P119" i="61"/>
  <c r="E118" i="22"/>
  <c r="I36" i="61"/>
  <c r="L91" i="61"/>
  <c r="P111" i="61"/>
  <c r="P46" i="61"/>
  <c r="L65" i="61"/>
  <c r="B66" i="61"/>
  <c r="C132" i="61"/>
  <c r="E54" i="61"/>
  <c r="E70" i="61"/>
  <c r="L72" i="61"/>
  <c r="B72" i="61"/>
  <c r="AF92" i="22"/>
  <c r="AE92" i="22"/>
  <c r="X90" i="14"/>
  <c r="AC92" i="22"/>
  <c r="M124" i="22"/>
  <c r="C141" i="61"/>
  <c r="M95" i="22"/>
  <c r="Z131" i="22"/>
  <c r="AF114" i="22"/>
  <c r="P99" i="22"/>
  <c r="B103" i="22"/>
  <c r="Y109" i="14"/>
  <c r="D112" i="22"/>
  <c r="AE71" i="61"/>
  <c r="G132" i="61"/>
  <c r="P109" i="22"/>
  <c r="AE105" i="22"/>
  <c r="AC98" i="22"/>
  <c r="Q126" i="22"/>
  <c r="M125" i="22"/>
  <c r="F101" i="14"/>
  <c r="W109" i="14"/>
  <c r="H78" i="61"/>
  <c r="C56" i="61"/>
  <c r="AA52" i="57"/>
  <c r="B39" i="61"/>
  <c r="B89" i="61"/>
  <c r="B125" i="61"/>
  <c r="AF98" i="22"/>
  <c r="B40" i="61"/>
  <c r="I105" i="14"/>
  <c r="C112" i="22"/>
  <c r="Y100" i="22"/>
  <c r="B104" i="22"/>
  <c r="Q100" i="22"/>
  <c r="J95" i="22"/>
  <c r="X116" i="22"/>
  <c r="AE122" i="22"/>
  <c r="M126" i="22"/>
  <c r="AN26" i="14"/>
  <c r="AR26" i="14" s="1"/>
  <c r="AC114" i="22"/>
  <c r="U92" i="57"/>
  <c r="B78" i="61"/>
  <c r="AL89" i="61"/>
  <c r="Q123" i="14"/>
  <c r="U94" i="14"/>
  <c r="P120" i="22"/>
  <c r="AF97" i="22"/>
  <c r="Y53" i="61"/>
  <c r="AB65" i="57"/>
  <c r="R102" i="14"/>
  <c r="Y116" i="22"/>
  <c r="V120" i="14"/>
  <c r="AA130" i="22"/>
  <c r="Q118" i="22"/>
  <c r="T60" i="61"/>
  <c r="F113" i="61"/>
  <c r="J122" i="22"/>
  <c r="B119" i="22"/>
  <c r="Y138" i="61"/>
  <c r="F143" i="61"/>
  <c r="X127" i="61"/>
  <c r="Y78" i="61"/>
  <c r="Y41" i="61"/>
  <c r="Y52" i="61"/>
  <c r="AA53" i="61"/>
  <c r="T55" i="61"/>
  <c r="AA55" i="61"/>
  <c r="U20" i="57"/>
  <c r="U117" i="57"/>
  <c r="U94" i="57"/>
  <c r="B76" i="61"/>
  <c r="AL88" i="61"/>
  <c r="AL20" i="61"/>
  <c r="AL94" i="61"/>
  <c r="AB46" i="57"/>
  <c r="T90" i="61"/>
  <c r="U80" i="57"/>
  <c r="AB47" i="57"/>
  <c r="AB41" i="57"/>
  <c r="AB43" i="57"/>
  <c r="T56" i="61"/>
  <c r="AB53" i="57"/>
  <c r="B128" i="61"/>
  <c r="R7" i="61"/>
  <c r="R116" i="61" s="1"/>
  <c r="W94" i="14"/>
  <c r="T119" i="14"/>
  <c r="B55" i="61"/>
  <c r="Z116" i="22"/>
  <c r="AF105" i="14"/>
  <c r="AB130" i="22"/>
  <c r="AD105" i="14"/>
  <c r="O119" i="14"/>
  <c r="C113" i="14"/>
  <c r="P123" i="14"/>
  <c r="R118" i="22"/>
  <c r="R123" i="14"/>
  <c r="M102" i="14"/>
  <c r="AD107" i="14"/>
  <c r="AN36" i="14"/>
  <c r="AR36" i="14" s="1"/>
  <c r="D97" i="22"/>
  <c r="AB107" i="14"/>
  <c r="X114" i="14"/>
  <c r="Z114" i="14"/>
  <c r="H106" i="22"/>
  <c r="V116" i="22"/>
  <c r="P119" i="22"/>
  <c r="I106" i="22"/>
  <c r="F131" i="61"/>
  <c r="S94" i="14"/>
  <c r="N91" i="22"/>
  <c r="AN29" i="14"/>
  <c r="AR29" i="14" s="1"/>
  <c r="AA78" i="61"/>
  <c r="Y40" i="61"/>
  <c r="AA51" i="61"/>
  <c r="Y16" i="61"/>
  <c r="Y55" i="61"/>
  <c r="Y29" i="61"/>
  <c r="F46" i="61"/>
  <c r="U95" i="57"/>
  <c r="U129" i="57"/>
  <c r="Y51" i="61"/>
  <c r="Y90" i="61"/>
  <c r="AL87" i="61"/>
  <c r="AL111" i="61"/>
  <c r="AB101" i="57"/>
  <c r="W116" i="22"/>
  <c r="B83" i="61"/>
  <c r="AA116" i="22"/>
  <c r="P118" i="22"/>
  <c r="E113" i="14"/>
  <c r="T118" i="22"/>
  <c r="T94" i="14"/>
  <c r="W107" i="22"/>
  <c r="N102" i="14"/>
  <c r="AE107" i="14"/>
  <c r="F119" i="61"/>
  <c r="Q131" i="22"/>
  <c r="AF11" i="61"/>
  <c r="AF123" i="61" s="1"/>
  <c r="W114" i="14"/>
  <c r="AE127" i="22"/>
  <c r="U120" i="14"/>
  <c r="S120" i="14"/>
  <c r="O120" i="22"/>
  <c r="K106" i="22"/>
  <c r="N124" i="22"/>
  <c r="X23" i="61"/>
  <c r="Z22" i="61"/>
  <c r="T53" i="61"/>
  <c r="T41" i="61"/>
  <c r="T42" i="61"/>
  <c r="B140" i="61"/>
  <c r="T17" i="61"/>
  <c r="B19" i="61"/>
  <c r="U32" i="57"/>
  <c r="AB77" i="57"/>
  <c r="AB42" i="57"/>
  <c r="AB125" i="57"/>
  <c r="AB114" i="14"/>
  <c r="V94" i="14"/>
  <c r="AA114" i="14"/>
  <c r="T120" i="22"/>
  <c r="W120" i="14"/>
  <c r="S118" i="22"/>
  <c r="M94" i="14"/>
  <c r="P102" i="14"/>
  <c r="O102" i="14"/>
  <c r="AL91" i="61"/>
  <c r="T120" i="14"/>
  <c r="B97" i="22"/>
  <c r="AC124" i="22"/>
  <c r="N128" i="22"/>
  <c r="K122" i="22"/>
  <c r="X94" i="14"/>
  <c r="S101" i="22"/>
  <c r="K115" i="61"/>
  <c r="H128" i="22"/>
  <c r="J109" i="14"/>
  <c r="T126" i="22"/>
  <c r="H66" i="61"/>
  <c r="B90" i="22"/>
  <c r="L92" i="61"/>
  <c r="B44" i="61"/>
  <c r="Y65" i="61"/>
  <c r="X144" i="57"/>
  <c r="K114" i="61"/>
  <c r="B28" i="61"/>
  <c r="B137" i="61"/>
  <c r="B41" i="61"/>
  <c r="B43" i="61"/>
  <c r="AA137" i="61"/>
  <c r="G48" i="61"/>
  <c r="I114" i="61"/>
  <c r="J128" i="22"/>
  <c r="AD99" i="22"/>
  <c r="X92" i="14"/>
  <c r="G105" i="22"/>
  <c r="Z109" i="22"/>
  <c r="S109" i="22"/>
  <c r="G84" i="61"/>
  <c r="B16" i="61"/>
  <c r="X23" i="57"/>
  <c r="K22" i="61"/>
  <c r="G140" i="61"/>
  <c r="K111" i="61"/>
  <c r="G24" i="61"/>
  <c r="H90" i="61"/>
  <c r="B48" i="61"/>
  <c r="B47" i="61"/>
  <c r="C17" i="61"/>
  <c r="Z71" i="61"/>
  <c r="AA135" i="61"/>
  <c r="B77" i="61"/>
  <c r="O94" i="57"/>
  <c r="C114" i="61"/>
  <c r="R109" i="22"/>
  <c r="S126" i="22"/>
  <c r="K128" i="22"/>
  <c r="E101" i="22"/>
  <c r="O44" i="61"/>
  <c r="C78" i="61"/>
  <c r="C90" i="61"/>
  <c r="L140" i="61"/>
  <c r="O43" i="61"/>
  <c r="C55" i="61"/>
  <c r="H55" i="61"/>
  <c r="C51" i="61"/>
  <c r="H56" i="61"/>
  <c r="X132" i="57"/>
  <c r="X125" i="57"/>
  <c r="X95" i="57"/>
  <c r="X123" i="57"/>
  <c r="X129" i="57"/>
  <c r="AK15" i="61"/>
  <c r="X124" i="57"/>
  <c r="AH15" i="61"/>
  <c r="AE129" i="22"/>
  <c r="M91" i="22"/>
  <c r="AA99" i="22"/>
  <c r="AB99" i="22"/>
  <c r="P131" i="22"/>
  <c r="V119" i="22"/>
  <c r="I101" i="22"/>
  <c r="Z106" i="22"/>
  <c r="X126" i="57"/>
  <c r="X128" i="57"/>
  <c r="AK36" i="61"/>
  <c r="AH29" i="61"/>
  <c r="AH127" i="61"/>
  <c r="F114" i="22"/>
  <c r="N123" i="22"/>
  <c r="D101" i="22"/>
  <c r="AF120" i="22"/>
  <c r="U94" i="22"/>
  <c r="C98" i="22"/>
  <c r="X35" i="57"/>
  <c r="H138" i="61"/>
  <c r="O77" i="61"/>
  <c r="M55" i="61"/>
  <c r="X59" i="57"/>
  <c r="X130" i="57"/>
  <c r="X83" i="57"/>
  <c r="X107" i="57"/>
  <c r="AK52" i="61"/>
  <c r="C59" i="61"/>
  <c r="L123" i="22"/>
  <c r="K123" i="22"/>
  <c r="AE128" i="22"/>
  <c r="H126" i="61"/>
  <c r="G60" i="61"/>
  <c r="D128" i="22"/>
  <c r="E114" i="22"/>
  <c r="I90" i="22"/>
  <c r="B101" i="22"/>
  <c r="M29" i="61"/>
  <c r="AK136" i="61"/>
  <c r="I99" i="22"/>
  <c r="AK35" i="61"/>
  <c r="AK27" i="61"/>
  <c r="G109" i="14"/>
  <c r="AF96" i="14"/>
  <c r="M121" i="22"/>
  <c r="I122" i="22"/>
  <c r="F128" i="22"/>
  <c r="G128" i="22"/>
  <c r="AA17" i="57"/>
  <c r="P71" i="61"/>
  <c r="AB92" i="61"/>
  <c r="P42" i="61"/>
  <c r="P65" i="61"/>
  <c r="AA87" i="61"/>
  <c r="T65" i="61"/>
  <c r="D90" i="61"/>
  <c r="D56" i="61"/>
  <c r="D59" i="61"/>
  <c r="K48" i="57"/>
  <c r="T72" i="61"/>
  <c r="H122" i="22"/>
  <c r="D66" i="61"/>
  <c r="AB55" i="61"/>
  <c r="E105" i="14"/>
  <c r="AB119" i="22"/>
  <c r="Y58" i="61"/>
  <c r="J59" i="61"/>
  <c r="T54" i="61"/>
  <c r="T79" i="61"/>
  <c r="C84" i="61"/>
  <c r="C96" i="61"/>
  <c r="T139" i="61"/>
  <c r="T68" i="61"/>
  <c r="T18" i="61"/>
  <c r="T91" i="61"/>
  <c r="C135" i="61"/>
  <c r="AB79" i="61"/>
  <c r="AB56" i="61"/>
  <c r="P66" i="61"/>
  <c r="AJ30" i="61"/>
  <c r="AB19" i="61"/>
  <c r="T117" i="14"/>
  <c r="Y114" i="22"/>
  <c r="W101" i="14"/>
  <c r="AB98" i="14"/>
  <c r="R106" i="22"/>
  <c r="T66" i="61"/>
  <c r="D29" i="61"/>
  <c r="T63" i="61"/>
  <c r="P115" i="61"/>
  <c r="AE41" i="61"/>
  <c r="AA80" i="61"/>
  <c r="AA119" i="61"/>
  <c r="P54" i="61"/>
  <c r="AD108" i="22"/>
  <c r="AE108" i="22"/>
  <c r="Q96" i="14"/>
  <c r="AB67" i="61"/>
  <c r="M78" i="61"/>
  <c r="M90" i="61"/>
  <c r="Y111" i="61"/>
  <c r="V15" i="57"/>
  <c r="V51" i="57"/>
  <c r="V22" i="57"/>
  <c r="V20" i="57"/>
  <c r="V135" i="57"/>
  <c r="V23" i="57"/>
  <c r="V19" i="57"/>
  <c r="D96" i="61"/>
  <c r="B113" i="57"/>
  <c r="V39" i="57"/>
  <c r="X64" i="57"/>
  <c r="X30" i="57"/>
  <c r="B46" i="57"/>
  <c r="X103" i="57"/>
  <c r="AD130" i="14"/>
  <c r="D121" i="14"/>
  <c r="D144" i="61"/>
  <c r="AI12" i="57"/>
  <c r="AI72" i="57" s="1"/>
  <c r="S112" i="22"/>
  <c r="F105" i="14"/>
  <c r="R119" i="22"/>
  <c r="B127" i="14"/>
  <c r="AB122" i="14"/>
  <c r="N126" i="22"/>
  <c r="V112" i="14"/>
  <c r="L122" i="22"/>
  <c r="C121" i="14"/>
  <c r="L122" i="14"/>
  <c r="K125" i="22"/>
  <c r="AC106" i="14"/>
  <c r="K95" i="22"/>
  <c r="AD106" i="14"/>
  <c r="AB106" i="14"/>
  <c r="AA100" i="14"/>
  <c r="AB102" i="14"/>
  <c r="AN78" i="14"/>
  <c r="AR78" i="14" s="1"/>
  <c r="AC7" i="61"/>
  <c r="AC128" i="61" s="1"/>
  <c r="J108" i="14"/>
  <c r="V90" i="14"/>
  <c r="Y131" i="61"/>
  <c r="Y114" i="61"/>
  <c r="S83" i="61"/>
  <c r="S128" i="61"/>
  <c r="U113" i="14"/>
  <c r="X119" i="22"/>
  <c r="Y119" i="22"/>
  <c r="I108" i="14"/>
  <c r="D126" i="22"/>
  <c r="T101" i="22"/>
  <c r="AD91" i="22"/>
  <c r="L108" i="22"/>
  <c r="Y104" i="14"/>
  <c r="H95" i="22"/>
  <c r="D121" i="22"/>
  <c r="Z112" i="14"/>
  <c r="S129" i="61"/>
  <c r="I18" i="61"/>
  <c r="H68" i="61"/>
  <c r="B131" i="57"/>
  <c r="X91" i="57"/>
  <c r="Y143" i="61"/>
  <c r="I136" i="61"/>
  <c r="D36" i="61"/>
  <c r="Y46" i="61"/>
  <c r="M114" i="61"/>
  <c r="I64" i="61"/>
  <c r="X127" i="57"/>
  <c r="X71" i="57"/>
  <c r="X67" i="57"/>
  <c r="X68" i="57"/>
  <c r="B111" i="57"/>
  <c r="S23" i="61"/>
  <c r="V27" i="57"/>
  <c r="AL19" i="61"/>
  <c r="V75" i="57"/>
  <c r="V123" i="57"/>
  <c r="V17" i="57"/>
  <c r="V16" i="57"/>
  <c r="D24" i="61"/>
  <c r="D141" i="61"/>
  <c r="Y94" i="61"/>
  <c r="B114" i="57"/>
  <c r="B120" i="57"/>
  <c r="B106" i="57"/>
  <c r="B112" i="57"/>
  <c r="B58" i="57"/>
  <c r="X72" i="57"/>
  <c r="X139" i="57"/>
  <c r="D132" i="61"/>
  <c r="AE130" i="14"/>
  <c r="AE122" i="14"/>
  <c r="H10" i="61"/>
  <c r="H112" i="61" s="1"/>
  <c r="I63" i="61"/>
  <c r="P122" i="14"/>
  <c r="AC122" i="14"/>
  <c r="U112" i="14"/>
  <c r="M122" i="14"/>
  <c r="G119" i="14"/>
  <c r="Y90" i="14"/>
  <c r="Z100" i="14"/>
  <c r="AE100" i="14"/>
  <c r="AN24" i="14"/>
  <c r="AR24" i="14" s="1"/>
  <c r="K108" i="22"/>
  <c r="AC102" i="14"/>
  <c r="U90" i="14"/>
  <c r="Y116" i="61"/>
  <c r="K122" i="14"/>
  <c r="Y119" i="61"/>
  <c r="B121" i="14"/>
  <c r="S113" i="14"/>
  <c r="H108" i="14"/>
  <c r="D140" i="61"/>
  <c r="S90" i="22"/>
  <c r="G126" i="22"/>
  <c r="P101" i="22"/>
  <c r="D72" i="61"/>
  <c r="I15" i="61"/>
  <c r="M51" i="61"/>
  <c r="M58" i="61"/>
  <c r="Y82" i="61"/>
  <c r="Y120" i="61"/>
  <c r="Y112" i="61"/>
  <c r="M52" i="61"/>
  <c r="M56" i="61"/>
  <c r="B119" i="57"/>
  <c r="X66" i="57"/>
  <c r="X79" i="57"/>
  <c r="B22" i="57"/>
  <c r="AL80" i="61"/>
  <c r="AL92" i="61"/>
  <c r="V63" i="57"/>
  <c r="B118" i="57"/>
  <c r="B70" i="57"/>
  <c r="X42" i="57"/>
  <c r="V113" i="14"/>
  <c r="M108" i="14"/>
  <c r="K108" i="14"/>
  <c r="Y112" i="14"/>
  <c r="R113" i="14"/>
  <c r="I54" i="61"/>
  <c r="X115" i="57"/>
  <c r="B94" i="57"/>
  <c r="X112" i="14"/>
  <c r="V21" i="57"/>
  <c r="AB100" i="14"/>
  <c r="E119" i="14"/>
  <c r="R101" i="22"/>
  <c r="Y102" i="14"/>
  <c r="W90" i="14"/>
  <c r="S132" i="61"/>
  <c r="R112" i="22"/>
  <c r="O125" i="22"/>
  <c r="V106" i="22"/>
  <c r="AC142" i="61"/>
  <c r="AC101" i="61"/>
  <c r="B79" i="61"/>
  <c r="E63" i="61"/>
  <c r="B30" i="61"/>
  <c r="AB66" i="61"/>
  <c r="L71" i="61"/>
  <c r="Z70" i="61"/>
  <c r="Z65" i="61"/>
  <c r="B68" i="61"/>
  <c r="D54" i="61"/>
  <c r="AA95" i="61"/>
  <c r="M108" i="22"/>
  <c r="Z114" i="22"/>
  <c r="W114" i="22"/>
  <c r="J130" i="22"/>
  <c r="V117" i="14"/>
  <c r="E139" i="61"/>
  <c r="E18" i="61"/>
  <c r="AA44" i="61"/>
  <c r="AA20" i="61"/>
  <c r="Z115" i="61"/>
  <c r="E127" i="61"/>
  <c r="AE54" i="61"/>
  <c r="E64" i="61"/>
  <c r="E68" i="61"/>
  <c r="E103" i="61"/>
  <c r="E115" i="61"/>
  <c r="B127" i="61"/>
  <c r="B54" i="61"/>
  <c r="AB68" i="61"/>
  <c r="Z18" i="61"/>
  <c r="L63" i="61"/>
  <c r="Z72" i="61"/>
  <c r="B71" i="61"/>
  <c r="B64" i="61"/>
  <c r="AE53" i="61"/>
  <c r="Z139" i="61"/>
  <c r="D78" i="61"/>
  <c r="L18" i="61"/>
  <c r="D52" i="61"/>
  <c r="AA141" i="61"/>
  <c r="AA114" i="22"/>
  <c r="E101" i="14"/>
  <c r="T90" i="22"/>
  <c r="X93" i="22"/>
  <c r="E71" i="61"/>
  <c r="B42" i="61"/>
  <c r="B65" i="61"/>
  <c r="AB54" i="61"/>
  <c r="E72" i="61"/>
  <c r="E66" i="61"/>
  <c r="AE66" i="61"/>
  <c r="L139" i="61"/>
  <c r="B139" i="61"/>
  <c r="L68" i="61"/>
  <c r="Z127" i="61"/>
  <c r="B63" i="61"/>
  <c r="B67" i="61"/>
  <c r="W82" i="61"/>
  <c r="D138" i="61"/>
  <c r="D60" i="61"/>
  <c r="AB114" i="22"/>
  <c r="J90" i="22"/>
  <c r="K90" i="22"/>
  <c r="D105" i="14"/>
  <c r="I103" i="22"/>
  <c r="J103" i="22"/>
  <c r="N122" i="22"/>
  <c r="M122" i="22"/>
  <c r="P122" i="22"/>
  <c r="Q122" i="22"/>
  <c r="Y128" i="14"/>
  <c r="Z128" i="14"/>
  <c r="AC128" i="14"/>
  <c r="AB128" i="14"/>
  <c r="B125" i="22"/>
  <c r="F125" i="22"/>
  <c r="X124" i="14"/>
  <c r="AB124" i="14"/>
  <c r="Y124" i="14"/>
  <c r="AC124" i="14"/>
  <c r="Z124" i="14"/>
  <c r="AA124" i="14"/>
  <c r="D115" i="14"/>
  <c r="AN71" i="14"/>
  <c r="AR71" i="14" s="1"/>
  <c r="C115" i="14"/>
  <c r="E115" i="14"/>
  <c r="F3" i="57"/>
  <c r="F29" i="57" s="1"/>
  <c r="B115" i="14"/>
  <c r="F115" i="14"/>
  <c r="S91" i="22"/>
  <c r="T91" i="22"/>
  <c r="V91" i="22"/>
  <c r="Q91" i="22"/>
  <c r="R91" i="22"/>
  <c r="Q123" i="22"/>
  <c r="G91" i="14"/>
  <c r="AE94" i="22"/>
  <c r="AC94" i="22"/>
  <c r="AC103" i="22"/>
  <c r="AD103" i="22"/>
  <c r="X129" i="22"/>
  <c r="W129" i="22"/>
  <c r="R121" i="22"/>
  <c r="P121" i="22"/>
  <c r="U128" i="22"/>
  <c r="AA113" i="22"/>
  <c r="X113" i="22"/>
  <c r="AF109" i="22"/>
  <c r="AE109" i="22"/>
  <c r="C120" i="22"/>
  <c r="D120" i="22"/>
  <c r="AB106" i="22"/>
  <c r="AA90" i="22"/>
  <c r="AD90" i="22"/>
  <c r="J51" i="61"/>
  <c r="J17" i="61"/>
  <c r="D55" i="61"/>
  <c r="D17" i="61"/>
  <c r="D126" i="61"/>
  <c r="AE58" i="61"/>
  <c r="AE51" i="61"/>
  <c r="AA56" i="61"/>
  <c r="AA129" i="61"/>
  <c r="AA90" i="61"/>
  <c r="AA89" i="61"/>
  <c r="AH9" i="57"/>
  <c r="AH130" i="57" s="1"/>
  <c r="AD126" i="14"/>
  <c r="AF126" i="14"/>
  <c r="AC126" i="14"/>
  <c r="AE126" i="14"/>
  <c r="W106" i="22"/>
  <c r="U106" i="22"/>
  <c r="T106" i="22"/>
  <c r="S106" i="22"/>
  <c r="O6" i="61"/>
  <c r="O91" i="61" s="1"/>
  <c r="O96" i="14"/>
  <c r="M96" i="14"/>
  <c r="V7" i="61"/>
  <c r="V81" i="61" s="1"/>
  <c r="U99" i="14"/>
  <c r="T99" i="14"/>
  <c r="S94" i="22"/>
  <c r="P94" i="22"/>
  <c r="AA132" i="61"/>
  <c r="AA144" i="61"/>
  <c r="AM2" i="61"/>
  <c r="AM99" i="61" s="1"/>
  <c r="AM3" i="61"/>
  <c r="AM28" i="61" s="1"/>
  <c r="AN79" i="14"/>
  <c r="AR79" i="14" s="1"/>
  <c r="Y123" i="14"/>
  <c r="V123" i="14"/>
  <c r="T123" i="14"/>
  <c r="X123" i="14"/>
  <c r="U123" i="14"/>
  <c r="H91" i="14"/>
  <c r="H2" i="61"/>
  <c r="H15" i="61" s="1"/>
  <c r="C91" i="14"/>
  <c r="E91" i="14"/>
  <c r="F91" i="14"/>
  <c r="N118" i="22"/>
  <c r="K118" i="22"/>
  <c r="L118" i="22"/>
  <c r="O118" i="22"/>
  <c r="M118" i="22"/>
  <c r="J118" i="22"/>
  <c r="B90" i="14"/>
  <c r="C90" i="14"/>
  <c r="AN84" i="14"/>
  <c r="AR84" i="14" s="1"/>
  <c r="M128" i="14"/>
  <c r="N128" i="14"/>
  <c r="L128" i="14"/>
  <c r="Q128" i="14"/>
  <c r="O128" i="14"/>
  <c r="P128" i="14"/>
  <c r="D10" i="61"/>
  <c r="D46" i="61" s="1"/>
  <c r="C105" i="14"/>
  <c r="O113" i="57"/>
  <c r="O120" i="57"/>
  <c r="O143" i="57"/>
  <c r="O82" i="57"/>
  <c r="O117" i="57"/>
  <c r="O22" i="57"/>
  <c r="O46" i="57"/>
  <c r="O58" i="57"/>
  <c r="AG6" i="57"/>
  <c r="AG30" i="57" s="1"/>
  <c r="AD118" i="14"/>
  <c r="AF118" i="14"/>
  <c r="F3" i="61"/>
  <c r="F88" i="61" s="1"/>
  <c r="E93" i="14"/>
  <c r="AN27" i="14"/>
  <c r="AR27" i="14" s="1"/>
  <c r="B93" i="14"/>
  <c r="C93" i="14"/>
  <c r="F93" i="14"/>
  <c r="AA84" i="61"/>
  <c r="AD128" i="14"/>
  <c r="AB94" i="22"/>
  <c r="Q94" i="22"/>
  <c r="D93" i="14"/>
  <c r="P123" i="22"/>
  <c r="Q105" i="22"/>
  <c r="X95" i="22"/>
  <c r="O98" i="14"/>
  <c r="L115" i="57"/>
  <c r="L117" i="57"/>
  <c r="L82" i="57"/>
  <c r="L131" i="57"/>
  <c r="L116" i="57"/>
  <c r="L112" i="57"/>
  <c r="L120" i="57"/>
  <c r="L94" i="57"/>
  <c r="L34" i="57"/>
  <c r="L70" i="57"/>
  <c r="L111" i="57"/>
  <c r="K71" i="61"/>
  <c r="K54" i="61"/>
  <c r="S123" i="22"/>
  <c r="AH36" i="61"/>
  <c r="AH27" i="61"/>
  <c r="AH88" i="61"/>
  <c r="AH52" i="61"/>
  <c r="AH124" i="61"/>
  <c r="AH35" i="61"/>
  <c r="AH32" i="61"/>
  <c r="J127" i="22"/>
  <c r="G127" i="22"/>
  <c r="V102" i="22"/>
  <c r="U102" i="22"/>
  <c r="AA128" i="22"/>
  <c r="AD128" i="22"/>
  <c r="AC128" i="22"/>
  <c r="AB128" i="22"/>
  <c r="Y128" i="22"/>
  <c r="Z128" i="22"/>
  <c r="M106" i="14"/>
  <c r="P106" i="14"/>
  <c r="Q106" i="14"/>
  <c r="O106" i="14"/>
  <c r="G105" i="14"/>
  <c r="K105" i="14"/>
  <c r="H105" i="14"/>
  <c r="L105" i="14"/>
  <c r="J105" i="14"/>
  <c r="AA106" i="22"/>
  <c r="AD106" i="22"/>
  <c r="AC106" i="22"/>
  <c r="Y106" i="22"/>
  <c r="D119" i="22"/>
  <c r="G119" i="22"/>
  <c r="E119" i="22"/>
  <c r="AB4" i="61"/>
  <c r="AB101" i="61" s="1"/>
  <c r="AA92" i="14"/>
  <c r="AB92" i="14"/>
  <c r="Z92" i="14"/>
  <c r="W92" i="14"/>
  <c r="L126" i="14"/>
  <c r="K126" i="14"/>
  <c r="I126" i="14"/>
  <c r="AN82" i="14"/>
  <c r="AR82" i="14" s="1"/>
  <c r="H126" i="14"/>
  <c r="G126" i="14"/>
  <c r="AA48" i="61"/>
  <c r="AA140" i="61"/>
  <c r="O111" i="57"/>
  <c r="O114" i="57"/>
  <c r="AA96" i="61"/>
  <c r="L9" i="57"/>
  <c r="L45" i="57" s="1"/>
  <c r="AE118" i="14"/>
  <c r="O122" i="22"/>
  <c r="AB118" i="14"/>
  <c r="L106" i="14"/>
  <c r="AE57" i="61"/>
  <c r="Y92" i="14"/>
  <c r="AN40" i="14"/>
  <c r="AR40" i="14" s="1"/>
  <c r="AA128" i="14"/>
  <c r="D125" i="22"/>
  <c r="F27" i="61"/>
  <c r="Q92" i="22"/>
  <c r="AC98" i="14"/>
  <c r="AA98" i="14"/>
  <c r="V101" i="14"/>
  <c r="AF90" i="22"/>
  <c r="T109" i="14"/>
  <c r="S127" i="22"/>
  <c r="Q115" i="22"/>
  <c r="H102" i="22"/>
  <c r="M99" i="14"/>
  <c r="J123" i="22"/>
  <c r="M102" i="22"/>
  <c r="G117" i="22"/>
  <c r="X121" i="22"/>
  <c r="V112" i="22"/>
  <c r="Q99" i="14"/>
  <c r="AA136" i="61"/>
  <c r="AE52" i="61"/>
  <c r="R90" i="22"/>
  <c r="V131" i="61"/>
  <c r="H103" i="22"/>
  <c r="Z91" i="22"/>
  <c r="K97" i="22"/>
  <c r="G67" i="61"/>
  <c r="G139" i="61"/>
  <c r="G71" i="61"/>
  <c r="G79" i="61"/>
  <c r="O119" i="22"/>
  <c r="U124" i="22"/>
  <c r="E108" i="22"/>
  <c r="W111" i="61"/>
  <c r="AB91" i="61"/>
  <c r="AE23" i="61"/>
  <c r="AA114" i="61"/>
  <c r="H67" i="61"/>
  <c r="AE127" i="61"/>
  <c r="AE123" i="61"/>
  <c r="U33" i="57"/>
  <c r="AL96" i="57"/>
  <c r="AJ64" i="61"/>
  <c r="AJ63" i="61"/>
  <c r="I91" i="61"/>
  <c r="AJ72" i="61"/>
  <c r="AJ139" i="61"/>
  <c r="T130" i="22"/>
  <c r="W117" i="14"/>
  <c r="D98" i="22"/>
  <c r="Z98" i="14"/>
  <c r="F109" i="22"/>
  <c r="H139" i="61"/>
  <c r="I79" i="61"/>
  <c r="AE125" i="61"/>
  <c r="AB80" i="61"/>
  <c r="H79" i="61"/>
  <c r="I111" i="61"/>
  <c r="AB90" i="61"/>
  <c r="I67" i="61"/>
  <c r="I82" i="61"/>
  <c r="I22" i="61"/>
  <c r="H72" i="61"/>
  <c r="H54" i="61"/>
  <c r="I72" i="61"/>
  <c r="AA29" i="57"/>
  <c r="U57" i="57"/>
  <c r="AJ18" i="61"/>
  <c r="AD130" i="22"/>
  <c r="AJ71" i="61"/>
  <c r="V130" i="22"/>
  <c r="U117" i="14"/>
  <c r="S117" i="14"/>
  <c r="W130" i="22"/>
  <c r="U101" i="14"/>
  <c r="I139" i="61"/>
  <c r="H91" i="61"/>
  <c r="AE47" i="61"/>
  <c r="AL90" i="57"/>
  <c r="I68" i="61"/>
  <c r="AL87" i="57"/>
  <c r="AL32" i="57"/>
  <c r="X130" i="22"/>
  <c r="N119" i="22"/>
  <c r="AF112" i="22"/>
  <c r="AC112" i="22"/>
  <c r="AE112" i="22"/>
  <c r="AD112" i="22"/>
  <c r="AE104" i="14"/>
  <c r="AF9" i="61"/>
  <c r="AF93" i="61" s="1"/>
  <c r="AF104" i="14"/>
  <c r="AA104" i="14"/>
  <c r="D117" i="22"/>
  <c r="F117" i="22"/>
  <c r="E117" i="22"/>
  <c r="F90" i="22"/>
  <c r="G90" i="22"/>
  <c r="D90" i="22"/>
  <c r="E90" i="22"/>
  <c r="K94" i="22"/>
  <c r="M94" i="22"/>
  <c r="N94" i="22"/>
  <c r="AE95" i="22"/>
  <c r="AF95" i="22"/>
  <c r="AB126" i="22"/>
  <c r="AC126" i="22"/>
  <c r="AE126" i="22"/>
  <c r="AA126" i="22"/>
  <c r="AD126" i="22"/>
  <c r="AE101" i="14"/>
  <c r="AD101" i="14"/>
  <c r="AF101" i="14"/>
  <c r="AC101" i="14"/>
  <c r="E95" i="22"/>
  <c r="G95" i="22"/>
  <c r="D95" i="22"/>
  <c r="I108" i="22"/>
  <c r="H108" i="22"/>
  <c r="B121" i="22"/>
  <c r="C121" i="22"/>
  <c r="V131" i="22"/>
  <c r="U131" i="22"/>
  <c r="X131" i="22"/>
  <c r="S131" i="22"/>
  <c r="T131" i="22"/>
  <c r="X100" i="22"/>
  <c r="S100" i="22"/>
  <c r="V100" i="22"/>
  <c r="U100" i="22"/>
  <c r="T100" i="22"/>
  <c r="AC121" i="22"/>
  <c r="AB121" i="22"/>
  <c r="AE121" i="22"/>
  <c r="AA121" i="22"/>
  <c r="AD121" i="22"/>
  <c r="M104" i="14"/>
  <c r="N104" i="14"/>
  <c r="I104" i="14"/>
  <c r="N9" i="61"/>
  <c r="N103" i="61" s="1"/>
  <c r="K117" i="14"/>
  <c r="G117" i="14"/>
  <c r="AN73" i="14"/>
  <c r="AR73" i="14" s="1"/>
  <c r="J117" i="14"/>
  <c r="I117" i="14"/>
  <c r="AD97" i="22"/>
  <c r="AE97" i="22"/>
  <c r="G8" i="57"/>
  <c r="G68" i="57" s="1"/>
  <c r="F125" i="14"/>
  <c r="E125" i="14"/>
  <c r="D125" i="14"/>
  <c r="AN81" i="14"/>
  <c r="AR81" i="14" s="1"/>
  <c r="I102" i="22"/>
  <c r="F102" i="22"/>
  <c r="V99" i="22"/>
  <c r="W99" i="22"/>
  <c r="X99" i="22"/>
  <c r="T99" i="22"/>
  <c r="S91" i="14"/>
  <c r="U91" i="14"/>
  <c r="Q91" i="14"/>
  <c r="R91" i="14"/>
  <c r="V91" i="14"/>
  <c r="T91" i="14"/>
  <c r="V2" i="61"/>
  <c r="V16" i="61" s="1"/>
  <c r="F123" i="22"/>
  <c r="I123" i="22"/>
  <c r="G123" i="22"/>
  <c r="H123" i="22"/>
  <c r="K107" i="14"/>
  <c r="N11" i="61"/>
  <c r="N71" i="61" s="1"/>
  <c r="L107" i="14"/>
  <c r="N107" i="14"/>
  <c r="AN41" i="14"/>
  <c r="AR41" i="14" s="1"/>
  <c r="M107" i="14"/>
  <c r="J107" i="14"/>
  <c r="I107" i="14"/>
  <c r="T10" i="61"/>
  <c r="T94" i="61" s="1"/>
  <c r="T105" i="14"/>
  <c r="AC97" i="22"/>
  <c r="S10" i="61"/>
  <c r="S94" i="61" s="1"/>
  <c r="N105" i="14"/>
  <c r="O100" i="22"/>
  <c r="P100" i="22"/>
  <c r="K100" i="22"/>
  <c r="M100" i="22"/>
  <c r="L100" i="22"/>
  <c r="L67" i="61"/>
  <c r="AA46" i="61"/>
  <c r="AA22" i="61"/>
  <c r="AA113" i="61"/>
  <c r="L80" i="61"/>
  <c r="W131" i="61"/>
  <c r="AA143" i="61"/>
  <c r="U101" i="57"/>
  <c r="AL44" i="57"/>
  <c r="AH18" i="61"/>
  <c r="W105" i="14"/>
  <c r="R99" i="14"/>
  <c r="J130" i="14"/>
  <c r="AL20" i="57"/>
  <c r="M12" i="57"/>
  <c r="M137" i="57" s="1"/>
  <c r="W127" i="22"/>
  <c r="B125" i="14"/>
  <c r="AB97" i="22"/>
  <c r="C125" i="14"/>
  <c r="U9" i="61"/>
  <c r="U101" i="61" s="1"/>
  <c r="S104" i="14"/>
  <c r="R104" i="14"/>
  <c r="Q104" i="14"/>
  <c r="P104" i="14"/>
  <c r="F5" i="61"/>
  <c r="F55" i="61" s="1"/>
  <c r="B94" i="14"/>
  <c r="U93" i="57"/>
  <c r="U130" i="57"/>
  <c r="U102" i="57"/>
  <c r="U104" i="57"/>
  <c r="U105" i="57"/>
  <c r="U99" i="57"/>
  <c r="U81" i="57"/>
  <c r="V103" i="22"/>
  <c r="T103" i="22"/>
  <c r="K116" i="22"/>
  <c r="L116" i="22"/>
  <c r="E96" i="22"/>
  <c r="D96" i="22"/>
  <c r="G96" i="22"/>
  <c r="F96" i="22"/>
  <c r="K92" i="22"/>
  <c r="H92" i="22"/>
  <c r="G92" i="22"/>
  <c r="E130" i="22"/>
  <c r="D130" i="22"/>
  <c r="C130" i="22"/>
  <c r="G130" i="22"/>
  <c r="F130" i="22"/>
  <c r="B130" i="22"/>
  <c r="D99" i="14"/>
  <c r="C99" i="14"/>
  <c r="E99" i="14"/>
  <c r="B99" i="14"/>
  <c r="W22" i="61"/>
  <c r="AA82" i="61"/>
  <c r="AA117" i="61"/>
  <c r="U21" i="57"/>
  <c r="U107" i="57"/>
  <c r="U69" i="57"/>
  <c r="U108" i="57"/>
  <c r="U106" i="57"/>
  <c r="S105" i="14"/>
  <c r="AH72" i="61"/>
  <c r="Z105" i="14"/>
  <c r="O94" i="22"/>
  <c r="D129" i="22"/>
  <c r="H129" i="22"/>
  <c r="G129" i="22"/>
  <c r="C129" i="22"/>
  <c r="F129" i="22"/>
  <c r="V124" i="22"/>
  <c r="Y98" i="22"/>
  <c r="Z98" i="22"/>
  <c r="AA98" i="22"/>
  <c r="C117" i="22"/>
  <c r="L83" i="61"/>
  <c r="L128" i="61"/>
  <c r="L19" i="61"/>
  <c r="L79" i="61"/>
  <c r="L84" i="61"/>
  <c r="AH139" i="61"/>
  <c r="AH68" i="61"/>
  <c r="AH54" i="61"/>
  <c r="AH71" i="61"/>
  <c r="AH63" i="61"/>
  <c r="AH30" i="61"/>
  <c r="AH91" i="61"/>
  <c r="E104" i="14"/>
  <c r="H104" i="14"/>
  <c r="H9" i="61"/>
  <c r="H104" i="61" s="1"/>
  <c r="D104" i="14"/>
  <c r="AD100" i="22"/>
  <c r="AE100" i="22"/>
  <c r="F104" i="22"/>
  <c r="C104" i="22"/>
  <c r="D104" i="22"/>
  <c r="E104" i="22"/>
  <c r="AI55" i="61"/>
  <c r="AI78" i="61"/>
  <c r="AI56" i="61"/>
  <c r="AI90" i="61"/>
  <c r="AI17" i="61"/>
  <c r="AI51" i="61"/>
  <c r="N113" i="22"/>
  <c r="M113" i="22"/>
  <c r="O113" i="22"/>
  <c r="AI57" i="61"/>
  <c r="B126" i="22"/>
  <c r="C126" i="22"/>
  <c r="V97" i="22"/>
  <c r="X97" i="22"/>
  <c r="W97" i="22"/>
  <c r="AA97" i="22"/>
  <c r="Z97" i="22"/>
  <c r="Y97" i="22"/>
  <c r="AD131" i="22"/>
  <c r="AE131" i="22"/>
  <c r="AF131" i="22"/>
  <c r="D127" i="22"/>
  <c r="C127" i="22"/>
  <c r="N129" i="22"/>
  <c r="J129" i="22"/>
  <c r="AE94" i="14"/>
  <c r="AG5" i="61"/>
  <c r="AG60" i="61" s="1"/>
  <c r="N93" i="22"/>
  <c r="O93" i="22"/>
  <c r="Q93" i="22"/>
  <c r="P93" i="22"/>
  <c r="T97" i="14"/>
  <c r="R97" i="14"/>
  <c r="S97" i="14"/>
  <c r="P97" i="14"/>
  <c r="O97" i="14"/>
  <c r="Q97" i="14"/>
  <c r="B10" i="61"/>
  <c r="B106" i="61" s="1"/>
  <c r="B105" i="14"/>
  <c r="B108" i="22"/>
  <c r="F108" i="22"/>
  <c r="G108" i="22"/>
  <c r="C108" i="22"/>
  <c r="D108" i="22"/>
  <c r="AB129" i="14"/>
  <c r="AD129" i="14"/>
  <c r="AA129" i="14"/>
  <c r="AF11" i="57"/>
  <c r="AF83" i="57" s="1"/>
  <c r="AN85" i="14"/>
  <c r="AR85" i="14" s="1"/>
  <c r="AE129" i="14"/>
  <c r="AC129" i="14"/>
  <c r="AN86" i="14"/>
  <c r="AR86" i="14" s="1"/>
  <c r="L130" i="14"/>
  <c r="H130" i="14"/>
  <c r="M130" i="14"/>
  <c r="K130" i="14"/>
  <c r="R7" i="57"/>
  <c r="R19" i="57" s="1"/>
  <c r="M124" i="14"/>
  <c r="N124" i="14"/>
  <c r="AN80" i="14"/>
  <c r="AR80" i="14" s="1"/>
  <c r="O124" i="14"/>
  <c r="Q124" i="14"/>
  <c r="P124" i="14"/>
  <c r="R124" i="14"/>
  <c r="AA94" i="61"/>
  <c r="AA58" i="61"/>
  <c r="S4" i="57"/>
  <c r="S28" i="57" s="1"/>
  <c r="O114" i="14"/>
  <c r="AN70" i="14"/>
  <c r="AR70" i="14" s="1"/>
  <c r="P114" i="14"/>
  <c r="R114" i="14"/>
  <c r="N114" i="14"/>
  <c r="S114" i="14"/>
  <c r="AL92" i="57"/>
  <c r="AL88" i="57"/>
  <c r="AL117" i="57"/>
  <c r="AL80" i="57"/>
  <c r="AL129" i="57"/>
  <c r="AL89" i="57"/>
  <c r="AL94" i="57"/>
  <c r="AL93" i="57"/>
  <c r="K96" i="22"/>
  <c r="M96" i="22"/>
  <c r="L96" i="22"/>
  <c r="N96" i="22"/>
  <c r="J96" i="22"/>
  <c r="O96" i="22"/>
  <c r="Z112" i="22"/>
  <c r="Y112" i="22"/>
  <c r="X112" i="22"/>
  <c r="J120" i="14"/>
  <c r="G120" i="14"/>
  <c r="AN76" i="14"/>
  <c r="AR76" i="14" s="1"/>
  <c r="E120" i="14"/>
  <c r="I120" i="14"/>
  <c r="H120" i="14"/>
  <c r="C131" i="14"/>
  <c r="D131" i="14"/>
  <c r="Y127" i="14"/>
  <c r="V127" i="14"/>
  <c r="Z127" i="14"/>
  <c r="W127" i="14"/>
  <c r="AN83" i="14"/>
  <c r="AR83" i="14" s="1"/>
  <c r="AA10" i="57"/>
  <c r="AA115" i="57" s="1"/>
  <c r="X127" i="14"/>
  <c r="AA127" i="14"/>
  <c r="O99" i="14"/>
  <c r="P99" i="14"/>
  <c r="W112" i="61"/>
  <c r="W116" i="61"/>
  <c r="W114" i="61"/>
  <c r="I143" i="61"/>
  <c r="I116" i="61"/>
  <c r="L43" i="61"/>
  <c r="AA116" i="61"/>
  <c r="AA120" i="61"/>
  <c r="AA131" i="61"/>
  <c r="W34" i="61"/>
  <c r="U100" i="57"/>
  <c r="U118" i="57"/>
  <c r="U103" i="57"/>
  <c r="U45" i="57"/>
  <c r="AL105" i="57"/>
  <c r="AL141" i="57"/>
  <c r="AL56" i="57"/>
  <c r="AH64" i="61"/>
  <c r="I117" i="61"/>
  <c r="G125" i="14"/>
  <c r="H130" i="22"/>
  <c r="S124" i="22"/>
  <c r="R105" i="14"/>
  <c r="F117" i="14"/>
  <c r="I95" i="22"/>
  <c r="U103" i="22"/>
  <c r="N100" i="22"/>
  <c r="W100" i="22"/>
  <c r="X109" i="22"/>
  <c r="F95" i="22"/>
  <c r="AN25" i="14"/>
  <c r="AR25" i="14" s="1"/>
  <c r="Q101" i="14"/>
  <c r="F124" i="22"/>
  <c r="K9" i="61"/>
  <c r="K57" i="61" s="1"/>
  <c r="K104" i="14"/>
  <c r="AB125" i="22"/>
  <c r="AC125" i="22"/>
  <c r="C95" i="22"/>
  <c r="B95" i="22"/>
  <c r="AH65" i="61"/>
  <c r="W118" i="61"/>
  <c r="AD107" i="22"/>
  <c r="Y107" i="22"/>
  <c r="Z107" i="22"/>
  <c r="W124" i="22"/>
  <c r="W126" i="22"/>
  <c r="U126" i="22"/>
  <c r="W6" i="61"/>
  <c r="W103" i="61" s="1"/>
  <c r="S96" i="14"/>
  <c r="U96" i="14"/>
  <c r="AF121" i="22"/>
  <c r="H104" i="22"/>
  <c r="I104" i="22"/>
  <c r="L104" i="22"/>
  <c r="G102" i="22"/>
  <c r="E102" i="22"/>
  <c r="D102" i="22"/>
  <c r="Q103" i="22"/>
  <c r="AC100" i="22"/>
  <c r="C113" i="22"/>
  <c r="AA102" i="22"/>
  <c r="AF126" i="22"/>
  <c r="AC113" i="22"/>
  <c r="AF100" i="22"/>
  <c r="H127" i="61"/>
  <c r="C90" i="22"/>
  <c r="U108" i="22"/>
  <c r="U112" i="22"/>
  <c r="Q106" i="22"/>
  <c r="F98" i="22"/>
  <c r="X103" i="22"/>
  <c r="G121" i="22"/>
  <c r="J92" i="22"/>
  <c r="L90" i="22"/>
  <c r="W117" i="22"/>
  <c r="C128" i="22"/>
  <c r="AE113" i="22"/>
  <c r="W131" i="22"/>
  <c r="R109" i="14"/>
  <c r="Z109" i="14"/>
  <c r="J114" i="22"/>
  <c r="AN75" i="14"/>
  <c r="AR75" i="14" s="1"/>
  <c r="AB107" i="22"/>
  <c r="AA107" i="22"/>
  <c r="Y126" i="61"/>
  <c r="F122" i="22"/>
  <c r="C139" i="61"/>
  <c r="V109" i="14"/>
  <c r="B98" i="22"/>
  <c r="L94" i="22"/>
  <c r="AF94" i="14"/>
  <c r="G112" i="22"/>
  <c r="AF99" i="22"/>
  <c r="Y122" i="22"/>
  <c r="T124" i="22"/>
  <c r="C101" i="14"/>
  <c r="N130" i="22"/>
  <c r="AC122" i="22"/>
  <c r="S103" i="22"/>
  <c r="Q129" i="22"/>
  <c r="O107" i="22"/>
  <c r="B96" i="22"/>
  <c r="S105" i="22"/>
  <c r="R129" i="22"/>
  <c r="B116" i="22"/>
  <c r="AB105" i="14"/>
  <c r="L126" i="22"/>
  <c r="C131" i="22"/>
  <c r="I113" i="22"/>
  <c r="B105" i="22"/>
  <c r="D99" i="22"/>
  <c r="B127" i="22"/>
  <c r="K129" i="22"/>
  <c r="Z100" i="22"/>
  <c r="T104" i="14"/>
  <c r="T95" i="22"/>
  <c r="S95" i="22"/>
  <c r="S5" i="61"/>
  <c r="S60" i="61" s="1"/>
  <c r="P94" i="14"/>
  <c r="Y94" i="22"/>
  <c r="AA94" i="22"/>
  <c r="U125" i="22"/>
  <c r="T125" i="22"/>
  <c r="B99" i="22"/>
  <c r="C99" i="22"/>
  <c r="M119" i="22"/>
  <c r="K119" i="22"/>
  <c r="H119" i="22"/>
  <c r="AA101" i="14"/>
  <c r="AB101" i="14"/>
  <c r="Z119" i="22"/>
  <c r="AD119" i="22"/>
  <c r="AE119" i="22"/>
  <c r="O98" i="22"/>
  <c r="R98" i="22"/>
  <c r="T98" i="22"/>
  <c r="H101" i="22"/>
  <c r="F101" i="22"/>
  <c r="G101" i="22"/>
  <c r="M109" i="14"/>
  <c r="Q109" i="14"/>
  <c r="G99" i="22"/>
  <c r="H99" i="22"/>
  <c r="F99" i="22"/>
  <c r="AG9" i="61"/>
  <c r="AG21" i="61" s="1"/>
  <c r="AB104" i="14"/>
  <c r="AC104" i="14"/>
  <c r="L117" i="22"/>
  <c r="J117" i="22"/>
  <c r="M117" i="22"/>
  <c r="K117" i="22"/>
  <c r="I117" i="22"/>
  <c r="V92" i="22"/>
  <c r="Y92" i="22"/>
  <c r="W92" i="22"/>
  <c r="AA92" i="22"/>
  <c r="N101" i="22"/>
  <c r="K101" i="22"/>
  <c r="L101" i="22"/>
  <c r="F109" i="14"/>
  <c r="C123" i="22"/>
  <c r="B123" i="22"/>
  <c r="L5" i="61"/>
  <c r="L55" i="61" s="1"/>
  <c r="L94" i="14"/>
  <c r="K94" i="14"/>
  <c r="AC5" i="61"/>
  <c r="AC56" i="61" s="1"/>
  <c r="Y94" i="14"/>
  <c r="V129" i="22"/>
  <c r="U129" i="22"/>
  <c r="T129" i="22"/>
  <c r="AF104" i="22"/>
  <c r="AD104" i="22"/>
  <c r="R99" i="22"/>
  <c r="U99" i="22"/>
  <c r="Q99" i="22"/>
  <c r="Z125" i="22"/>
  <c r="X125" i="22"/>
  <c r="Y125" i="22"/>
  <c r="AA125" i="22"/>
  <c r="AA99" i="14"/>
  <c r="AE99" i="14"/>
  <c r="AF99" i="14"/>
  <c r="S99" i="14"/>
  <c r="W99" i="14"/>
  <c r="D103" i="14"/>
  <c r="G8" i="61"/>
  <c r="G141" i="61" s="1"/>
  <c r="C103" i="14"/>
  <c r="F103" i="14"/>
  <c r="E103" i="14"/>
  <c r="Q108" i="22"/>
  <c r="N108" i="22"/>
  <c r="P108" i="22"/>
  <c r="K95" i="14"/>
  <c r="I95" i="14"/>
  <c r="H95" i="14"/>
  <c r="Z7" i="61"/>
  <c r="Z77" i="61" s="1"/>
  <c r="Y99" i="14"/>
  <c r="Z99" i="14"/>
  <c r="V95" i="14"/>
  <c r="W95" i="14"/>
  <c r="S95" i="14"/>
  <c r="U95" i="14"/>
  <c r="AG6" i="61"/>
  <c r="AG18" i="61" s="1"/>
  <c r="AC96" i="14"/>
  <c r="E97" i="14"/>
  <c r="AN31" i="14"/>
  <c r="AR31" i="14" s="1"/>
  <c r="Q10" i="61"/>
  <c r="Q118" i="61" s="1"/>
  <c r="M105" i="14"/>
  <c r="AF121" i="14"/>
  <c r="AE121" i="14"/>
  <c r="T113" i="22"/>
  <c r="R113" i="22"/>
  <c r="S113" i="22"/>
  <c r="I99" i="14"/>
  <c r="J99" i="14"/>
  <c r="G99" i="14"/>
  <c r="K100" i="14"/>
  <c r="O100" i="14"/>
  <c r="AN34" i="14"/>
  <c r="AR34" i="14" s="1"/>
  <c r="P100" i="14"/>
  <c r="Z90" i="22"/>
  <c r="V90" i="22"/>
  <c r="U90" i="22"/>
  <c r="R116" i="22"/>
  <c r="T116" i="22"/>
  <c r="Q116" i="22"/>
  <c r="U116" i="22"/>
  <c r="Z119" i="61"/>
  <c r="Z143" i="61"/>
  <c r="Z120" i="61"/>
  <c r="Z131" i="61"/>
  <c r="AI11" i="61"/>
  <c r="AI35" i="61" s="1"/>
  <c r="AD108" i="14"/>
  <c r="AI12" i="61"/>
  <c r="AI138" i="61" s="1"/>
  <c r="AN42" i="14"/>
  <c r="AR42" i="14" s="1"/>
  <c r="AF108" i="14"/>
  <c r="AN69" i="14"/>
  <c r="AR69" i="14" s="1"/>
  <c r="F113" i="14"/>
  <c r="G113" i="14"/>
  <c r="H97" i="22"/>
  <c r="E97" i="22"/>
  <c r="G97" i="22"/>
  <c r="AJ10" i="61"/>
  <c r="AJ22" i="61" s="1"/>
  <c r="AE105" i="14"/>
  <c r="V98" i="22"/>
  <c r="X98" i="22"/>
  <c r="U98" i="22"/>
  <c r="AL31" i="61"/>
  <c r="AN37" i="14"/>
  <c r="AR37" i="14" s="1"/>
  <c r="AM144" i="61"/>
  <c r="AL82" i="61"/>
  <c r="X99" i="14"/>
  <c r="D123" i="22"/>
  <c r="AD129" i="22"/>
  <c r="G94" i="14"/>
  <c r="L118" i="14"/>
  <c r="Q113" i="22"/>
  <c r="AC105" i="14"/>
  <c r="S129" i="22"/>
  <c r="Q119" i="14"/>
  <c r="I119" i="22"/>
  <c r="C116" i="22"/>
  <c r="AF122" i="22"/>
  <c r="Q124" i="22"/>
  <c r="K114" i="22"/>
  <c r="J118" i="14"/>
  <c r="I114" i="22"/>
  <c r="M100" i="14"/>
  <c r="F97" i="22"/>
  <c r="Y105" i="14"/>
  <c r="R108" i="22"/>
  <c r="V99" i="14"/>
  <c r="S99" i="22"/>
  <c r="G97" i="14"/>
  <c r="X92" i="22"/>
  <c r="Z94" i="22"/>
  <c r="AC99" i="14"/>
  <c r="R94" i="14"/>
  <c r="Y90" i="22"/>
  <c r="F95" i="14"/>
  <c r="H113" i="22"/>
  <c r="J95" i="14"/>
  <c r="S109" i="14"/>
  <c r="P107" i="22"/>
  <c r="H118" i="22"/>
  <c r="G118" i="22"/>
  <c r="D116" i="22"/>
  <c r="AA120" i="22"/>
  <c r="Y120" i="22"/>
  <c r="W120" i="22"/>
  <c r="H96" i="22"/>
  <c r="I96" i="22"/>
  <c r="K130" i="22"/>
  <c r="L130" i="22"/>
  <c r="M130" i="22"/>
  <c r="N99" i="14"/>
  <c r="L99" i="14"/>
  <c r="P116" i="22"/>
  <c r="U91" i="57"/>
  <c r="U44" i="57"/>
  <c r="U56" i="57"/>
  <c r="M118" i="14"/>
  <c r="H113" i="14"/>
  <c r="Q105" i="14"/>
  <c r="AA105" i="14"/>
  <c r="AD99" i="14"/>
  <c r="H117" i="22"/>
  <c r="X105" i="14"/>
  <c r="K99" i="14"/>
  <c r="R125" i="22"/>
  <c r="C126" i="61"/>
  <c r="AN39" i="14"/>
  <c r="AR39" i="14" s="1"/>
  <c r="K118" i="14"/>
  <c r="X123" i="22"/>
  <c r="H2" i="57"/>
  <c r="H75" i="57" s="1"/>
  <c r="AD114" i="22"/>
  <c r="AD122" i="22"/>
  <c r="R124" i="22"/>
  <c r="R119" i="14"/>
  <c r="O124" i="22"/>
  <c r="J113" i="22"/>
  <c r="S119" i="14"/>
  <c r="O105" i="14"/>
  <c r="AN33" i="14"/>
  <c r="AR33" i="14" s="1"/>
  <c r="AL116" i="61"/>
  <c r="AB109" i="14"/>
  <c r="O94" i="14"/>
  <c r="K113" i="22"/>
  <c r="O130" i="22"/>
  <c r="N94" i="14"/>
  <c r="H109" i="14"/>
  <c r="P109" i="14"/>
  <c r="AN75" i="22"/>
  <c r="AR75" i="22" s="1"/>
  <c r="H99" i="14"/>
  <c r="D101" i="14"/>
  <c r="O91" i="22"/>
  <c r="F99" i="14"/>
  <c r="N109" i="14"/>
  <c r="S108" i="22"/>
  <c r="D94" i="22"/>
  <c r="H97" i="14"/>
  <c r="AE104" i="22"/>
  <c r="R103" i="22"/>
  <c r="AN74" i="14"/>
  <c r="AR74" i="14" s="1"/>
  <c r="S98" i="22"/>
  <c r="AN77" i="14"/>
  <c r="AR77" i="14" s="1"/>
  <c r="X90" i="22"/>
  <c r="N100" i="14"/>
  <c r="W98" i="22"/>
  <c r="AC109" i="14"/>
  <c r="AA109" i="14"/>
  <c r="R95" i="14"/>
  <c r="Q98" i="22"/>
  <c r="M101" i="22"/>
  <c r="F98" i="14"/>
  <c r="G98" i="14"/>
  <c r="E98" i="14"/>
  <c r="H98" i="14"/>
  <c r="D107" i="22"/>
  <c r="F107" i="22"/>
  <c r="G107" i="22"/>
  <c r="E107" i="22"/>
  <c r="C107" i="22"/>
  <c r="AL75" i="61"/>
  <c r="U90" i="57"/>
  <c r="U89" i="57"/>
  <c r="AB99" i="14"/>
  <c r="AE108" i="14"/>
  <c r="O6" i="57"/>
  <c r="O70" i="57" s="1"/>
  <c r="V105" i="14"/>
  <c r="P105" i="14"/>
  <c r="AA119" i="22"/>
  <c r="N118" i="14"/>
  <c r="AC119" i="22"/>
  <c r="AE114" i="22"/>
  <c r="L113" i="22"/>
  <c r="C94" i="14"/>
  <c r="Q94" i="14"/>
  <c r="O109" i="14"/>
  <c r="E123" i="22"/>
  <c r="U105" i="14"/>
  <c r="U113" i="22"/>
  <c r="P130" i="22"/>
  <c r="P124" i="22"/>
  <c r="W125" i="22"/>
  <c r="C94" i="22"/>
  <c r="B103" i="14"/>
  <c r="Z101" i="14"/>
  <c r="E99" i="22"/>
  <c r="J101" i="22"/>
  <c r="AD104" i="14"/>
  <c r="O108" i="22"/>
  <c r="C96" i="22"/>
  <c r="I97" i="14"/>
  <c r="D97" i="14"/>
  <c r="G103" i="14"/>
  <c r="L119" i="22"/>
  <c r="T95" i="14"/>
  <c r="P98" i="22"/>
  <c r="F116" i="22"/>
  <c r="I116" i="22"/>
  <c r="X101" i="14"/>
  <c r="Y101" i="14"/>
  <c r="AC102" i="22"/>
  <c r="X94" i="22"/>
  <c r="C60" i="61"/>
  <c r="J91" i="22"/>
  <c r="I97" i="22"/>
  <c r="B109" i="14"/>
  <c r="B128" i="22"/>
  <c r="E128" i="22"/>
  <c r="G104" i="22"/>
  <c r="G103" i="22"/>
  <c r="AB100" i="22"/>
  <c r="AA100" i="22"/>
  <c r="J119" i="22"/>
  <c r="B114" i="22"/>
  <c r="B98" i="14"/>
  <c r="I115" i="22"/>
  <c r="Z113" i="61"/>
  <c r="N107" i="22"/>
  <c r="F120" i="22"/>
  <c r="AD115" i="22"/>
  <c r="W95" i="22"/>
  <c r="E94" i="22"/>
  <c r="B106" i="22"/>
  <c r="B118" i="22"/>
  <c r="I70" i="61"/>
  <c r="S121" i="22"/>
  <c r="Y113" i="22"/>
  <c r="R101" i="14"/>
  <c r="V109" i="22"/>
  <c r="L114" i="22"/>
  <c r="B117" i="22"/>
  <c r="AE91" i="22"/>
  <c r="Y91" i="22"/>
  <c r="C104" i="14"/>
  <c r="V122" i="22"/>
  <c r="AB115" i="22"/>
  <c r="N102" i="22"/>
  <c r="Y93" i="22"/>
  <c r="AF109" i="14"/>
  <c r="P98" i="14"/>
  <c r="Q125" i="22"/>
  <c r="AF94" i="22"/>
  <c r="L98" i="14"/>
  <c r="AF96" i="22"/>
  <c r="AB118" i="22"/>
  <c r="F104" i="14"/>
  <c r="O101" i="14"/>
  <c r="AE98" i="14"/>
  <c r="X98" i="14"/>
  <c r="M129" i="22"/>
  <c r="AN35" i="14"/>
  <c r="AR35" i="14" s="1"/>
  <c r="D109" i="14"/>
  <c r="R98" i="14"/>
  <c r="K112" i="22"/>
  <c r="C96" i="14"/>
  <c r="I58" i="61"/>
  <c r="C120" i="61"/>
  <c r="AE118" i="22"/>
  <c r="Y131" i="22"/>
  <c r="E121" i="22"/>
  <c r="F121" i="22"/>
  <c r="I94" i="14"/>
  <c r="AN28" i="14"/>
  <c r="AR28" i="14" s="1"/>
  <c r="Q121" i="22"/>
  <c r="E94" i="14"/>
  <c r="I124" i="22"/>
  <c r="Y115" i="22"/>
  <c r="M114" i="22"/>
  <c r="N125" i="22"/>
  <c r="AA129" i="22"/>
  <c r="F112" i="22"/>
  <c r="F127" i="22"/>
  <c r="T109" i="22"/>
  <c r="I105" i="22"/>
  <c r="D98" i="14"/>
  <c r="R105" i="22"/>
  <c r="M93" i="22"/>
  <c r="AE106" i="22"/>
  <c r="T107" i="22"/>
  <c r="B104" i="14"/>
  <c r="K102" i="22"/>
  <c r="F94" i="22"/>
  <c r="J101" i="14"/>
  <c r="AE109" i="14"/>
  <c r="S98" i="14"/>
  <c r="AF91" i="22"/>
  <c r="L102" i="22"/>
  <c r="J94" i="22"/>
  <c r="AC90" i="22"/>
  <c r="Z95" i="22"/>
  <c r="AC94" i="14"/>
  <c r="Q98" i="14"/>
  <c r="I92" i="22"/>
  <c r="AB91" i="22"/>
  <c r="T94" i="22"/>
  <c r="H94" i="22"/>
  <c r="AB90" i="22"/>
  <c r="W91" i="22"/>
  <c r="AE102" i="61"/>
  <c r="P96" i="22"/>
  <c r="AN28" i="22"/>
  <c r="AR28" i="22" s="1"/>
  <c r="AB94" i="14"/>
  <c r="R107" i="22"/>
  <c r="AJ5" i="61"/>
  <c r="AJ54" i="61" s="1"/>
  <c r="AN30" i="22"/>
  <c r="AR30" i="22" s="1"/>
  <c r="Q96" i="22"/>
  <c r="T96" i="22"/>
  <c r="AN72" i="22"/>
  <c r="AR72" i="22" s="1"/>
  <c r="S96" i="22"/>
  <c r="K115" i="22"/>
  <c r="J55" i="61"/>
  <c r="K93" i="22"/>
  <c r="I93" i="22"/>
  <c r="AE114" i="61"/>
  <c r="K91" i="22"/>
  <c r="C106" i="22"/>
  <c r="N114" i="22"/>
  <c r="U122" i="22"/>
  <c r="J78" i="61"/>
  <c r="Z93" i="22"/>
  <c r="I91" i="22"/>
  <c r="O114" i="22"/>
  <c r="AN79" i="22"/>
  <c r="AR79" i="22" s="1"/>
  <c r="AN87" i="22"/>
  <c r="AR87" i="22" s="1"/>
  <c r="W122" i="22"/>
  <c r="AB93" i="22"/>
  <c r="AN37" i="22"/>
  <c r="AR37" i="22" s="1"/>
  <c r="Q102" i="22"/>
  <c r="I94" i="61"/>
  <c r="AF98" i="14"/>
  <c r="D9" i="61"/>
  <c r="D102" i="61" s="1"/>
  <c r="AD98" i="14"/>
  <c r="C138" i="61"/>
  <c r="I115" i="61"/>
  <c r="Z94" i="14"/>
  <c r="P114" i="22"/>
  <c r="C143" i="61"/>
  <c r="C144" i="61"/>
  <c r="H121" i="22"/>
  <c r="K124" i="22"/>
  <c r="H124" i="22"/>
  <c r="W113" i="22"/>
  <c r="H112" i="22"/>
  <c r="Z113" i="22"/>
  <c r="AF118" i="22"/>
  <c r="Q127" i="22"/>
  <c r="S125" i="22"/>
  <c r="L115" i="22"/>
  <c r="C118" i="22"/>
  <c r="AA131" i="22"/>
  <c r="K103" i="22"/>
  <c r="D94" i="14"/>
  <c r="W109" i="22"/>
  <c r="W98" i="14"/>
  <c r="AD109" i="22"/>
  <c r="M97" i="22"/>
  <c r="U109" i="22"/>
  <c r="J104" i="14"/>
  <c r="S107" i="22"/>
  <c r="AA94" i="14"/>
  <c r="AD109" i="14"/>
  <c r="E109" i="14"/>
  <c r="L104" i="14"/>
  <c r="L93" i="22"/>
  <c r="AA96" i="14"/>
  <c r="J107" i="22"/>
  <c r="AE90" i="22"/>
  <c r="W94" i="22"/>
  <c r="G9" i="61"/>
  <c r="G130" i="61" s="1"/>
  <c r="F94" i="14"/>
  <c r="X109" i="14"/>
  <c r="W90" i="22"/>
  <c r="N97" i="22"/>
  <c r="U96" i="22"/>
  <c r="V94" i="22"/>
  <c r="Q107" i="22"/>
  <c r="J115" i="22"/>
  <c r="T122" i="22"/>
  <c r="E106" i="22"/>
  <c r="S122" i="22"/>
  <c r="T128" i="22"/>
  <c r="G106" i="22"/>
  <c r="AF106" i="22"/>
  <c r="S128" i="22"/>
  <c r="G122" i="22"/>
  <c r="V128" i="22"/>
  <c r="U107" i="22"/>
  <c r="M92" i="22"/>
  <c r="Z129" i="22"/>
  <c r="AD120" i="22"/>
  <c r="AC120" i="22"/>
  <c r="AK88" i="61"/>
  <c r="P125" i="22"/>
  <c r="Q114" i="22"/>
  <c r="U109" i="14"/>
  <c r="C109" i="14"/>
  <c r="J94" i="14"/>
  <c r="E127" i="22"/>
  <c r="R128" i="22"/>
  <c r="Z96" i="14"/>
  <c r="H94" i="14"/>
  <c r="AN43" i="14"/>
  <c r="AR43" i="14" s="1"/>
  <c r="Z115" i="22"/>
  <c r="AN32" i="14"/>
  <c r="AR32" i="14" s="1"/>
  <c r="H127" i="22"/>
  <c r="R127" i="22"/>
  <c r="W115" i="22"/>
  <c r="X115" i="22"/>
  <c r="I127" i="22"/>
  <c r="N98" i="14"/>
  <c r="L91" i="22"/>
  <c r="F106" i="22"/>
  <c r="M101" i="14"/>
  <c r="G104" i="14"/>
  <c r="AD94" i="14"/>
  <c r="Y109" i="22"/>
  <c r="Z103" i="22"/>
  <c r="I94" i="22"/>
  <c r="J93" i="22"/>
  <c r="AD93" i="22"/>
  <c r="AN86" i="22"/>
  <c r="AR86" i="22" s="1"/>
  <c r="T121" i="22"/>
  <c r="AN38" i="14"/>
  <c r="AR38" i="14" s="1"/>
  <c r="Y91" i="61"/>
  <c r="Y30" i="61"/>
  <c r="Y137" i="61"/>
  <c r="Y115" i="61"/>
  <c r="Z39" i="61"/>
  <c r="Y44" i="61"/>
  <c r="Y48" i="61"/>
  <c r="Y70" i="61"/>
  <c r="C46" i="57"/>
  <c r="AI15" i="61"/>
  <c r="J98" i="14"/>
  <c r="R130" i="22"/>
  <c r="AB124" i="22"/>
  <c r="Z48" i="61"/>
  <c r="S130" i="22"/>
  <c r="P128" i="22"/>
  <c r="Y121" i="22"/>
  <c r="X126" i="22"/>
  <c r="G124" i="22"/>
  <c r="V98" i="14"/>
  <c r="D124" i="22"/>
  <c r="J126" i="22"/>
  <c r="AC118" i="22"/>
  <c r="V126" i="22"/>
  <c r="Z122" i="22"/>
  <c r="Y124" i="22"/>
  <c r="P101" i="14"/>
  <c r="X104" i="14"/>
  <c r="E98" i="22"/>
  <c r="O106" i="22"/>
  <c r="S102" i="22"/>
  <c r="Y103" i="22"/>
  <c r="E105" i="22"/>
  <c r="N106" i="22"/>
  <c r="T98" i="14"/>
  <c r="C109" i="22"/>
  <c r="L101" i="14"/>
  <c r="AB103" i="22"/>
  <c r="K104" i="22"/>
  <c r="L129" i="22"/>
  <c r="AN84" i="22"/>
  <c r="AR84" i="22" s="1"/>
  <c r="AN24" i="22"/>
  <c r="AR24" i="22" s="1"/>
  <c r="H105" i="22"/>
  <c r="AN38" i="22"/>
  <c r="AR38" i="22" s="1"/>
  <c r="O103" i="22"/>
  <c r="Y125" i="61"/>
  <c r="AC96" i="22"/>
  <c r="N103" i="22"/>
  <c r="C124" i="22"/>
  <c r="AA93" i="22"/>
  <c r="AC93" i="22"/>
  <c r="AE93" i="22"/>
  <c r="W121" i="22"/>
  <c r="Q97" i="22"/>
  <c r="AD118" i="22"/>
  <c r="G116" i="22"/>
  <c r="M90" i="22"/>
  <c r="N104" i="22"/>
  <c r="H132" i="61"/>
  <c r="Y89" i="61"/>
  <c r="Y113" i="61"/>
  <c r="Z16" i="61"/>
  <c r="Y47" i="61"/>
  <c r="Y39" i="61"/>
  <c r="AD96" i="61"/>
  <c r="Y64" i="61"/>
  <c r="Y127" i="61"/>
  <c r="M98" i="14"/>
  <c r="C98" i="14"/>
  <c r="O129" i="22"/>
  <c r="P129" i="22"/>
  <c r="O128" i="22"/>
  <c r="H126" i="22"/>
  <c r="X122" i="22"/>
  <c r="I98" i="14"/>
  <c r="Y126" i="22"/>
  <c r="AB122" i="22"/>
  <c r="Q130" i="22"/>
  <c r="U130" i="22"/>
  <c r="AA118" i="22"/>
  <c r="H116" i="22"/>
  <c r="E124" i="22"/>
  <c r="Q128" i="22"/>
  <c r="V123" i="22"/>
  <c r="W123" i="22"/>
  <c r="T101" i="14"/>
  <c r="U98" i="14"/>
  <c r="F105" i="22"/>
  <c r="R102" i="22"/>
  <c r="P102" i="22"/>
  <c r="H101" i="14"/>
  <c r="U95" i="22"/>
  <c r="T102" i="22"/>
  <c r="W103" i="22"/>
  <c r="C101" i="22"/>
  <c r="M106" i="22"/>
  <c r="S101" i="14"/>
  <c r="K101" i="14"/>
  <c r="G109" i="22"/>
  <c r="AN80" i="22"/>
  <c r="AR80" i="22" s="1"/>
  <c r="M104" i="22"/>
  <c r="O102" i="22"/>
  <c r="AN78" i="22"/>
  <c r="AR78" i="22" s="1"/>
  <c r="P97" i="22"/>
  <c r="L106" i="22"/>
  <c r="AD96" i="22"/>
  <c r="J104" i="22"/>
  <c r="M103" i="22"/>
  <c r="AF93" i="22"/>
  <c r="M128" i="22"/>
  <c r="Y28" i="61"/>
  <c r="Y43" i="61"/>
  <c r="Y42" i="61"/>
  <c r="Y66" i="61"/>
  <c r="AC113" i="61"/>
  <c r="Y123" i="22"/>
  <c r="Z9" i="61"/>
  <c r="Z99" i="61" s="1"/>
  <c r="AA124" i="22"/>
  <c r="Z104" i="14"/>
  <c r="K126" i="22"/>
  <c r="J116" i="22"/>
  <c r="AE117" i="22"/>
  <c r="T123" i="22"/>
  <c r="U121" i="22"/>
  <c r="Z124" i="22"/>
  <c r="U123" i="22"/>
  <c r="AA103" i="22"/>
  <c r="R95" i="22"/>
  <c r="H90" i="22"/>
  <c r="V104" i="14"/>
  <c r="U104" i="14"/>
  <c r="AN31" i="22"/>
  <c r="AR31" i="22" s="1"/>
  <c r="W104" i="14"/>
  <c r="I101" i="14"/>
  <c r="P106" i="22"/>
  <c r="N101" i="14"/>
  <c r="AE96" i="22"/>
  <c r="P103" i="22"/>
  <c r="V121" i="22"/>
  <c r="J105" i="22"/>
  <c r="AN39" i="22"/>
  <c r="AR39" i="22" s="1"/>
  <c r="E116" i="22"/>
  <c r="AN82" i="22"/>
  <c r="AR82" i="22" s="1"/>
  <c r="AN29" i="22"/>
  <c r="AR29" i="22" s="1"/>
  <c r="K98" i="14"/>
  <c r="D109" i="22"/>
  <c r="Y98" i="14"/>
  <c r="B101" i="14"/>
  <c r="AE99" i="22"/>
  <c r="V95" i="22"/>
  <c r="P96" i="14"/>
  <c r="Y95" i="22"/>
  <c r="G94" i="22"/>
  <c r="AN43" i="22"/>
  <c r="AR43" i="22" s="1"/>
  <c r="AJ103" i="61"/>
  <c r="AC91" i="22"/>
  <c r="AF113" i="22"/>
  <c r="J97" i="22"/>
  <c r="G125" i="22"/>
  <c r="K98" i="22"/>
  <c r="AN77" i="22"/>
  <c r="AR77" i="22" s="1"/>
  <c r="N96" i="14"/>
  <c r="C125" i="22"/>
  <c r="D106" i="22"/>
  <c r="R96" i="14"/>
  <c r="AA91" i="22"/>
  <c r="I98" i="22"/>
  <c r="AN74" i="22"/>
  <c r="AR74" i="22" s="1"/>
  <c r="AN41" i="22"/>
  <c r="AR41" i="22" s="1"/>
  <c r="L97" i="22"/>
  <c r="AN32" i="22"/>
  <c r="AR32" i="22" s="1"/>
  <c r="U101" i="22"/>
  <c r="AN40" i="22"/>
  <c r="AR40" i="22" s="1"/>
  <c r="F96" i="14"/>
  <c r="Y102" i="22"/>
  <c r="H100" i="22"/>
  <c r="AD113" i="22"/>
  <c r="R71" i="61"/>
  <c r="R70" i="61"/>
  <c r="R30" i="61"/>
  <c r="R127" i="61"/>
  <c r="U104" i="22"/>
  <c r="J125" i="22"/>
  <c r="I126" i="22"/>
  <c r="AD96" i="14"/>
  <c r="AE130" i="22"/>
  <c r="G113" i="22"/>
  <c r="AN73" i="22"/>
  <c r="AR73" i="22" s="1"/>
  <c r="AA122" i="22"/>
  <c r="B109" i="22"/>
  <c r="O97" i="22"/>
  <c r="AK79" i="61"/>
  <c r="AK66" i="61"/>
  <c r="AK91" i="61"/>
  <c r="AK127" i="61"/>
  <c r="AK139" i="61"/>
  <c r="AK72" i="61"/>
  <c r="AK63" i="61"/>
  <c r="AK68" i="61"/>
  <c r="AK71" i="61"/>
  <c r="AK54" i="61"/>
  <c r="AK18" i="61"/>
  <c r="AK67" i="61"/>
  <c r="E115" i="22"/>
  <c r="F115" i="22"/>
  <c r="E93" i="22"/>
  <c r="D93" i="22"/>
  <c r="F93" i="22"/>
  <c r="B93" i="22"/>
  <c r="C91" i="61"/>
  <c r="V48" i="61"/>
  <c r="G72" i="61"/>
  <c r="Y79" i="61"/>
  <c r="Y63" i="61"/>
  <c r="Y67" i="61"/>
  <c r="Y71" i="61"/>
  <c r="Y54" i="61"/>
  <c r="G54" i="61"/>
  <c r="G127" i="61"/>
  <c r="C63" i="61"/>
  <c r="K136" i="57"/>
  <c r="AI104" i="61"/>
  <c r="J120" i="22"/>
  <c r="D114" i="22"/>
  <c r="B112" i="22"/>
  <c r="B113" i="22"/>
  <c r="AE115" i="22"/>
  <c r="AA115" i="22"/>
  <c r="Y69" i="61"/>
  <c r="J112" i="22"/>
  <c r="W108" i="22"/>
  <c r="AE96" i="14"/>
  <c r="V96" i="14"/>
  <c r="X101" i="22"/>
  <c r="V101" i="22"/>
  <c r="AN70" i="22"/>
  <c r="AR70" i="22" s="1"/>
  <c r="W101" i="22"/>
  <c r="AN35" i="22"/>
  <c r="AR35" i="22" s="1"/>
  <c r="AN76" i="22"/>
  <c r="AR76" i="22" s="1"/>
  <c r="C114" i="22"/>
  <c r="AN36" i="22"/>
  <c r="AR36" i="22" s="1"/>
  <c r="AN33" i="22"/>
  <c r="AR33" i="22" s="1"/>
  <c r="AN27" i="22"/>
  <c r="AR27" i="22" s="1"/>
  <c r="F100" i="22"/>
  <c r="I120" i="22"/>
  <c r="S97" i="22"/>
  <c r="T97" i="22"/>
  <c r="G91" i="22"/>
  <c r="R115" i="61"/>
  <c r="C79" i="61"/>
  <c r="Y139" i="61"/>
  <c r="K119" i="61"/>
  <c r="R18" i="61"/>
  <c r="Y68" i="61"/>
  <c r="Y72" i="61"/>
  <c r="K70" i="61"/>
  <c r="K137" i="57"/>
  <c r="R64" i="61"/>
  <c r="E120" i="22"/>
  <c r="Y117" i="22"/>
  <c r="H120" i="22"/>
  <c r="G120" i="22"/>
  <c r="AF115" i="22"/>
  <c r="I100" i="22"/>
  <c r="L107" i="22"/>
  <c r="X108" i="22"/>
  <c r="AN69" i="22"/>
  <c r="AR69" i="22" s="1"/>
  <c r="AN25" i="22"/>
  <c r="AR25" i="22" s="1"/>
  <c r="V108" i="22"/>
  <c r="AB102" i="22"/>
  <c r="E103" i="22"/>
  <c r="L128" i="22"/>
  <c r="V117" i="22"/>
  <c r="X117" i="22"/>
  <c r="V127" i="22"/>
  <c r="T96" i="14"/>
  <c r="AI6" i="61"/>
  <c r="AI66" i="61" s="1"/>
  <c r="AB113" i="22"/>
  <c r="AB116" i="22"/>
  <c r="D115" i="22"/>
  <c r="S114" i="22"/>
  <c r="R114" i="22"/>
  <c r="U117" i="22"/>
  <c r="S117" i="22"/>
  <c r="T117" i="22"/>
  <c r="Z127" i="22"/>
  <c r="Y108" i="22"/>
  <c r="R63" i="61"/>
  <c r="Z117" i="22"/>
  <c r="C65" i="61"/>
  <c r="AC115" i="22"/>
  <c r="I107" i="22"/>
  <c r="K107" i="22"/>
  <c r="I112" i="22"/>
  <c r="AK70" i="61"/>
  <c r="Y101" i="22"/>
  <c r="AN42" i="22"/>
  <c r="AR42" i="22" s="1"/>
  <c r="T108" i="22"/>
  <c r="M107" i="22"/>
  <c r="C91" i="22"/>
  <c r="AN34" i="22"/>
  <c r="AR34" i="22" s="1"/>
  <c r="R65" i="61"/>
  <c r="D103" i="22"/>
  <c r="F103" i="22"/>
  <c r="C103" i="22"/>
  <c r="O92" i="22"/>
  <c r="H91" i="22"/>
  <c r="X124" i="22"/>
  <c r="B115" i="22"/>
  <c r="L112" i="22"/>
  <c r="S119" i="22"/>
  <c r="T119" i="22"/>
  <c r="R92" i="22"/>
  <c r="S92" i="22"/>
  <c r="Q119" i="22"/>
  <c r="C93" i="22"/>
  <c r="J54" i="61"/>
  <c r="J127" i="61"/>
  <c r="J67" i="61"/>
  <c r="J66" i="61"/>
  <c r="J18" i="61"/>
  <c r="J79" i="61"/>
  <c r="J63" i="61"/>
  <c r="J71" i="61"/>
  <c r="AM71" i="61"/>
  <c r="AM72" i="61"/>
  <c r="AM127" i="61"/>
  <c r="AM139" i="61"/>
  <c r="I121" i="22"/>
  <c r="E96" i="14"/>
  <c r="N92" i="22"/>
  <c r="T112" i="22"/>
  <c r="U127" i="22"/>
  <c r="N121" i="22"/>
  <c r="AC129" i="22"/>
  <c r="Y127" i="22"/>
  <c r="N115" i="22"/>
  <c r="X127" i="22"/>
  <c r="V105" i="22"/>
  <c r="X96" i="14"/>
  <c r="AN83" i="22"/>
  <c r="AR83" i="22" s="1"/>
  <c r="H98" i="22"/>
  <c r="AN85" i="22"/>
  <c r="AR85" i="22" s="1"/>
  <c r="L96" i="14"/>
  <c r="J96" i="14"/>
  <c r="B96" i="14"/>
  <c r="E100" i="22"/>
  <c r="AF116" i="22"/>
  <c r="E125" i="22"/>
  <c r="H96" i="14"/>
  <c r="H125" i="22"/>
  <c r="D131" i="22"/>
  <c r="G131" i="22"/>
  <c r="E131" i="22"/>
  <c r="F131" i="22"/>
  <c r="W104" i="22"/>
  <c r="X104" i="22"/>
  <c r="Z104" i="22"/>
  <c r="Y104" i="22"/>
  <c r="B131" i="22"/>
  <c r="P92" i="22"/>
  <c r="G96" i="14"/>
  <c r="AB129" i="22"/>
  <c r="E65" i="61"/>
  <c r="AN30" i="14"/>
  <c r="AR30" i="14" s="1"/>
  <c r="O115" i="22"/>
  <c r="Y129" i="22"/>
  <c r="X105" i="22"/>
  <c r="U105" i="22"/>
  <c r="AB96" i="14"/>
  <c r="L92" i="22"/>
  <c r="Y105" i="22"/>
  <c r="W96" i="14"/>
  <c r="AN68" i="22"/>
  <c r="AR68" i="22" s="1"/>
  <c r="AN26" i="22"/>
  <c r="AR26" i="22" s="1"/>
  <c r="AN71" i="22"/>
  <c r="AR71" i="22" s="1"/>
  <c r="T105" i="22"/>
  <c r="I96" i="14"/>
  <c r="D113" i="22"/>
  <c r="E113" i="22"/>
  <c r="AC116" i="22"/>
  <c r="AD116" i="22"/>
  <c r="X102" i="22"/>
  <c r="Z102" i="22"/>
  <c r="W102" i="22"/>
  <c r="J121" i="22"/>
  <c r="W112" i="22"/>
  <c r="K120" i="22"/>
  <c r="L121" i="22"/>
  <c r="T127" i="22"/>
  <c r="M115" i="22"/>
  <c r="W105" i="22"/>
  <c r="Y96" i="14"/>
  <c r="J98" i="22"/>
  <c r="AN81" i="22"/>
  <c r="AR81" i="22" s="1"/>
  <c r="G98" i="22"/>
  <c r="P115" i="22"/>
  <c r="D96" i="14"/>
  <c r="K96" i="14"/>
  <c r="D91" i="22"/>
  <c r="E91" i="22"/>
  <c r="AF117" i="22"/>
  <c r="E122" i="22"/>
  <c r="G100" i="22"/>
  <c r="AC107" i="22"/>
  <c r="S139" i="61"/>
  <c r="AJ39" i="61"/>
  <c r="W21" i="61"/>
  <c r="AD94" i="61"/>
  <c r="AC107" i="61"/>
  <c r="M30" i="61"/>
  <c r="R28" i="61"/>
  <c r="S103" i="61"/>
  <c r="R125" i="61"/>
  <c r="AJ21" i="61"/>
  <c r="AD20" i="61"/>
  <c r="G66" i="61"/>
  <c r="C18" i="61"/>
  <c r="AC103" i="61"/>
  <c r="C67" i="61"/>
  <c r="G126" i="61"/>
  <c r="S72" i="61"/>
  <c r="V94" i="61"/>
  <c r="AD15" i="61"/>
  <c r="C94" i="57"/>
  <c r="C113" i="57"/>
  <c r="K96" i="57"/>
  <c r="K141" i="57"/>
  <c r="K36" i="57"/>
  <c r="AK32" i="61"/>
  <c r="AI76" i="61"/>
  <c r="AA51" i="57"/>
  <c r="AI29" i="61"/>
  <c r="C111" i="57"/>
  <c r="AK30" i="61"/>
  <c r="AK124" i="61"/>
  <c r="AK29" i="61"/>
  <c r="AK76" i="61"/>
  <c r="AI32" i="61"/>
  <c r="AI31" i="61"/>
  <c r="AI88" i="61"/>
  <c r="K108" i="57"/>
  <c r="Z137" i="61"/>
  <c r="Z42" i="61"/>
  <c r="K113" i="61"/>
  <c r="K34" i="61"/>
  <c r="S140" i="61"/>
  <c r="S84" i="61"/>
  <c r="S24" i="61"/>
  <c r="V143" i="61"/>
  <c r="AD27" i="61"/>
  <c r="S144" i="61"/>
  <c r="V120" i="61"/>
  <c r="R108" i="57"/>
  <c r="S96" i="61"/>
  <c r="S141" i="61"/>
  <c r="V105" i="61"/>
  <c r="X94" i="61"/>
  <c r="X111" i="61"/>
  <c r="AA60" i="57"/>
  <c r="K143" i="57"/>
  <c r="AA66" i="57"/>
  <c r="AA57" i="57"/>
  <c r="K144" i="57"/>
  <c r="Z47" i="61"/>
  <c r="Z125" i="61"/>
  <c r="G30" i="61"/>
  <c r="K24" i="57"/>
  <c r="AI52" i="61"/>
  <c r="AA55" i="57"/>
  <c r="K120" i="57"/>
  <c r="AA78" i="57"/>
  <c r="AA138" i="57"/>
  <c r="K138" i="57"/>
  <c r="K139" i="57"/>
  <c r="AK64" i="61"/>
  <c r="K135" i="57"/>
  <c r="AE130" i="61"/>
  <c r="G70" i="61"/>
  <c r="AJ65" i="61"/>
  <c r="AJ42" i="61"/>
  <c r="AJ47" i="61"/>
  <c r="AJ137" i="61"/>
  <c r="S91" i="57"/>
  <c r="R17" i="61"/>
  <c r="V117" i="61"/>
  <c r="P23" i="57"/>
  <c r="R142" i="57"/>
  <c r="R72" i="57"/>
  <c r="S90" i="57"/>
  <c r="AJ40" i="61"/>
  <c r="S135" i="61"/>
  <c r="S142" i="61"/>
  <c r="AJ28" i="61"/>
  <c r="S96" i="57"/>
  <c r="AJ16" i="61"/>
  <c r="AJ48" i="61"/>
  <c r="AA126" i="57"/>
  <c r="K60" i="57"/>
  <c r="K72" i="57"/>
  <c r="AA54" i="57"/>
  <c r="C54" i="61"/>
  <c r="C66" i="61"/>
  <c r="C71" i="61"/>
  <c r="O39" i="61"/>
  <c r="Z46" i="61"/>
  <c r="C115" i="61"/>
  <c r="AE126" i="61"/>
  <c r="AL139" i="57"/>
  <c r="AL69" i="57"/>
  <c r="AA59" i="57"/>
  <c r="AA56" i="57"/>
  <c r="AA90" i="57"/>
  <c r="K132" i="57"/>
  <c r="C70" i="61"/>
  <c r="AE119" i="61"/>
  <c r="AE107" i="61"/>
  <c r="C127" i="61"/>
  <c r="C72" i="61"/>
  <c r="AE59" i="61"/>
  <c r="Z89" i="61"/>
  <c r="AI81" i="61"/>
  <c r="AI21" i="61"/>
  <c r="AI100" i="61"/>
  <c r="AI102" i="61"/>
  <c r="X58" i="61"/>
  <c r="X115" i="61"/>
  <c r="X22" i="61"/>
  <c r="C21" i="61"/>
  <c r="X70" i="61"/>
  <c r="O129" i="57"/>
  <c r="AL54" i="57"/>
  <c r="AI99" i="61"/>
  <c r="AI105" i="61"/>
  <c r="X34" i="61"/>
  <c r="O47" i="57"/>
  <c r="AL66" i="57"/>
  <c r="AL42" i="57"/>
  <c r="I89" i="61"/>
  <c r="AI93" i="61"/>
  <c r="AI33" i="61"/>
  <c r="T58" i="57"/>
  <c r="T22" i="57"/>
  <c r="O125" i="57"/>
  <c r="R126" i="61"/>
  <c r="AL63" i="57"/>
  <c r="E84" i="61"/>
  <c r="Z66" i="61"/>
  <c r="AD84" i="61"/>
  <c r="AD75" i="61"/>
  <c r="AD43" i="61"/>
  <c r="Z54" i="61"/>
  <c r="D55" i="57"/>
  <c r="AD140" i="61"/>
  <c r="Y105" i="61"/>
  <c r="E116" i="61"/>
  <c r="U31" i="61"/>
  <c r="Z126" i="61"/>
  <c r="Z138" i="61"/>
  <c r="W29" i="57"/>
  <c r="V129" i="61"/>
  <c r="I23" i="61"/>
  <c r="V95" i="61"/>
  <c r="I129" i="61"/>
  <c r="P144" i="61"/>
  <c r="I119" i="61"/>
  <c r="R46" i="61"/>
  <c r="AD141" i="61"/>
  <c r="G138" i="61"/>
  <c r="G78" i="61"/>
  <c r="M79" i="61"/>
  <c r="G55" i="61"/>
  <c r="K143" i="61"/>
  <c r="AK16" i="61"/>
  <c r="AD124" i="61"/>
  <c r="AM141" i="61"/>
  <c r="M64" i="61"/>
  <c r="V108" i="61"/>
  <c r="T70" i="57"/>
  <c r="G59" i="61"/>
  <c r="V46" i="61"/>
  <c r="V125" i="61"/>
  <c r="AD117" i="61"/>
  <c r="N66" i="61"/>
  <c r="X94" i="57"/>
  <c r="S21" i="61"/>
  <c r="AK65" i="61"/>
  <c r="K72" i="61"/>
  <c r="T119" i="57"/>
  <c r="N51" i="61"/>
  <c r="E92" i="61"/>
  <c r="Y102" i="61"/>
  <c r="E104" i="61"/>
  <c r="AD116" i="61"/>
  <c r="Q69" i="61"/>
  <c r="U28" i="61"/>
  <c r="AD82" i="61"/>
  <c r="Z41" i="61"/>
  <c r="Z58" i="61"/>
  <c r="O83" i="57"/>
  <c r="AD83" i="61"/>
  <c r="AK57" i="61"/>
  <c r="U15" i="61"/>
  <c r="E67" i="61"/>
  <c r="AD19" i="61"/>
  <c r="Z17" i="61"/>
  <c r="Z53" i="61"/>
  <c r="E31" i="61"/>
  <c r="E82" i="61"/>
  <c r="AD78" i="61"/>
  <c r="V126" i="61"/>
  <c r="U40" i="61"/>
  <c r="U27" i="61"/>
  <c r="P138" i="61"/>
  <c r="V119" i="61"/>
  <c r="Z114" i="61"/>
  <c r="V144" i="61"/>
  <c r="E80" i="61"/>
  <c r="I144" i="61"/>
  <c r="E75" i="61"/>
  <c r="E19" i="61"/>
  <c r="U76" i="61"/>
  <c r="V132" i="61"/>
  <c r="Z51" i="61"/>
  <c r="U34" i="61"/>
  <c r="E79" i="61"/>
  <c r="E81" i="61"/>
  <c r="E128" i="61"/>
  <c r="E83" i="61"/>
  <c r="AD77" i="61"/>
  <c r="E78" i="61"/>
  <c r="E55" i="61"/>
  <c r="Z60" i="61"/>
  <c r="E76" i="61"/>
  <c r="N82" i="61"/>
  <c r="R144" i="57"/>
  <c r="R132" i="57"/>
  <c r="R60" i="57"/>
  <c r="R141" i="57"/>
  <c r="R139" i="57"/>
  <c r="D54" i="57"/>
  <c r="R48" i="57"/>
  <c r="J108" i="61"/>
  <c r="R96" i="57"/>
  <c r="R120" i="57"/>
  <c r="R136" i="57"/>
  <c r="R138" i="57"/>
  <c r="R143" i="57"/>
  <c r="R36" i="57"/>
  <c r="D52" i="57"/>
  <c r="D102" i="57"/>
  <c r="AD136" i="61"/>
  <c r="AC115" i="61"/>
  <c r="AD87" i="61"/>
  <c r="AC119" i="61"/>
  <c r="C120" i="57"/>
  <c r="C22" i="57"/>
  <c r="C117" i="57"/>
  <c r="C114" i="57"/>
  <c r="AK28" i="61"/>
  <c r="AK44" i="61"/>
  <c r="AD35" i="61"/>
  <c r="AM96" i="61"/>
  <c r="AK89" i="61"/>
  <c r="T111" i="57"/>
  <c r="T82" i="57"/>
  <c r="T116" i="57"/>
  <c r="T143" i="57"/>
  <c r="AK48" i="61"/>
  <c r="V106" i="61"/>
  <c r="AK137" i="61"/>
  <c r="AK43" i="61"/>
  <c r="S81" i="61"/>
  <c r="R66" i="61"/>
  <c r="S107" i="61"/>
  <c r="S130" i="61"/>
  <c r="V45" i="61"/>
  <c r="V101" i="61"/>
  <c r="V113" i="61"/>
  <c r="M72" i="61"/>
  <c r="R113" i="61"/>
  <c r="N54" i="61"/>
  <c r="V44" i="61"/>
  <c r="R39" i="61"/>
  <c r="V142" i="61"/>
  <c r="AC69" i="61"/>
  <c r="AF112" i="61"/>
  <c r="AC131" i="61"/>
  <c r="M67" i="61"/>
  <c r="V89" i="61"/>
  <c r="AD95" i="61"/>
  <c r="AD34" i="61"/>
  <c r="R51" i="61"/>
  <c r="AF94" i="61"/>
  <c r="AJ99" i="61"/>
  <c r="N17" i="61"/>
  <c r="AD44" i="61"/>
  <c r="R42" i="61"/>
  <c r="R41" i="61"/>
  <c r="K24" i="61"/>
  <c r="V47" i="61"/>
  <c r="R16" i="61"/>
  <c r="AC45" i="61"/>
  <c r="AC46" i="61"/>
  <c r="S93" i="61"/>
  <c r="AF120" i="61"/>
  <c r="AD36" i="61"/>
  <c r="S69" i="61"/>
  <c r="AD56" i="61"/>
  <c r="AD92" i="61"/>
  <c r="S108" i="61"/>
  <c r="N90" i="61"/>
  <c r="C116" i="57"/>
  <c r="C119" i="57"/>
  <c r="C106" i="57"/>
  <c r="C118" i="57"/>
  <c r="R29" i="61"/>
  <c r="M18" i="61"/>
  <c r="AD29" i="61"/>
  <c r="AD31" i="61"/>
  <c r="AM91" i="61"/>
  <c r="AM68" i="61"/>
  <c r="AK39" i="61"/>
  <c r="T34" i="57"/>
  <c r="T120" i="57"/>
  <c r="T113" i="57"/>
  <c r="T118" i="57"/>
  <c r="AC99" i="61"/>
  <c r="AK53" i="61"/>
  <c r="AK47" i="61"/>
  <c r="N29" i="61"/>
  <c r="AK42" i="61"/>
  <c r="AK125" i="61"/>
  <c r="AK77" i="61"/>
  <c r="M91" i="61"/>
  <c r="V118" i="61"/>
  <c r="N58" i="61"/>
  <c r="K144" i="61"/>
  <c r="V107" i="61"/>
  <c r="R47" i="61"/>
  <c r="AD112" i="61"/>
  <c r="AD129" i="61"/>
  <c r="AD80" i="61"/>
  <c r="T94" i="57"/>
  <c r="R57" i="61"/>
  <c r="R114" i="61"/>
  <c r="S105" i="61"/>
  <c r="AD40" i="61"/>
  <c r="R40" i="61"/>
  <c r="K120" i="61"/>
  <c r="V130" i="61"/>
  <c r="AC70" i="61"/>
  <c r="AC130" i="61"/>
  <c r="V93" i="61"/>
  <c r="AD32" i="61"/>
  <c r="AD90" i="61"/>
  <c r="AD88" i="61"/>
  <c r="AD28" i="61"/>
  <c r="M66" i="61"/>
  <c r="T117" i="57"/>
  <c r="C82" i="57"/>
  <c r="C131" i="57"/>
  <c r="C143" i="57"/>
  <c r="C112" i="57"/>
  <c r="C58" i="57"/>
  <c r="S99" i="61"/>
  <c r="R52" i="61"/>
  <c r="AK40" i="61"/>
  <c r="M63" i="61"/>
  <c r="AD76" i="61"/>
  <c r="AM129" i="61"/>
  <c r="T114" i="57"/>
  <c r="T46" i="57"/>
  <c r="T106" i="57"/>
  <c r="T115" i="57"/>
  <c r="M54" i="61"/>
  <c r="M68" i="61"/>
  <c r="S104" i="61"/>
  <c r="R44" i="61"/>
  <c r="V40" i="61"/>
  <c r="N56" i="61"/>
  <c r="N55" i="61"/>
  <c r="AC34" i="61"/>
  <c r="M103" i="61"/>
  <c r="AD139" i="61"/>
  <c r="D44" i="61"/>
  <c r="M113" i="61"/>
  <c r="AM99" i="57"/>
  <c r="D42" i="61"/>
  <c r="J132" i="61"/>
  <c r="D28" i="61"/>
  <c r="P40" i="61"/>
  <c r="O75" i="61"/>
  <c r="AD136" i="57"/>
  <c r="D48" i="61"/>
  <c r="G124" i="61"/>
  <c r="M53" i="61"/>
  <c r="D137" i="61"/>
  <c r="AL136" i="61"/>
  <c r="X46" i="57"/>
  <c r="M46" i="61"/>
  <c r="D41" i="61"/>
  <c r="M39" i="61"/>
  <c r="D16" i="61"/>
  <c r="F39" i="61"/>
  <c r="F79" i="57"/>
  <c r="X116" i="57"/>
  <c r="AM130" i="61"/>
  <c r="D89" i="61"/>
  <c r="AJ128" i="61"/>
  <c r="O19" i="61"/>
  <c r="O87" i="61"/>
  <c r="AF30" i="61"/>
  <c r="AF68" i="61"/>
  <c r="Q57" i="61"/>
  <c r="O15" i="61"/>
  <c r="O20" i="61"/>
  <c r="P52" i="61"/>
  <c r="O16" i="61"/>
  <c r="Z120" i="57"/>
  <c r="P64" i="61"/>
  <c r="Z70" i="57"/>
  <c r="R21" i="61"/>
  <c r="L94" i="61"/>
  <c r="G28" i="61"/>
  <c r="S105" i="57"/>
  <c r="S93" i="57"/>
  <c r="S141" i="57"/>
  <c r="S92" i="57"/>
  <c r="V107" i="57"/>
  <c r="P15" i="57"/>
  <c r="D114" i="57"/>
  <c r="D53" i="57"/>
  <c r="D78" i="57"/>
  <c r="AG137" i="61"/>
  <c r="V136" i="61"/>
  <c r="D47" i="61"/>
  <c r="U91" i="61"/>
  <c r="AG47" i="61"/>
  <c r="F135" i="61"/>
  <c r="U36" i="61"/>
  <c r="J139" i="61"/>
  <c r="G77" i="61"/>
  <c r="G52" i="61"/>
  <c r="AC93" i="61"/>
  <c r="U67" i="61"/>
  <c r="D53" i="61"/>
  <c r="D17" i="57"/>
  <c r="D29" i="57"/>
  <c r="AF28" i="57"/>
  <c r="AL103" i="57"/>
  <c r="AL72" i="57"/>
  <c r="AL70" i="57"/>
  <c r="AL65" i="57"/>
  <c r="S56" i="57"/>
  <c r="AG44" i="61"/>
  <c r="S80" i="57"/>
  <c r="S129" i="57"/>
  <c r="S68" i="57"/>
  <c r="AM93" i="57"/>
  <c r="D56" i="57"/>
  <c r="D58" i="57"/>
  <c r="M53" i="57"/>
  <c r="AL64" i="57"/>
  <c r="W59" i="57"/>
  <c r="G114" i="61"/>
  <c r="R101" i="61"/>
  <c r="M104" i="61"/>
  <c r="D51" i="57"/>
  <c r="AD100" i="57"/>
  <c r="S95" i="57"/>
  <c r="AK104" i="61"/>
  <c r="D65" i="61"/>
  <c r="AJ104" i="61"/>
  <c r="AJ81" i="61"/>
  <c r="D43" i="61"/>
  <c r="D40" i="61"/>
  <c r="D39" i="61"/>
  <c r="O32" i="61"/>
  <c r="F63" i="61"/>
  <c r="N117" i="61"/>
  <c r="G40" i="61"/>
  <c r="U32" i="61"/>
  <c r="U35" i="61"/>
  <c r="AA45" i="61"/>
  <c r="F24" i="61"/>
  <c r="D77" i="61"/>
  <c r="AL115" i="57"/>
  <c r="AM100" i="57"/>
  <c r="S20" i="57"/>
  <c r="S87" i="57"/>
  <c r="S117" i="57"/>
  <c r="AK100" i="61"/>
  <c r="AL71" i="57"/>
  <c r="AM104" i="57"/>
  <c r="D90" i="57"/>
  <c r="AM21" i="57"/>
  <c r="M57" i="57"/>
  <c r="AL30" i="57"/>
  <c r="D59" i="57"/>
  <c r="AL68" i="57"/>
  <c r="D41" i="57"/>
  <c r="D57" i="57"/>
  <c r="D66" i="57"/>
  <c r="G58" i="61"/>
  <c r="AK101" i="61"/>
  <c r="AK45" i="61"/>
  <c r="AK103" i="61"/>
  <c r="M93" i="61"/>
  <c r="U139" i="61"/>
  <c r="X16" i="61"/>
  <c r="AF63" i="61"/>
  <c r="U115" i="61"/>
  <c r="U63" i="61"/>
  <c r="P35" i="61"/>
  <c r="AK21" i="61"/>
  <c r="AB17" i="57"/>
  <c r="M21" i="61"/>
  <c r="AF64" i="61"/>
  <c r="AM57" i="57"/>
  <c r="AM105" i="57"/>
  <c r="AM142" i="57"/>
  <c r="AK99" i="61"/>
  <c r="F103" i="57"/>
  <c r="AB19" i="57"/>
  <c r="AF66" i="61"/>
  <c r="AK120" i="61"/>
  <c r="AK108" i="61"/>
  <c r="AK107" i="61"/>
  <c r="AK102" i="61"/>
  <c r="AG77" i="61"/>
  <c r="O29" i="61"/>
  <c r="U24" i="61"/>
  <c r="P112" i="61"/>
  <c r="AF139" i="61"/>
  <c r="AF17" i="61"/>
  <c r="AC124" i="61"/>
  <c r="U68" i="61"/>
  <c r="G143" i="61"/>
  <c r="U48" i="61"/>
  <c r="I137" i="61"/>
  <c r="AF79" i="61"/>
  <c r="V34" i="61"/>
  <c r="AG125" i="61"/>
  <c r="Q64" i="61"/>
  <c r="AF51" i="61"/>
  <c r="M81" i="61"/>
  <c r="U127" i="61"/>
  <c r="U70" i="61"/>
  <c r="U71" i="61"/>
  <c r="P29" i="61"/>
  <c r="AD41" i="57"/>
  <c r="AM103" i="57"/>
  <c r="AG89" i="61"/>
  <c r="P30" i="61"/>
  <c r="AK33" i="61"/>
  <c r="AC112" i="61"/>
  <c r="P36" i="61"/>
  <c r="AG28" i="61"/>
  <c r="AK105" i="61"/>
  <c r="M99" i="61"/>
  <c r="AG16" i="61"/>
  <c r="AM102" i="57"/>
  <c r="AM81" i="57"/>
  <c r="AM45" i="57"/>
  <c r="M69" i="61"/>
  <c r="AF72" i="61"/>
  <c r="AK81" i="61"/>
  <c r="AG39" i="61"/>
  <c r="AG43" i="61"/>
  <c r="N41" i="61"/>
  <c r="N77" i="61"/>
  <c r="M105" i="61"/>
  <c r="N137" i="61"/>
  <c r="G115" i="61"/>
  <c r="U18" i="61"/>
  <c r="V32" i="61"/>
  <c r="U136" i="61"/>
  <c r="AF115" i="61"/>
  <c r="N42" i="61"/>
  <c r="U54" i="61"/>
  <c r="N89" i="61"/>
  <c r="G116" i="61"/>
  <c r="N44" i="61"/>
  <c r="G120" i="61"/>
  <c r="I48" i="61"/>
  <c r="M102" i="61"/>
  <c r="U79" i="61"/>
  <c r="Q42" i="61"/>
  <c r="AF91" i="61"/>
  <c r="K75" i="61"/>
  <c r="N16" i="61"/>
  <c r="U42" i="61"/>
  <c r="N39" i="61"/>
  <c r="G22" i="61"/>
  <c r="M33" i="61"/>
  <c r="Q30" i="61"/>
  <c r="U30" i="61"/>
  <c r="P27" i="61"/>
  <c r="AF18" i="61"/>
  <c r="AC64" i="61"/>
  <c r="G82" i="61"/>
  <c r="N65" i="61"/>
  <c r="P28" i="61"/>
  <c r="P34" i="61"/>
  <c r="M100" i="61"/>
  <c r="M57" i="61"/>
  <c r="AM69" i="57"/>
  <c r="AM33" i="57"/>
  <c r="AK93" i="61"/>
  <c r="AG40" i="61"/>
  <c r="AM108" i="57"/>
  <c r="AM107" i="57"/>
  <c r="AM130" i="57"/>
  <c r="AK142" i="61"/>
  <c r="P124" i="61"/>
  <c r="AK69" i="61"/>
  <c r="N48" i="61"/>
  <c r="AI28" i="61"/>
  <c r="AI44" i="61"/>
  <c r="AI53" i="61"/>
  <c r="AI101" i="61"/>
  <c r="AB114" i="61"/>
  <c r="AB58" i="61"/>
  <c r="J103" i="61"/>
  <c r="J104" i="61"/>
  <c r="J99" i="61"/>
  <c r="J21" i="61"/>
  <c r="AM81" i="61"/>
  <c r="AM84" i="61"/>
  <c r="L99" i="61"/>
  <c r="L130" i="61"/>
  <c r="L33" i="61"/>
  <c r="L103" i="61"/>
  <c r="L69" i="61"/>
  <c r="L93" i="61"/>
  <c r="F75" i="57"/>
  <c r="F19" i="57"/>
  <c r="F83" i="57"/>
  <c r="F80" i="57"/>
  <c r="F67" i="57"/>
  <c r="F77" i="57"/>
  <c r="F78" i="57"/>
  <c r="F43" i="57"/>
  <c r="F84" i="57"/>
  <c r="F140" i="57"/>
  <c r="F128" i="57"/>
  <c r="AM101" i="61"/>
  <c r="AM103" i="61"/>
  <c r="AM107" i="61"/>
  <c r="AM69" i="61"/>
  <c r="AM142" i="61"/>
  <c r="AM105" i="61"/>
  <c r="AM108" i="61"/>
  <c r="AM93" i="61"/>
  <c r="AM47" i="61"/>
  <c r="AM65" i="61"/>
  <c r="AM137" i="61"/>
  <c r="AM44" i="61"/>
  <c r="AM45" i="61"/>
  <c r="AM42" i="61"/>
  <c r="AM89" i="61"/>
  <c r="AM125" i="61"/>
  <c r="AM48" i="61"/>
  <c r="AA130" i="61"/>
  <c r="AA107" i="61"/>
  <c r="AA105" i="61"/>
  <c r="AA142" i="61"/>
  <c r="AA101" i="61"/>
  <c r="AA81" i="61"/>
  <c r="AA57" i="61"/>
  <c r="AA104" i="61"/>
  <c r="AA102" i="61"/>
  <c r="AA118" i="61"/>
  <c r="AA106" i="61"/>
  <c r="M89" i="61"/>
  <c r="M28" i="61"/>
  <c r="M101" i="61"/>
  <c r="M40" i="61"/>
  <c r="M41" i="61"/>
  <c r="M44" i="61"/>
  <c r="M43" i="61"/>
  <c r="M45" i="61"/>
  <c r="M77" i="61"/>
  <c r="F92" i="57"/>
  <c r="G103" i="57"/>
  <c r="AF54" i="61"/>
  <c r="AF52" i="61"/>
  <c r="AF29" i="61"/>
  <c r="AF56" i="61"/>
  <c r="AF60" i="61"/>
  <c r="AF78" i="61"/>
  <c r="AF58" i="61"/>
  <c r="AF138" i="61"/>
  <c r="AF90" i="61"/>
  <c r="X44" i="61"/>
  <c r="X28" i="61"/>
  <c r="X40" i="61"/>
  <c r="X42" i="61"/>
  <c r="X39" i="61"/>
  <c r="I113" i="61"/>
  <c r="I16" i="61"/>
  <c r="I40" i="61"/>
  <c r="I39" i="61"/>
  <c r="O108" i="57"/>
  <c r="O81" i="57"/>
  <c r="O106" i="57"/>
  <c r="O93" i="57"/>
  <c r="O105" i="57"/>
  <c r="AL17" i="61"/>
  <c r="AL90" i="61"/>
  <c r="AL52" i="61"/>
  <c r="AL51" i="61"/>
  <c r="AL56" i="61"/>
  <c r="AC36" i="61"/>
  <c r="AC33" i="61"/>
  <c r="AC100" i="61"/>
  <c r="AC28" i="61"/>
  <c r="AC136" i="61"/>
  <c r="AC30" i="61"/>
  <c r="AC35" i="61"/>
  <c r="AC40" i="61"/>
  <c r="T23" i="61"/>
  <c r="T71" i="61"/>
  <c r="T125" i="61"/>
  <c r="O76" i="61"/>
  <c r="O31" i="61"/>
  <c r="M42" i="61"/>
  <c r="M47" i="61"/>
  <c r="L142" i="61"/>
  <c r="AA99" i="61"/>
  <c r="T83" i="61"/>
  <c r="AA93" i="61"/>
  <c r="AC84" i="57"/>
  <c r="AC79" i="57"/>
  <c r="AC80" i="57"/>
  <c r="AB126" i="61"/>
  <c r="AB95" i="61"/>
  <c r="AB71" i="61"/>
  <c r="AB129" i="61"/>
  <c r="AH132" i="57"/>
  <c r="H76" i="57"/>
  <c r="H35" i="57"/>
  <c r="H124" i="57"/>
  <c r="H29" i="57"/>
  <c r="H64" i="57"/>
  <c r="AM67" i="61"/>
  <c r="AD46" i="57"/>
  <c r="AD53" i="57"/>
  <c r="AD42" i="57"/>
  <c r="AD16" i="57"/>
  <c r="AA108" i="61"/>
  <c r="X116" i="61"/>
  <c r="X78" i="61"/>
  <c r="X128" i="61"/>
  <c r="X82" i="61"/>
  <c r="X83" i="61"/>
  <c r="X75" i="61"/>
  <c r="X55" i="61"/>
  <c r="X79" i="61"/>
  <c r="X67" i="61"/>
  <c r="X19" i="61"/>
  <c r="AJ79" i="61"/>
  <c r="AJ140" i="61"/>
  <c r="AJ84" i="61"/>
  <c r="AJ19" i="61"/>
  <c r="AJ31" i="61"/>
  <c r="AJ43" i="61"/>
  <c r="AJ67" i="61"/>
  <c r="AJ75" i="61"/>
  <c r="AJ77" i="61"/>
  <c r="AJ76" i="61"/>
  <c r="F111" i="61"/>
  <c r="F23" i="61"/>
  <c r="F123" i="61"/>
  <c r="F18" i="61"/>
  <c r="F22" i="61"/>
  <c r="F16" i="61"/>
  <c r="M65" i="61"/>
  <c r="R54" i="61"/>
  <c r="K139" i="61"/>
  <c r="F99" i="61"/>
  <c r="R59" i="61"/>
  <c r="AC106" i="61"/>
  <c r="N78" i="61"/>
  <c r="N138" i="61"/>
  <c r="N53" i="61"/>
  <c r="AC143" i="61"/>
  <c r="AC108" i="61"/>
  <c r="M70" i="61"/>
  <c r="W102" i="57"/>
  <c r="H44" i="61"/>
  <c r="H65" i="61"/>
  <c r="H48" i="61"/>
  <c r="H43" i="61"/>
  <c r="H89" i="61"/>
  <c r="B69" i="61"/>
  <c r="Q137" i="61"/>
  <c r="Q41" i="61"/>
  <c r="Q48" i="61"/>
  <c r="Q44" i="61"/>
  <c r="Q47" i="61"/>
  <c r="Q45" i="61"/>
  <c r="Q40" i="61"/>
  <c r="Q65" i="61"/>
  <c r="Q89" i="61"/>
  <c r="Q53" i="61"/>
  <c r="Q125" i="61"/>
  <c r="Q43" i="61"/>
  <c r="Q130" i="61"/>
  <c r="Q142" i="61"/>
  <c r="Q93" i="61"/>
  <c r="Q102" i="61"/>
  <c r="Q101" i="61"/>
  <c r="Q108" i="61"/>
  <c r="Q107" i="61"/>
  <c r="Q103" i="61"/>
  <c r="F19" i="61"/>
  <c r="F43" i="61"/>
  <c r="F84" i="61"/>
  <c r="F77" i="61"/>
  <c r="F79" i="61"/>
  <c r="F116" i="61"/>
  <c r="F83" i="61"/>
  <c r="X130" i="61"/>
  <c r="X103" i="61"/>
  <c r="X21" i="61"/>
  <c r="AM70" i="61"/>
  <c r="W28" i="61"/>
  <c r="W77" i="61"/>
  <c r="X101" i="61"/>
  <c r="H42" i="61"/>
  <c r="F75" i="61"/>
  <c r="W60" i="61"/>
  <c r="W84" i="61"/>
  <c r="X118" i="61"/>
  <c r="Q104" i="61"/>
  <c r="AK22" i="61"/>
  <c r="L131" i="61"/>
  <c r="V29" i="61"/>
  <c r="V59" i="61"/>
  <c r="AB103" i="61"/>
  <c r="AB69" i="61"/>
  <c r="AB93" i="61"/>
  <c r="AB102" i="61"/>
  <c r="AB81" i="61"/>
  <c r="AB104" i="61"/>
  <c r="H77" i="61"/>
  <c r="F82" i="61"/>
  <c r="B105" i="61"/>
  <c r="Q81" i="61"/>
  <c r="AB105" i="61"/>
  <c r="AK111" i="61"/>
  <c r="W66" i="57"/>
  <c r="W51" i="57"/>
  <c r="W58" i="57"/>
  <c r="W41" i="57"/>
  <c r="W90" i="57"/>
  <c r="W114" i="57"/>
  <c r="W17" i="57"/>
  <c r="AR5" i="57"/>
  <c r="W52" i="57"/>
  <c r="W126" i="57"/>
  <c r="W57" i="57"/>
  <c r="W56" i="57"/>
  <c r="W53" i="57"/>
  <c r="Q29" i="61"/>
  <c r="Q52" i="61"/>
  <c r="Q32" i="61"/>
  <c r="Q88" i="61"/>
  <c r="Q33" i="61"/>
  <c r="Q35" i="61"/>
  <c r="AF77" i="61"/>
  <c r="AF39" i="61"/>
  <c r="AF16" i="61"/>
  <c r="AF137" i="61"/>
  <c r="AE35" i="61"/>
  <c r="AE100" i="61"/>
  <c r="AE33" i="61"/>
  <c r="E130" i="57"/>
  <c r="E107" i="57"/>
  <c r="L75" i="61"/>
  <c r="L36" i="61"/>
  <c r="L64" i="61"/>
  <c r="L31" i="61"/>
  <c r="L100" i="61"/>
  <c r="X59" i="61"/>
  <c r="X139" i="61"/>
  <c r="X96" i="61"/>
  <c r="X135" i="61"/>
  <c r="P17" i="57"/>
  <c r="P111" i="57"/>
  <c r="P18" i="57"/>
  <c r="Q79" i="57"/>
  <c r="Q64" i="57"/>
  <c r="W138" i="61"/>
  <c r="W120" i="61"/>
  <c r="W140" i="61"/>
  <c r="W143" i="61"/>
  <c r="W136" i="61"/>
  <c r="W24" i="61"/>
  <c r="W135" i="61"/>
  <c r="W36" i="61"/>
  <c r="J58" i="61"/>
  <c r="J115" i="61"/>
  <c r="J22" i="61"/>
  <c r="J143" i="61"/>
  <c r="J70" i="61"/>
  <c r="J111" i="61"/>
  <c r="AK143" i="61"/>
  <c r="AK118" i="61"/>
  <c r="AK112" i="61"/>
  <c r="AK46" i="61"/>
  <c r="AK94" i="61"/>
  <c r="AK117" i="61"/>
  <c r="AK34" i="61"/>
  <c r="AK114" i="61"/>
  <c r="AK106" i="61"/>
  <c r="AK115" i="61"/>
  <c r="AK113" i="61"/>
  <c r="L111" i="61"/>
  <c r="L113" i="61"/>
  <c r="L117" i="61"/>
  <c r="L115" i="61"/>
  <c r="L46" i="61"/>
  <c r="L70" i="61"/>
  <c r="F140" i="61"/>
  <c r="X102" i="61"/>
  <c r="B101" i="61"/>
  <c r="F67" i="61"/>
  <c r="W144" i="61"/>
  <c r="J131" i="61"/>
  <c r="F128" i="61"/>
  <c r="AB57" i="61"/>
  <c r="Q27" i="57"/>
  <c r="H29" i="61"/>
  <c r="G123" i="61"/>
  <c r="G34" i="61"/>
  <c r="G31" i="61"/>
  <c r="G112" i="61"/>
  <c r="G29" i="61"/>
  <c r="G76" i="61"/>
  <c r="G36" i="61"/>
  <c r="G35" i="61"/>
  <c r="G64" i="61"/>
  <c r="G136" i="61"/>
  <c r="V108" i="57"/>
  <c r="V104" i="57"/>
  <c r="V118" i="57"/>
  <c r="V130" i="57"/>
  <c r="V33" i="57"/>
  <c r="V99" i="57"/>
  <c r="V100" i="57"/>
  <c r="AD112" i="57"/>
  <c r="AD30" i="57"/>
  <c r="AD40" i="57"/>
  <c r="AD15" i="57"/>
  <c r="AD35" i="57"/>
  <c r="AD33" i="57"/>
  <c r="AD52" i="57"/>
  <c r="AD36" i="57"/>
  <c r="AD34" i="57"/>
  <c r="AD124" i="57"/>
  <c r="AD64" i="57"/>
  <c r="AD27" i="57"/>
  <c r="AL135" i="61"/>
  <c r="AL141" i="61"/>
  <c r="AL96" i="61"/>
  <c r="AB21" i="57"/>
  <c r="AB63" i="57"/>
  <c r="AB75" i="57"/>
  <c r="AB18" i="57"/>
  <c r="AB39" i="57"/>
  <c r="AB22" i="57"/>
  <c r="AB99" i="57"/>
  <c r="AB111" i="57"/>
  <c r="AB16" i="57"/>
  <c r="AB123" i="57"/>
  <c r="AB51" i="57"/>
  <c r="W53" i="61"/>
  <c r="N46" i="57"/>
  <c r="N28" i="57"/>
  <c r="N65" i="57"/>
  <c r="N47" i="57"/>
  <c r="O123" i="61"/>
  <c r="O23" i="61"/>
  <c r="O125" i="61"/>
  <c r="O130" i="61"/>
  <c r="R117" i="61"/>
  <c r="W113" i="61"/>
  <c r="X104" i="61"/>
  <c r="R99" i="61"/>
  <c r="O95" i="61"/>
  <c r="O83" i="61"/>
  <c r="N40" i="57"/>
  <c r="N89" i="57"/>
  <c r="K135" i="61"/>
  <c r="K29" i="61"/>
  <c r="O29" i="57"/>
  <c r="O112" i="57"/>
  <c r="O28" i="57"/>
  <c r="AA18" i="61"/>
  <c r="AA103" i="61"/>
  <c r="AA70" i="61"/>
  <c r="I130" i="57"/>
  <c r="I144" i="57"/>
  <c r="O132" i="57"/>
  <c r="O119" i="57"/>
  <c r="O131" i="57"/>
  <c r="O107" i="57"/>
  <c r="O95" i="57"/>
  <c r="O126" i="57"/>
  <c r="O123" i="57"/>
  <c r="O144" i="57"/>
  <c r="O128" i="57"/>
  <c r="O23" i="57"/>
  <c r="T127" i="61"/>
  <c r="T128" i="61"/>
  <c r="T123" i="61"/>
  <c r="T59" i="61"/>
  <c r="T129" i="61"/>
  <c r="T126" i="61"/>
  <c r="T95" i="61"/>
  <c r="T47" i="61"/>
  <c r="AI43" i="61"/>
  <c r="AI41" i="61"/>
  <c r="AI40" i="61"/>
  <c r="AI89" i="61"/>
  <c r="AI16" i="61"/>
  <c r="AI39" i="61"/>
  <c r="AI45" i="61"/>
  <c r="AI77" i="61"/>
  <c r="O88" i="61"/>
  <c r="O28" i="61"/>
  <c r="O40" i="61"/>
  <c r="O35" i="61"/>
  <c r="O27" i="61"/>
  <c r="AB82" i="61"/>
  <c r="AB115" i="61"/>
  <c r="AB70" i="61"/>
  <c r="AB116" i="61"/>
  <c r="AB117" i="61"/>
  <c r="AB94" i="61"/>
  <c r="J81" i="61"/>
  <c r="J102" i="61"/>
  <c r="J118" i="61"/>
  <c r="J107" i="61"/>
  <c r="J106" i="61"/>
  <c r="J57" i="61"/>
  <c r="J69" i="61"/>
  <c r="AM43" i="61"/>
  <c r="AM79" i="61"/>
  <c r="AM80" i="61"/>
  <c r="AM104" i="61"/>
  <c r="AM77" i="61"/>
  <c r="AM140" i="61"/>
  <c r="AM92" i="61"/>
  <c r="L118" i="61"/>
  <c r="L21" i="61"/>
  <c r="L108" i="61"/>
  <c r="L105" i="61"/>
  <c r="L101" i="61"/>
  <c r="L81" i="61"/>
  <c r="L107" i="61"/>
  <c r="L104" i="61"/>
  <c r="L45" i="61"/>
  <c r="R130" i="61"/>
  <c r="R106" i="61"/>
  <c r="R100" i="61"/>
  <c r="R118" i="61"/>
  <c r="R107" i="61"/>
  <c r="R105" i="61"/>
  <c r="R45" i="61"/>
  <c r="AH41" i="61"/>
  <c r="AH40" i="61"/>
  <c r="AH137" i="61"/>
  <c r="X57" i="61"/>
  <c r="X108" i="61"/>
  <c r="X107" i="61"/>
  <c r="X81" i="61"/>
  <c r="X45" i="61"/>
  <c r="X93" i="61"/>
  <c r="X100" i="61"/>
  <c r="X106" i="61"/>
  <c r="AM118" i="61"/>
  <c r="AM46" i="61"/>
  <c r="AM115" i="61"/>
  <c r="AM143" i="61"/>
  <c r="AM94" i="61"/>
  <c r="W45" i="61"/>
  <c r="W41" i="61"/>
  <c r="W47" i="61"/>
  <c r="W43" i="61"/>
  <c r="W40" i="61"/>
  <c r="W46" i="61"/>
  <c r="W39" i="61"/>
  <c r="W137" i="61"/>
  <c r="X99" i="61"/>
  <c r="O129" i="61"/>
  <c r="R20" i="61"/>
  <c r="W16" i="61"/>
  <c r="R102" i="61"/>
  <c r="O124" i="61"/>
  <c r="X69" i="61"/>
  <c r="N43" i="57"/>
  <c r="N125" i="57"/>
  <c r="AM117" i="61"/>
  <c r="K84" i="57"/>
  <c r="K76" i="57"/>
  <c r="O47" i="61"/>
  <c r="I71" i="61"/>
  <c r="I123" i="61"/>
  <c r="I131" i="61"/>
  <c r="I95" i="61"/>
  <c r="I127" i="61"/>
  <c r="I83" i="61"/>
  <c r="I128" i="61"/>
  <c r="P72" i="61"/>
  <c r="P139" i="61"/>
  <c r="P132" i="61"/>
  <c r="P143" i="61"/>
  <c r="P137" i="61"/>
  <c r="P120" i="61"/>
  <c r="P136" i="61"/>
  <c r="P60" i="61"/>
  <c r="R103" i="61"/>
  <c r="R69" i="61"/>
  <c r="N45" i="57"/>
  <c r="J117" i="61"/>
  <c r="J92" i="61"/>
  <c r="AC128" i="57"/>
  <c r="AC83" i="57"/>
  <c r="AC76" i="57"/>
  <c r="AC81" i="57"/>
  <c r="V28" i="61"/>
  <c r="V33" i="61"/>
  <c r="V88" i="61"/>
  <c r="V124" i="61"/>
  <c r="V36" i="61"/>
  <c r="V35" i="61"/>
  <c r="M87" i="57"/>
  <c r="M27" i="57"/>
  <c r="M20" i="57"/>
  <c r="M99" i="57"/>
  <c r="M16" i="57"/>
  <c r="AM120" i="61"/>
  <c r="B87" i="57"/>
  <c r="B20" i="57"/>
  <c r="B141" i="57"/>
  <c r="O112" i="61"/>
  <c r="O144" i="61"/>
  <c r="AM106" i="61"/>
  <c r="AB106" i="61"/>
  <c r="W48" i="61"/>
  <c r="J33" i="61"/>
  <c r="U114" i="61"/>
  <c r="U56" i="61"/>
  <c r="U53" i="61"/>
  <c r="U78" i="61"/>
  <c r="V58" i="61"/>
  <c r="V53" i="61"/>
  <c r="V114" i="61"/>
  <c r="V41" i="61"/>
  <c r="AL67" i="61"/>
  <c r="AL79" i="61"/>
  <c r="AL127" i="61"/>
  <c r="AL30" i="61"/>
  <c r="AL64" i="61"/>
  <c r="AL18" i="61"/>
  <c r="AL70" i="61"/>
  <c r="AL115" i="61"/>
  <c r="AL63" i="61"/>
  <c r="B33" i="61"/>
  <c r="B100" i="61"/>
  <c r="B107" i="61"/>
  <c r="B81" i="61"/>
  <c r="B99" i="61"/>
  <c r="B57" i="61"/>
  <c r="B130" i="61"/>
  <c r="B102" i="61"/>
  <c r="AH108" i="61"/>
  <c r="AM126" i="61"/>
  <c r="AM58" i="61"/>
  <c r="AM59" i="61"/>
  <c r="AM55" i="61"/>
  <c r="AM56" i="61"/>
  <c r="AM102" i="61"/>
  <c r="AM41" i="61"/>
  <c r="AM60" i="61"/>
  <c r="AM57" i="61"/>
  <c r="AM54" i="61"/>
  <c r="AM90" i="61"/>
  <c r="AM138" i="61"/>
  <c r="AM53" i="61"/>
  <c r="AM66" i="61"/>
  <c r="W33" i="61"/>
  <c r="W57" i="61"/>
  <c r="W100" i="61"/>
  <c r="W104" i="61"/>
  <c r="W102" i="61"/>
  <c r="AE82" i="61"/>
  <c r="AE84" i="61"/>
  <c r="AE81" i="61"/>
  <c r="AE116" i="61"/>
  <c r="AE104" i="61"/>
  <c r="AE78" i="61"/>
  <c r="AE77" i="61"/>
  <c r="AE83" i="61"/>
  <c r="AE55" i="61"/>
  <c r="AE128" i="61"/>
  <c r="H59" i="61"/>
  <c r="AI82" i="61"/>
  <c r="AI114" i="61"/>
  <c r="AI58" i="61"/>
  <c r="AI116" i="61"/>
  <c r="AI46" i="61"/>
  <c r="AI113" i="61"/>
  <c r="AI112" i="61"/>
  <c r="AI111" i="61"/>
  <c r="AI22" i="61"/>
  <c r="AI106" i="61"/>
  <c r="AI118" i="61"/>
  <c r="AI34" i="61"/>
  <c r="AJ130" i="61"/>
  <c r="AJ33" i="61"/>
  <c r="AJ142" i="61"/>
  <c r="AE108" i="61"/>
  <c r="AE140" i="61"/>
  <c r="AE120" i="61"/>
  <c r="AE138" i="61"/>
  <c r="AE142" i="61"/>
  <c r="AE143" i="61"/>
  <c r="AE132" i="61"/>
  <c r="AE144" i="61"/>
  <c r="AE60" i="61"/>
  <c r="H125" i="61"/>
  <c r="V60" i="61"/>
  <c r="W106" i="61"/>
  <c r="AJ45" i="61"/>
  <c r="AJ101" i="61"/>
  <c r="AJ100" i="61"/>
  <c r="AE72" i="61"/>
  <c r="V56" i="61"/>
  <c r="U29" i="61"/>
  <c r="H95" i="61"/>
  <c r="AF116" i="61"/>
  <c r="AF111" i="61"/>
  <c r="W99" i="61"/>
  <c r="AE43" i="61"/>
  <c r="AF70" i="61"/>
  <c r="V90" i="61"/>
  <c r="AE79" i="61"/>
  <c r="W108" i="61"/>
  <c r="U55" i="61"/>
  <c r="U51" i="61"/>
  <c r="B21" i="61"/>
  <c r="W81" i="61"/>
  <c r="G66" i="57"/>
  <c r="G41" i="61"/>
  <c r="L119" i="61"/>
  <c r="L82" i="61"/>
  <c r="L116" i="61"/>
  <c r="L22" i="61"/>
  <c r="L120" i="61"/>
  <c r="L106" i="61"/>
  <c r="J19" i="57"/>
  <c r="J31" i="57"/>
  <c r="J81" i="57"/>
  <c r="J78" i="57"/>
  <c r="J116" i="57"/>
  <c r="J75" i="57"/>
  <c r="J104" i="57"/>
  <c r="J55" i="57"/>
  <c r="J76" i="57"/>
  <c r="J43" i="61"/>
  <c r="J46" i="61"/>
  <c r="J65" i="61"/>
  <c r="J16" i="61"/>
  <c r="J53" i="61"/>
  <c r="J41" i="61"/>
  <c r="J113" i="61"/>
  <c r="J101" i="61"/>
  <c r="J39" i="61"/>
  <c r="J45" i="61"/>
  <c r="H128" i="61"/>
  <c r="H129" i="61"/>
  <c r="AJ108" i="61"/>
  <c r="AJ107" i="61"/>
  <c r="V138" i="61"/>
  <c r="H83" i="61"/>
  <c r="J125" i="61"/>
  <c r="B103" i="61"/>
  <c r="B142" i="61"/>
  <c r="H144" i="61"/>
  <c r="AF143" i="61"/>
  <c r="AF113" i="61"/>
  <c r="AF114" i="61"/>
  <c r="AF82" i="61"/>
  <c r="B45" i="61"/>
  <c r="AE48" i="61"/>
  <c r="B93" i="61"/>
  <c r="J47" i="61"/>
  <c r="H35" i="61"/>
  <c r="AL68" i="61"/>
  <c r="W101" i="61"/>
  <c r="R88" i="61"/>
  <c r="R93" i="61"/>
  <c r="I118" i="61"/>
  <c r="I103" i="61"/>
  <c r="V102" i="61"/>
  <c r="J42" i="61"/>
  <c r="S76" i="57"/>
  <c r="U58" i="61"/>
  <c r="J77" i="61"/>
  <c r="U41" i="61"/>
  <c r="AE24" i="61"/>
  <c r="AE19" i="61"/>
  <c r="B108" i="61"/>
  <c r="AF22" i="61"/>
  <c r="J137" i="61"/>
  <c r="AF117" i="61"/>
  <c r="W142" i="61"/>
  <c r="AE36" i="61"/>
  <c r="H71" i="61"/>
  <c r="U66" i="61"/>
  <c r="AJ69" i="61"/>
  <c r="AE137" i="61"/>
  <c r="AE139" i="61"/>
  <c r="AE135" i="61"/>
  <c r="AE75" i="61"/>
  <c r="AI94" i="61"/>
  <c r="AI117" i="61"/>
  <c r="U90" i="61"/>
  <c r="B104" i="61"/>
  <c r="R28" i="57"/>
  <c r="R40" i="57"/>
  <c r="AF39" i="57"/>
  <c r="AF77" i="57"/>
  <c r="AF101" i="57"/>
  <c r="AF40" i="57"/>
  <c r="AF46" i="57"/>
  <c r="V72" i="61"/>
  <c r="V103" i="61"/>
  <c r="AC118" i="61"/>
  <c r="J82" i="61"/>
  <c r="J116" i="61"/>
  <c r="J114" i="61"/>
  <c r="AK82" i="61"/>
  <c r="AK116" i="61"/>
  <c r="AK131" i="61"/>
  <c r="AK119" i="61"/>
  <c r="AK58" i="61"/>
  <c r="AL91" i="57"/>
  <c r="AE141" i="61"/>
  <c r="I126" i="61"/>
  <c r="I59" i="61"/>
  <c r="T132" i="61"/>
  <c r="T144" i="61"/>
  <c r="AM78" i="61"/>
  <c r="AM82" i="61"/>
  <c r="AM128" i="61"/>
  <c r="AM83" i="61"/>
  <c r="AM119" i="61"/>
  <c r="AM113" i="61"/>
  <c r="AM131" i="61"/>
  <c r="AM114" i="61"/>
  <c r="AM116" i="61"/>
  <c r="S36" i="61"/>
  <c r="Q18" i="61"/>
  <c r="H47" i="61"/>
  <c r="AL71" i="61"/>
  <c r="AL54" i="61"/>
  <c r="R53" i="61"/>
  <c r="G131" i="61"/>
  <c r="G119" i="61"/>
  <c r="K138" i="61"/>
  <c r="K60" i="61"/>
  <c r="AL95" i="61"/>
  <c r="K20" i="61"/>
  <c r="G135" i="61"/>
  <c r="P51" i="61"/>
  <c r="P63" i="61"/>
  <c r="G23" i="61"/>
  <c r="G18" i="61"/>
  <c r="X90" i="61"/>
  <c r="X91" i="61"/>
  <c r="X92" i="61"/>
  <c r="I76" i="61"/>
  <c r="H64" i="61"/>
  <c r="P15" i="61"/>
  <c r="X64" i="61"/>
  <c r="X35" i="61"/>
  <c r="G51" i="61"/>
  <c r="X124" i="61"/>
  <c r="X76" i="61"/>
  <c r="AJ32" i="61"/>
  <c r="K94" i="61"/>
  <c r="AJ87" i="61"/>
  <c r="AC27" i="61"/>
  <c r="AC15" i="61"/>
  <c r="K91" i="61"/>
  <c r="W35" i="61"/>
  <c r="K90" i="61"/>
  <c r="W124" i="61"/>
  <c r="K68" i="61"/>
  <c r="AJ95" i="61"/>
  <c r="AJ89" i="61"/>
  <c r="AL123" i="61"/>
  <c r="H40" i="61"/>
  <c r="AJ44" i="61"/>
  <c r="AJ91" i="61"/>
  <c r="AL124" i="61"/>
  <c r="AL35" i="61"/>
  <c r="AC21" i="61"/>
  <c r="M123" i="61"/>
  <c r="M106" i="61"/>
  <c r="M118" i="61"/>
  <c r="W128" i="61"/>
  <c r="AB118" i="61"/>
  <c r="AL128" i="61"/>
  <c r="AC135" i="61"/>
  <c r="M94" i="61"/>
  <c r="AC24" i="61"/>
  <c r="U126" i="61"/>
  <c r="W59" i="61"/>
  <c r="Z123" i="61"/>
  <c r="I32" i="61"/>
  <c r="I30" i="61"/>
  <c r="X32" i="61"/>
  <c r="I34" i="61"/>
  <c r="I35" i="61"/>
  <c r="X129" i="61"/>
  <c r="H76" i="61"/>
  <c r="X105" i="61"/>
  <c r="S124" i="61"/>
  <c r="S15" i="61"/>
  <c r="G19" i="61"/>
  <c r="X20" i="61"/>
  <c r="X87" i="61"/>
  <c r="X89" i="61"/>
  <c r="S32" i="61"/>
  <c r="H88" i="61"/>
  <c r="AC63" i="61"/>
  <c r="X30" i="61"/>
  <c r="AC123" i="61"/>
  <c r="G63" i="61"/>
  <c r="S64" i="61"/>
  <c r="P18" i="61"/>
  <c r="P17" i="61"/>
  <c r="G27" i="61"/>
  <c r="G111" i="61"/>
  <c r="X117" i="61"/>
  <c r="H31" i="61"/>
  <c r="W123" i="61"/>
  <c r="X80" i="61"/>
  <c r="I124" i="61"/>
  <c r="AJ93" i="61"/>
  <c r="AJ20" i="61"/>
  <c r="K96" i="61"/>
  <c r="K95" i="61"/>
  <c r="H52" i="61"/>
  <c r="AJ129" i="61"/>
  <c r="AJ68" i="61"/>
  <c r="AJ96" i="61"/>
  <c r="W130" i="61"/>
  <c r="Q39" i="61"/>
  <c r="AD55" i="61"/>
  <c r="I112" i="61"/>
  <c r="AL83" i="61"/>
  <c r="AA59" i="61"/>
  <c r="AA126" i="61"/>
  <c r="AA60" i="61"/>
  <c r="AA138" i="61"/>
  <c r="AC22" i="61"/>
  <c r="P141" i="61"/>
  <c r="V57" i="61"/>
  <c r="X29" i="61"/>
  <c r="AL84" i="61"/>
  <c r="AL119" i="61"/>
  <c r="AL131" i="61"/>
  <c r="I28" i="61"/>
  <c r="AJ105" i="61"/>
  <c r="H124" i="61"/>
  <c r="X27" i="61"/>
  <c r="I31" i="61"/>
  <c r="I29" i="61"/>
  <c r="W119" i="61"/>
  <c r="K87" i="61"/>
  <c r="G17" i="61"/>
  <c r="G15" i="61"/>
  <c r="X95" i="61"/>
  <c r="X88" i="61"/>
  <c r="H136" i="61"/>
  <c r="P39" i="61"/>
  <c r="P135" i="61"/>
  <c r="P24" i="61"/>
  <c r="X56" i="61"/>
  <c r="H32" i="61"/>
  <c r="W132" i="61"/>
  <c r="X52" i="61"/>
  <c r="X33" i="61"/>
  <c r="X112" i="61"/>
  <c r="I52" i="61"/>
  <c r="I88" i="61"/>
  <c r="X31" i="61"/>
  <c r="H36" i="61"/>
  <c r="AJ88" i="61"/>
  <c r="K129" i="61"/>
  <c r="K141" i="61"/>
  <c r="H30" i="61"/>
  <c r="AJ92" i="61"/>
  <c r="AJ80" i="61"/>
  <c r="AL129" i="61"/>
  <c r="H28" i="61"/>
  <c r="W107" i="61"/>
  <c r="W125" i="61"/>
  <c r="U119" i="61"/>
  <c r="U131" i="61"/>
  <c r="W126" i="61"/>
  <c r="X119" i="61"/>
  <c r="X131" i="61"/>
  <c r="X126" i="61"/>
  <c r="AC111" i="61"/>
  <c r="U59" i="61"/>
  <c r="M117" i="61"/>
  <c r="S123" i="61"/>
  <c r="AL23" i="61"/>
  <c r="AD126" i="61"/>
  <c r="V139" i="61"/>
  <c r="N115" i="61"/>
  <c r="V127" i="61"/>
  <c r="S33" i="61"/>
  <c r="S88" i="61"/>
  <c r="O52" i="61"/>
  <c r="N70" i="61"/>
  <c r="O78" i="61"/>
  <c r="W89" i="61"/>
  <c r="V65" i="61"/>
  <c r="AH47" i="61"/>
  <c r="V71" i="61"/>
  <c r="N111" i="61"/>
  <c r="O116" i="61"/>
  <c r="N116" i="61"/>
  <c r="N113" i="61"/>
  <c r="N120" i="61"/>
  <c r="S31" i="61"/>
  <c r="N46" i="61"/>
  <c r="S76" i="61"/>
  <c r="N143" i="61"/>
  <c r="V64" i="61"/>
  <c r="O17" i="61"/>
  <c r="O22" i="61"/>
  <c r="O51" i="61"/>
  <c r="AH89" i="61"/>
  <c r="AH44" i="61"/>
  <c r="AH28" i="61"/>
  <c r="AH16" i="61"/>
  <c r="O59" i="61"/>
  <c r="V42" i="61"/>
  <c r="AH48" i="61"/>
  <c r="O126" i="61"/>
  <c r="O34" i="61"/>
  <c r="S27" i="61"/>
  <c r="O56" i="61"/>
  <c r="N22" i="61"/>
  <c r="V30" i="61"/>
  <c r="N114" i="61"/>
  <c r="S100" i="61"/>
  <c r="O55" i="61"/>
  <c r="S35" i="61"/>
  <c r="S30" i="61"/>
  <c r="S136" i="61"/>
  <c r="V91" i="61"/>
  <c r="AH39" i="61"/>
  <c r="V115" i="61"/>
  <c r="V70" i="61"/>
  <c r="AH42" i="61"/>
  <c r="V69" i="61"/>
  <c r="AH53" i="61"/>
  <c r="AH125" i="61"/>
  <c r="AB52" i="61"/>
  <c r="AB88" i="61"/>
  <c r="AB95" i="57"/>
  <c r="AB93" i="57"/>
  <c r="AB80" i="57"/>
  <c r="AB68" i="57"/>
  <c r="AB94" i="57"/>
  <c r="C47" i="61"/>
  <c r="C46" i="61"/>
  <c r="C41" i="61"/>
  <c r="C44" i="61"/>
  <c r="C39" i="61"/>
  <c r="C42" i="61"/>
  <c r="C53" i="61"/>
  <c r="O107" i="61"/>
  <c r="O100" i="61"/>
  <c r="O99" i="61"/>
  <c r="O93" i="61"/>
  <c r="O104" i="61"/>
  <c r="O33" i="61"/>
  <c r="O105" i="61"/>
  <c r="AL40" i="61"/>
  <c r="AL28" i="61"/>
  <c r="AL16" i="61"/>
  <c r="AL39" i="61"/>
  <c r="AL44" i="61"/>
  <c r="AD93" i="61"/>
  <c r="AD105" i="61"/>
  <c r="AD100" i="61"/>
  <c r="AD101" i="61"/>
  <c r="AD99" i="61"/>
  <c r="AD108" i="61"/>
  <c r="AD45" i="61"/>
  <c r="AD118" i="61"/>
  <c r="E53" i="61"/>
  <c r="E46" i="61"/>
  <c r="E28" i="61"/>
  <c r="E47" i="61"/>
  <c r="E125" i="61"/>
  <c r="E39" i="61"/>
  <c r="E113" i="61"/>
  <c r="E40" i="61"/>
  <c r="E41" i="61"/>
  <c r="E101" i="61"/>
  <c r="F20" i="61"/>
  <c r="F89" i="61"/>
  <c r="F44" i="61"/>
  <c r="F87" i="61"/>
  <c r="F80" i="61"/>
  <c r="F68" i="61"/>
  <c r="F141" i="61"/>
  <c r="Y118" i="61"/>
  <c r="Y57" i="61"/>
  <c r="Y33" i="61"/>
  <c r="Y93" i="61"/>
  <c r="Y130" i="61"/>
  <c r="Y45" i="61"/>
  <c r="Y107" i="61"/>
  <c r="Y100" i="61"/>
  <c r="Y142" i="61"/>
  <c r="Y101" i="61"/>
  <c r="Y106" i="61"/>
  <c r="Y21" i="61"/>
  <c r="E44" i="61"/>
  <c r="C77" i="61"/>
  <c r="K16" i="61"/>
  <c r="AD142" i="61"/>
  <c r="AE124" i="61"/>
  <c r="AE112" i="61"/>
  <c r="AE76" i="61"/>
  <c r="AE40" i="61"/>
  <c r="AE29" i="61"/>
  <c r="AE28" i="61"/>
  <c r="AE30" i="61"/>
  <c r="AE31" i="61"/>
  <c r="AE64" i="61"/>
  <c r="R139" i="61"/>
  <c r="R136" i="61"/>
  <c r="R72" i="61"/>
  <c r="R135" i="61"/>
  <c r="R137" i="61"/>
  <c r="R24" i="61"/>
  <c r="R48" i="61"/>
  <c r="R144" i="61"/>
  <c r="R108" i="61"/>
  <c r="C57" i="61"/>
  <c r="C104" i="61"/>
  <c r="C99" i="61"/>
  <c r="C81" i="61"/>
  <c r="K42" i="61"/>
  <c r="K89" i="61"/>
  <c r="K39" i="61"/>
  <c r="K44" i="61"/>
  <c r="K46" i="61"/>
  <c r="K40" i="61"/>
  <c r="P56" i="57"/>
  <c r="P129" i="57"/>
  <c r="P89" i="57"/>
  <c r="P68" i="57"/>
  <c r="P94" i="57"/>
  <c r="P80" i="57"/>
  <c r="P95" i="57"/>
  <c r="P91" i="57"/>
  <c r="P117" i="57"/>
  <c r="P93" i="57"/>
  <c r="P44" i="57"/>
  <c r="P32" i="57"/>
  <c r="P92" i="57"/>
  <c r="K136" i="61"/>
  <c r="K52" i="61"/>
  <c r="K64" i="61"/>
  <c r="K124" i="61"/>
  <c r="K88" i="61"/>
  <c r="K27" i="61"/>
  <c r="K32" i="61"/>
  <c r="K112" i="61"/>
  <c r="K15" i="61"/>
  <c r="K36" i="61"/>
  <c r="K30" i="61"/>
  <c r="K28" i="61"/>
  <c r="O34" i="57"/>
  <c r="O52" i="57"/>
  <c r="O40" i="57"/>
  <c r="O88" i="57"/>
  <c r="O136" i="57"/>
  <c r="O100" i="57"/>
  <c r="O27" i="57"/>
  <c r="O124" i="57"/>
  <c r="O31" i="57"/>
  <c r="O15" i="57"/>
  <c r="O36" i="57"/>
  <c r="O35" i="57"/>
  <c r="O32" i="57"/>
  <c r="AA115" i="61"/>
  <c r="AA79" i="61"/>
  <c r="AA67" i="61"/>
  <c r="R120" i="61"/>
  <c r="Y99" i="61"/>
  <c r="R143" i="61"/>
  <c r="E45" i="57"/>
  <c r="E118" i="57"/>
  <c r="E33" i="57"/>
  <c r="E69" i="57"/>
  <c r="E99" i="57"/>
  <c r="E106" i="57"/>
  <c r="E100" i="57"/>
  <c r="E105" i="57"/>
  <c r="E93" i="57"/>
  <c r="L15" i="61"/>
  <c r="L112" i="61"/>
  <c r="L76" i="61"/>
  <c r="L35" i="61"/>
  <c r="L30" i="61"/>
  <c r="L124" i="61"/>
  <c r="L136" i="61"/>
  <c r="L28" i="61"/>
  <c r="L27" i="61"/>
  <c r="X84" i="61"/>
  <c r="X72" i="61"/>
  <c r="X48" i="61"/>
  <c r="X60" i="61"/>
  <c r="X132" i="61"/>
  <c r="X36" i="61"/>
  <c r="X140" i="61"/>
  <c r="X136" i="61"/>
  <c r="X137" i="61"/>
  <c r="X142" i="61"/>
  <c r="X138" i="61"/>
  <c r="X120" i="61"/>
  <c r="X24" i="61"/>
  <c r="X143" i="61"/>
  <c r="X34" i="57"/>
  <c r="X120" i="57"/>
  <c r="X113" i="57"/>
  <c r="X22" i="57"/>
  <c r="X117" i="57"/>
  <c r="X114" i="57"/>
  <c r="X143" i="57"/>
  <c r="X111" i="57"/>
  <c r="X119" i="57"/>
  <c r="X131" i="57"/>
  <c r="X58" i="57"/>
  <c r="X70" i="57"/>
  <c r="X82" i="57"/>
  <c r="B80" i="57"/>
  <c r="B32" i="57"/>
  <c r="B105" i="57"/>
  <c r="B129" i="57"/>
  <c r="B68" i="57"/>
  <c r="B44" i="57"/>
  <c r="B117" i="57"/>
  <c r="B92" i="57"/>
  <c r="AE120" i="57"/>
  <c r="AE24" i="57"/>
  <c r="AE141" i="57"/>
  <c r="G125" i="57"/>
  <c r="G53" i="57"/>
  <c r="G47" i="57"/>
  <c r="G43" i="57"/>
  <c r="T35" i="61"/>
  <c r="T27" i="61"/>
  <c r="T64" i="61"/>
  <c r="T30" i="61"/>
  <c r="T40" i="61"/>
  <c r="J48" i="61"/>
  <c r="J120" i="61"/>
  <c r="J72" i="61"/>
  <c r="J140" i="61"/>
  <c r="J138" i="61"/>
  <c r="J60" i="61"/>
  <c r="J135" i="61"/>
  <c r="J144" i="61"/>
  <c r="J24" i="61"/>
  <c r="J84" i="61"/>
  <c r="K31" i="61"/>
  <c r="K35" i="61"/>
  <c r="X144" i="61"/>
  <c r="C89" i="61"/>
  <c r="E89" i="61"/>
  <c r="Y103" i="61"/>
  <c r="L88" i="61"/>
  <c r="AE15" i="61"/>
  <c r="L34" i="61"/>
  <c r="J142" i="61"/>
  <c r="AE27" i="61"/>
  <c r="L40" i="61"/>
  <c r="AA42" i="61"/>
  <c r="O81" i="61"/>
  <c r="C43" i="61"/>
  <c r="R142" i="61"/>
  <c r="F96" i="61"/>
  <c r="B95" i="57"/>
  <c r="AD33" i="61"/>
  <c r="X112" i="57"/>
  <c r="B93" i="57"/>
  <c r="Y108" i="61"/>
  <c r="Y104" i="61"/>
  <c r="E16" i="61"/>
  <c r="AE34" i="61"/>
  <c r="E42" i="61"/>
  <c r="C16" i="61"/>
  <c r="C105" i="61"/>
  <c r="Y81" i="61"/>
  <c r="F92" i="61"/>
  <c r="AE136" i="61"/>
  <c r="F91" i="61"/>
  <c r="AB141" i="57"/>
  <c r="O76" i="57"/>
  <c r="P88" i="57"/>
  <c r="R36" i="61"/>
  <c r="O21" i="61"/>
  <c r="P90" i="57"/>
  <c r="X118" i="57"/>
  <c r="E21" i="57"/>
  <c r="J93" i="61"/>
  <c r="J80" i="61"/>
  <c r="C103" i="61"/>
  <c r="AD68" i="61"/>
  <c r="AD91" i="61"/>
  <c r="AD70" i="61"/>
  <c r="AD18" i="61"/>
  <c r="AD65" i="61"/>
  <c r="AD63" i="61"/>
  <c r="AD115" i="61"/>
  <c r="AD42" i="61"/>
  <c r="D108" i="57"/>
  <c r="D141" i="57"/>
  <c r="R68" i="61"/>
  <c r="R32" i="61"/>
  <c r="R94" i="61"/>
  <c r="R87" i="61"/>
  <c r="R89" i="61"/>
  <c r="H88" i="57"/>
  <c r="H100" i="57"/>
  <c r="H33" i="57"/>
  <c r="H136" i="57"/>
  <c r="H34" i="57"/>
  <c r="H31" i="57"/>
  <c r="H52" i="57"/>
  <c r="H28" i="57"/>
  <c r="H30" i="57"/>
  <c r="P116" i="61"/>
  <c r="P19" i="61"/>
  <c r="AF44" i="61"/>
  <c r="AF43" i="61"/>
  <c r="AF48" i="61"/>
  <c r="AF46" i="61"/>
  <c r="AB108" i="57"/>
  <c r="AB135" i="57"/>
  <c r="U137" i="61"/>
  <c r="U96" i="61"/>
  <c r="U72" i="61"/>
  <c r="U140" i="61"/>
  <c r="U84" i="61"/>
  <c r="G30" i="57"/>
  <c r="G64" i="57"/>
  <c r="G69" i="57"/>
  <c r="U124" i="61"/>
  <c r="U52" i="61"/>
  <c r="U64" i="61"/>
  <c r="U112" i="61"/>
  <c r="AB59" i="61"/>
  <c r="AD67" i="57"/>
  <c r="AD31" i="57"/>
  <c r="Q28" i="61"/>
  <c r="Q136" i="61"/>
  <c r="Q31" i="61"/>
  <c r="Q36" i="61"/>
  <c r="Q100" i="61"/>
  <c r="Q76" i="61"/>
  <c r="V52" i="61"/>
  <c r="V100" i="61"/>
  <c r="V112" i="61"/>
  <c r="J68" i="61"/>
  <c r="Q17" i="61"/>
  <c r="Q20" i="61"/>
  <c r="AC91" i="61"/>
  <c r="T15" i="61"/>
  <c r="I99" i="61"/>
  <c r="G45" i="57"/>
  <c r="O21" i="57"/>
  <c r="F57" i="57"/>
  <c r="N39" i="57"/>
  <c r="F130" i="57"/>
  <c r="F107" i="57"/>
  <c r="N48" i="57"/>
  <c r="N42" i="57"/>
  <c r="N113" i="57"/>
  <c r="N41" i="57"/>
  <c r="N16" i="57"/>
  <c r="AE96" i="57"/>
  <c r="P123" i="57"/>
  <c r="AD137" i="57"/>
  <c r="AD28" i="57"/>
  <c r="F21" i="57"/>
  <c r="F99" i="57"/>
  <c r="F104" i="57"/>
  <c r="O130" i="57"/>
  <c r="AE142" i="57"/>
  <c r="P99" i="57"/>
  <c r="Z114" i="57"/>
  <c r="P19" i="57"/>
  <c r="P75" i="57"/>
  <c r="O33" i="57"/>
  <c r="AF89" i="57"/>
  <c r="AF48" i="57"/>
  <c r="AF16" i="57"/>
  <c r="AF65" i="57"/>
  <c r="T28" i="61"/>
  <c r="T124" i="61"/>
  <c r="Z34" i="57"/>
  <c r="T136" i="61"/>
  <c r="P27" i="57"/>
  <c r="G39" i="57"/>
  <c r="F93" i="57"/>
  <c r="AE138" i="57"/>
  <c r="F45" i="57"/>
  <c r="O104" i="57"/>
  <c r="Z106" i="57"/>
  <c r="Z118" i="57"/>
  <c r="M114" i="57"/>
  <c r="Z58" i="57"/>
  <c r="AE72" i="57"/>
  <c r="O45" i="57"/>
  <c r="G46" i="57"/>
  <c r="G113" i="57"/>
  <c r="Z113" i="57"/>
  <c r="G65" i="57"/>
  <c r="K116" i="61"/>
  <c r="Q24" i="61"/>
  <c r="O117" i="61"/>
  <c r="I81" i="61"/>
  <c r="AC89" i="61"/>
  <c r="O82" i="61"/>
  <c r="N88" i="61"/>
  <c r="I105" i="61"/>
  <c r="K76" i="61"/>
  <c r="T76" i="61"/>
  <c r="T31" i="61"/>
  <c r="K82" i="61"/>
  <c r="AE36" i="57"/>
  <c r="N53" i="57"/>
  <c r="N101" i="57"/>
  <c r="N77" i="57"/>
  <c r="AD48" i="57"/>
  <c r="AD101" i="57"/>
  <c r="AD45" i="57"/>
  <c r="AD125" i="57"/>
  <c r="AE137" i="57"/>
  <c r="P21" i="57"/>
  <c r="G28" i="57"/>
  <c r="AE135" i="57"/>
  <c r="AF137" i="57"/>
  <c r="AF44" i="57"/>
  <c r="AF53" i="57"/>
  <c r="AF43" i="57"/>
  <c r="T36" i="61"/>
  <c r="P87" i="57"/>
  <c r="P20" i="57"/>
  <c r="AL105" i="61"/>
  <c r="O57" i="57"/>
  <c r="Z143" i="57"/>
  <c r="P22" i="57"/>
  <c r="M29" i="57"/>
  <c r="F108" i="57"/>
  <c r="Z131" i="57"/>
  <c r="G41" i="57"/>
  <c r="P63" i="57"/>
  <c r="Z22" i="57"/>
  <c r="O118" i="57"/>
  <c r="M56" i="57"/>
  <c r="Z111" i="57"/>
  <c r="AD113" i="57"/>
  <c r="G137" i="57"/>
  <c r="AE139" i="57"/>
  <c r="Q27" i="61"/>
  <c r="K19" i="61"/>
  <c r="J96" i="61"/>
  <c r="J56" i="61"/>
  <c r="Q23" i="61"/>
  <c r="O94" i="61"/>
  <c r="N32" i="61"/>
  <c r="Q75" i="61"/>
  <c r="G101" i="57"/>
  <c r="F102" i="57"/>
  <c r="AD39" i="57"/>
  <c r="AE136" i="57"/>
  <c r="N44" i="57"/>
  <c r="O99" i="57"/>
  <c r="N137" i="57"/>
  <c r="AE143" i="57"/>
  <c r="AD65" i="57"/>
  <c r="AE48" i="57"/>
  <c r="K92" i="57"/>
  <c r="F81" i="57"/>
  <c r="G40" i="57"/>
  <c r="O102" i="57"/>
  <c r="AE108" i="57"/>
  <c r="AF113" i="57"/>
  <c r="AF45" i="57"/>
  <c r="AF42" i="57"/>
  <c r="T32" i="61"/>
  <c r="T29" i="61"/>
  <c r="T52" i="61"/>
  <c r="N76" i="61"/>
  <c r="O111" i="61"/>
  <c r="T88" i="61"/>
  <c r="K92" i="61"/>
  <c r="G16" i="57"/>
  <c r="M102" i="57"/>
  <c r="AE144" i="57"/>
  <c r="AE60" i="57"/>
  <c r="M52" i="57"/>
  <c r="F142" i="57"/>
  <c r="F69" i="57"/>
  <c r="F105" i="57"/>
  <c r="P39" i="57"/>
  <c r="O101" i="57"/>
  <c r="O142" i="57"/>
  <c r="M58" i="57"/>
  <c r="M78" i="57"/>
  <c r="Z46" i="57"/>
  <c r="G48" i="57"/>
  <c r="G77" i="57"/>
  <c r="V68" i="61"/>
  <c r="F113" i="57"/>
  <c r="F108" i="61"/>
  <c r="S36" i="57"/>
  <c r="AE67" i="57"/>
  <c r="AE94" i="61"/>
  <c r="AE84" i="57"/>
  <c r="J31" i="61"/>
  <c r="S136" i="57"/>
  <c r="S52" i="57"/>
  <c r="AA125" i="57"/>
  <c r="I71" i="57"/>
  <c r="AE116" i="57"/>
  <c r="J112" i="61"/>
  <c r="S34" i="57"/>
  <c r="J124" i="61"/>
  <c r="AE20" i="61"/>
  <c r="AE68" i="61"/>
  <c r="AE95" i="61"/>
  <c r="AE43" i="57"/>
  <c r="AE140" i="57"/>
  <c r="AE79" i="57"/>
  <c r="F116" i="57"/>
  <c r="J28" i="61"/>
  <c r="F21" i="61"/>
  <c r="S35" i="57"/>
  <c r="S100" i="57"/>
  <c r="AE104" i="57"/>
  <c r="J30" i="61"/>
  <c r="J64" i="61"/>
  <c r="J27" i="61"/>
  <c r="I123" i="57"/>
  <c r="I23" i="57"/>
  <c r="S27" i="57"/>
  <c r="S112" i="57"/>
  <c r="AE56" i="61"/>
  <c r="AE89" i="61"/>
  <c r="J35" i="61"/>
  <c r="J36" i="61"/>
  <c r="Z15" i="61"/>
  <c r="AE96" i="61"/>
  <c r="AE93" i="61"/>
  <c r="AE129" i="61"/>
  <c r="T95" i="57"/>
  <c r="S33" i="57"/>
  <c r="AE83" i="57"/>
  <c r="AE55" i="57"/>
  <c r="J29" i="61"/>
  <c r="I124" i="57"/>
  <c r="S15" i="57"/>
  <c r="S31" i="57"/>
  <c r="I119" i="57"/>
  <c r="I128" i="57"/>
  <c r="I125" i="57"/>
  <c r="M137" i="61"/>
  <c r="R63" i="57"/>
  <c r="AE32" i="61"/>
  <c r="AE88" i="61"/>
  <c r="AE92" i="61"/>
  <c r="AE80" i="61"/>
  <c r="AE76" i="57"/>
  <c r="AE92" i="57"/>
  <c r="AE77" i="57"/>
  <c r="AE19" i="57"/>
  <c r="AE81" i="57"/>
  <c r="AE78" i="57"/>
  <c r="R24" i="57"/>
  <c r="J40" i="61"/>
  <c r="J34" i="61"/>
  <c r="AD91" i="57"/>
  <c r="J15" i="61"/>
  <c r="S32" i="57"/>
  <c r="S64" i="57"/>
  <c r="S30" i="57"/>
  <c r="S124" i="57"/>
  <c r="I129" i="57"/>
  <c r="I47" i="57"/>
  <c r="I107" i="57"/>
  <c r="I127" i="57"/>
  <c r="I126" i="57"/>
  <c r="J100" i="61"/>
  <c r="J136" i="61"/>
  <c r="AE105" i="61"/>
  <c r="AE87" i="61"/>
  <c r="AE90" i="61"/>
  <c r="AE91" i="61"/>
  <c r="AE44" i="61"/>
  <c r="Z64" i="61"/>
  <c r="AE117" i="61"/>
  <c r="AE31" i="57"/>
  <c r="AE80" i="57"/>
  <c r="AE82" i="57"/>
  <c r="AE75" i="57"/>
  <c r="J52" i="61"/>
  <c r="J76" i="61"/>
  <c r="S88" i="57"/>
  <c r="Z112" i="61"/>
  <c r="I35" i="57"/>
  <c r="S29" i="57"/>
  <c r="I131" i="57"/>
  <c r="I59" i="57"/>
  <c r="I83" i="57"/>
  <c r="I95" i="57"/>
  <c r="P100" i="61"/>
  <c r="P33" i="61"/>
  <c r="AD88" i="57"/>
  <c r="AM111" i="57"/>
  <c r="R99" i="57"/>
  <c r="P118" i="61"/>
  <c r="P106" i="61"/>
  <c r="R27" i="57"/>
  <c r="AM112" i="57"/>
  <c r="AD95" i="57"/>
  <c r="AD141" i="57"/>
  <c r="AD68" i="57"/>
  <c r="AD96" i="57"/>
  <c r="AD89" i="57"/>
  <c r="AD32" i="57"/>
  <c r="AD105" i="57"/>
  <c r="R20" i="57"/>
  <c r="R123" i="57"/>
  <c r="M36" i="61"/>
  <c r="Z56" i="61"/>
  <c r="Z20" i="61"/>
  <c r="M84" i="61"/>
  <c r="Z87" i="61"/>
  <c r="M60" i="61"/>
  <c r="AA36" i="61"/>
  <c r="L59" i="57"/>
  <c r="AB87" i="61"/>
  <c r="M136" i="61"/>
  <c r="W48" i="57"/>
  <c r="L90" i="57"/>
  <c r="Z91" i="61"/>
  <c r="L138" i="57"/>
  <c r="M139" i="61"/>
  <c r="F119" i="57"/>
  <c r="F131" i="57"/>
  <c r="F22" i="57"/>
  <c r="F94" i="57"/>
  <c r="F117" i="57"/>
  <c r="F46" i="57"/>
  <c r="F120" i="57"/>
  <c r="F143" i="57"/>
  <c r="F114" i="57"/>
  <c r="F111" i="57"/>
  <c r="F70" i="57"/>
  <c r="P91" i="61"/>
  <c r="F58" i="57"/>
  <c r="F82" i="57"/>
  <c r="F106" i="57"/>
  <c r="F118" i="57"/>
  <c r="P99" i="61"/>
  <c r="AB72" i="61"/>
  <c r="P57" i="61"/>
  <c r="Z90" i="61"/>
  <c r="AD20" i="57"/>
  <c r="AD44" i="57"/>
  <c r="R15" i="57"/>
  <c r="R135" i="57"/>
  <c r="L60" i="57"/>
  <c r="AM115" i="57"/>
  <c r="AD93" i="57"/>
  <c r="AD129" i="57"/>
  <c r="AA52" i="61"/>
  <c r="C136" i="61"/>
  <c r="C124" i="61"/>
  <c r="AD117" i="57"/>
  <c r="AD90" i="57"/>
  <c r="R87" i="57"/>
  <c r="R23" i="57"/>
  <c r="P107" i="61"/>
  <c r="R16" i="57"/>
  <c r="AA88" i="61"/>
  <c r="C76" i="61"/>
  <c r="AA31" i="61"/>
  <c r="M48" i="61"/>
  <c r="AA27" i="61"/>
  <c r="P45" i="61"/>
  <c r="C27" i="61"/>
  <c r="P21" i="61"/>
  <c r="P101" i="61"/>
  <c r="P102" i="61"/>
  <c r="AB51" i="61"/>
  <c r="AD87" i="57"/>
  <c r="W36" i="57"/>
  <c r="AD94" i="57"/>
  <c r="AA64" i="61"/>
  <c r="O135" i="61"/>
  <c r="W96" i="57"/>
  <c r="M135" i="61"/>
  <c r="L56" i="57"/>
  <c r="R51" i="57"/>
  <c r="L66" i="57"/>
  <c r="R111" i="57"/>
  <c r="W143" i="57"/>
  <c r="C29" i="61"/>
  <c r="AB15" i="57"/>
  <c r="P68" i="61"/>
  <c r="P95" i="61"/>
  <c r="AA34" i="61"/>
  <c r="AA76" i="61"/>
  <c r="AA112" i="61"/>
  <c r="P94" i="61"/>
  <c r="AA33" i="61"/>
  <c r="W24" i="57"/>
  <c r="W120" i="57"/>
  <c r="AA28" i="61"/>
  <c r="O36" i="61"/>
  <c r="AB63" i="61"/>
  <c r="O141" i="61"/>
  <c r="O84" i="61"/>
  <c r="AB17" i="61"/>
  <c r="W136" i="57"/>
  <c r="AA100" i="61"/>
  <c r="AA29" i="61"/>
  <c r="AA30" i="61"/>
  <c r="AB112" i="57"/>
  <c r="AI35" i="57"/>
  <c r="AB76" i="57"/>
  <c r="AB64" i="57"/>
  <c r="R22" i="57"/>
  <c r="AB24" i="61"/>
  <c r="O136" i="61"/>
  <c r="AA40" i="61"/>
  <c r="AA15" i="61"/>
  <c r="O96" i="61"/>
  <c r="P56" i="61"/>
  <c r="W137" i="57"/>
  <c r="O140" i="61"/>
  <c r="P117" i="61"/>
  <c r="AB18" i="61"/>
  <c r="AB20" i="61"/>
  <c r="AA124" i="61"/>
  <c r="AA32" i="61"/>
  <c r="AA35" i="61"/>
  <c r="O24" i="61"/>
  <c r="AI128" i="57"/>
  <c r="AB21" i="61"/>
  <c r="P20" i="61"/>
  <c r="AI123" i="57"/>
  <c r="AB30" i="57"/>
  <c r="AB124" i="57"/>
  <c r="P96" i="61"/>
  <c r="F69" i="61"/>
  <c r="F81" i="61"/>
  <c r="C36" i="61"/>
  <c r="P88" i="61"/>
  <c r="AB34" i="57"/>
  <c r="AM106" i="57"/>
  <c r="AB100" i="57"/>
  <c r="AM82" i="57"/>
  <c r="C31" i="61"/>
  <c r="P44" i="61"/>
  <c r="Z68" i="61"/>
  <c r="F101" i="61"/>
  <c r="F104" i="61"/>
  <c r="AB141" i="61"/>
  <c r="M138" i="61"/>
  <c r="Z52" i="61"/>
  <c r="T129" i="57"/>
  <c r="AM34" i="57"/>
  <c r="C30" i="61"/>
  <c r="L51" i="57"/>
  <c r="Z136" i="61"/>
  <c r="AA16" i="57"/>
  <c r="Z40" i="61"/>
  <c r="Z35" i="61"/>
  <c r="AM46" i="57"/>
  <c r="AM58" i="57"/>
  <c r="L52" i="57"/>
  <c r="L126" i="57"/>
  <c r="AB27" i="57"/>
  <c r="AB35" i="57"/>
  <c r="AA42" i="57"/>
  <c r="L55" i="57"/>
  <c r="AB31" i="57"/>
  <c r="AB33" i="57"/>
  <c r="P105" i="61"/>
  <c r="AA101" i="57"/>
  <c r="L54" i="57"/>
  <c r="AB40" i="57"/>
  <c r="AB52" i="57"/>
  <c r="Z44" i="61"/>
  <c r="AB138" i="61"/>
  <c r="AB139" i="61"/>
  <c r="P90" i="61"/>
  <c r="AA40" i="57"/>
  <c r="AM70" i="57"/>
  <c r="AM22" i="57"/>
  <c r="C32" i="61"/>
  <c r="C88" i="61"/>
  <c r="F103" i="61"/>
  <c r="AB96" i="61"/>
  <c r="F142" i="61"/>
  <c r="C15" i="61"/>
  <c r="P87" i="61"/>
  <c r="M140" i="61"/>
  <c r="P89" i="61"/>
  <c r="Z27" i="61"/>
  <c r="F45" i="61"/>
  <c r="Z30" i="61"/>
  <c r="Z29" i="61"/>
  <c r="AA28" i="57"/>
  <c r="P32" i="61"/>
  <c r="L17" i="57"/>
  <c r="Z28" i="61"/>
  <c r="M24" i="61"/>
  <c r="T126" i="57"/>
  <c r="AM114" i="57"/>
  <c r="L114" i="57"/>
  <c r="L58" i="57"/>
  <c r="L29" i="57"/>
  <c r="L41" i="57"/>
  <c r="L53" i="57"/>
  <c r="AM118" i="57"/>
  <c r="AI119" i="57"/>
  <c r="AM131" i="57"/>
  <c r="AM119" i="57"/>
  <c r="AB28" i="57"/>
  <c r="P129" i="61"/>
  <c r="P93" i="61"/>
  <c r="AM143" i="57"/>
  <c r="T71" i="57"/>
  <c r="AA47" i="57"/>
  <c r="G54" i="57"/>
  <c r="V142" i="57"/>
  <c r="V102" i="57"/>
  <c r="V103" i="57"/>
  <c r="Z34" i="61"/>
  <c r="M19" i="57"/>
  <c r="M21" i="57"/>
  <c r="T23" i="57"/>
  <c r="M23" i="57"/>
  <c r="AA39" i="57"/>
  <c r="T35" i="57"/>
  <c r="J43" i="57"/>
  <c r="M75" i="57"/>
  <c r="AA89" i="57"/>
  <c r="T123" i="57"/>
  <c r="T125" i="57"/>
  <c r="T144" i="57"/>
  <c r="AB137" i="57"/>
  <c r="X43" i="61"/>
  <c r="V105" i="57"/>
  <c r="P143" i="57"/>
  <c r="AL36" i="61"/>
  <c r="AL29" i="61"/>
  <c r="V81" i="57"/>
  <c r="Z88" i="61"/>
  <c r="V93" i="57"/>
  <c r="V106" i="57"/>
  <c r="Z36" i="61"/>
  <c r="M15" i="57"/>
  <c r="M17" i="57"/>
  <c r="J128" i="57"/>
  <c r="M51" i="57"/>
  <c r="AB136" i="57"/>
  <c r="V57" i="57"/>
  <c r="AA44" i="57"/>
  <c r="AD82" i="57"/>
  <c r="AA77" i="57"/>
  <c r="T130" i="57"/>
  <c r="M111" i="57"/>
  <c r="G63" i="57"/>
  <c r="G18" i="57"/>
  <c r="V69" i="57"/>
  <c r="I44" i="61"/>
  <c r="Z32" i="61"/>
  <c r="V45" i="57"/>
  <c r="V101" i="57"/>
  <c r="J82" i="57"/>
  <c r="M22" i="57"/>
  <c r="J83" i="57"/>
  <c r="T47" i="57"/>
  <c r="AL55" i="61"/>
  <c r="AL127" i="57"/>
  <c r="J84" i="57"/>
  <c r="J77" i="57"/>
  <c r="B91" i="57"/>
  <c r="E103" i="57"/>
  <c r="E101" i="57"/>
  <c r="E81" i="57"/>
  <c r="AL79" i="57"/>
  <c r="B90" i="57"/>
  <c r="AL139" i="61"/>
  <c r="AL67" i="57"/>
  <c r="J79" i="57"/>
  <c r="X106" i="57"/>
  <c r="R53" i="57"/>
  <c r="W78" i="57"/>
  <c r="E142" i="57"/>
  <c r="E108" i="57"/>
  <c r="AL140" i="61"/>
  <c r="B56" i="57"/>
  <c r="J67" i="57"/>
  <c r="B88" i="57"/>
  <c r="B89" i="57"/>
  <c r="B96" i="57"/>
  <c r="E104" i="57"/>
  <c r="E102" i="57"/>
  <c r="W138" i="57"/>
  <c r="AB120" i="61"/>
  <c r="AB143" i="61"/>
  <c r="AL41" i="61"/>
  <c r="AL43" i="61"/>
  <c r="AL42" i="61"/>
  <c r="AL46" i="61"/>
  <c r="AL113" i="61"/>
  <c r="AL48" i="61"/>
  <c r="AL47" i="61"/>
  <c r="AL65" i="61"/>
  <c r="AL125" i="61"/>
  <c r="AD130" i="61"/>
  <c r="AD102" i="61"/>
  <c r="AD57" i="61"/>
  <c r="AD107" i="61"/>
  <c r="E48" i="61"/>
  <c r="E137" i="61"/>
  <c r="AA71" i="61"/>
  <c r="AA66" i="61"/>
  <c r="AA68" i="61"/>
  <c r="AA139" i="61"/>
  <c r="AA72" i="61"/>
  <c r="AA127" i="61"/>
  <c r="AA54" i="61"/>
  <c r="AA91" i="61"/>
  <c r="F117" i="61"/>
  <c r="F95" i="61"/>
  <c r="F94" i="61"/>
  <c r="F129" i="61"/>
  <c r="W141" i="57"/>
  <c r="W144" i="57"/>
  <c r="J92" i="57"/>
  <c r="W132" i="57"/>
  <c r="J80" i="57"/>
  <c r="C69" i="61"/>
  <c r="AD104" i="61"/>
  <c r="AB142" i="61"/>
  <c r="AB108" i="61"/>
  <c r="E45" i="61"/>
  <c r="AL77" i="61"/>
  <c r="AA63" i="61"/>
  <c r="M142" i="61"/>
  <c r="M120" i="61"/>
  <c r="M143" i="61"/>
  <c r="M108" i="61"/>
  <c r="M96" i="61"/>
  <c r="M141" i="61"/>
  <c r="Z129" i="61"/>
  <c r="Z141" i="61"/>
  <c r="Z95" i="61"/>
  <c r="Z94" i="61"/>
  <c r="Z96" i="61"/>
  <c r="Z117" i="61"/>
  <c r="J140" i="57"/>
  <c r="AB140" i="61"/>
  <c r="AB84" i="61"/>
  <c r="E77" i="61"/>
  <c r="K125" i="61"/>
  <c r="K65" i="61"/>
  <c r="AD81" i="61"/>
  <c r="C101" i="61"/>
  <c r="C142" i="61"/>
  <c r="H41" i="61"/>
  <c r="H53" i="61"/>
  <c r="AL137" i="61"/>
  <c r="AL144" i="61"/>
  <c r="AL132" i="61"/>
  <c r="AL72" i="61"/>
  <c r="AL120" i="61"/>
  <c r="AL143" i="61"/>
  <c r="AL138" i="61"/>
  <c r="AL53" i="61"/>
  <c r="AL126" i="61"/>
  <c r="AL60" i="61"/>
  <c r="AL59" i="61"/>
  <c r="AL78" i="61"/>
  <c r="AL114" i="61"/>
  <c r="AL66" i="61"/>
  <c r="AL58" i="61"/>
  <c r="W72" i="57"/>
  <c r="M41" i="57"/>
  <c r="E43" i="61"/>
  <c r="K47" i="61"/>
  <c r="AA69" i="61"/>
  <c r="AA65" i="61"/>
  <c r="AD106" i="61"/>
  <c r="V66" i="61"/>
  <c r="V54" i="61"/>
  <c r="O53" i="61"/>
  <c r="O41" i="61"/>
  <c r="W60" i="57"/>
  <c r="W108" i="57"/>
  <c r="M90" i="57"/>
  <c r="W142" i="57"/>
  <c r="D138" i="57"/>
  <c r="W139" i="57"/>
  <c r="O131" i="61"/>
  <c r="O119" i="61"/>
  <c r="R96" i="61"/>
  <c r="R56" i="61"/>
  <c r="X77" i="61"/>
  <c r="I65" i="61"/>
  <c r="I42" i="61"/>
  <c r="I43" i="61"/>
  <c r="G115" i="57"/>
  <c r="M126" i="57"/>
  <c r="M59" i="57"/>
  <c r="R91" i="61"/>
  <c r="I46" i="61"/>
  <c r="G42" i="57"/>
  <c r="AA53" i="57"/>
  <c r="G70" i="57"/>
  <c r="AM116" i="57"/>
  <c r="P135" i="57"/>
  <c r="AM120" i="57"/>
  <c r="AA65" i="57"/>
  <c r="T124" i="57"/>
  <c r="T132" i="57"/>
  <c r="T127" i="57"/>
  <c r="G139" i="57"/>
  <c r="AA137" i="57"/>
  <c r="Z116" i="57"/>
  <c r="P16" i="57"/>
  <c r="AB123" i="61"/>
  <c r="AB111" i="61"/>
  <c r="AD80" i="57"/>
  <c r="R60" i="61"/>
  <c r="R138" i="61"/>
  <c r="C48" i="61"/>
  <c r="C125" i="61"/>
  <c r="C45" i="61"/>
  <c r="O48" i="61"/>
  <c r="O142" i="61"/>
  <c r="O60" i="61"/>
  <c r="O143" i="61"/>
  <c r="O138" i="61"/>
  <c r="O137" i="61"/>
  <c r="C107" i="61"/>
  <c r="C130" i="61"/>
  <c r="C106" i="61"/>
  <c r="C118" i="61"/>
  <c r="O45" i="61"/>
  <c r="O57" i="61"/>
  <c r="O106" i="61"/>
  <c r="O101" i="61"/>
  <c r="O102" i="61"/>
  <c r="O108" i="61"/>
  <c r="K53" i="61"/>
  <c r="K48" i="61"/>
  <c r="K137" i="61"/>
  <c r="K41" i="61"/>
  <c r="G72" i="57"/>
  <c r="G67" i="57"/>
  <c r="G71" i="57"/>
  <c r="T83" i="57"/>
  <c r="G79" i="57"/>
  <c r="T107" i="57"/>
  <c r="T128" i="57"/>
  <c r="T131" i="57"/>
  <c r="Z94" i="57"/>
  <c r="G127" i="57"/>
  <c r="Z112" i="57"/>
  <c r="Z115" i="57"/>
  <c r="P139" i="57"/>
  <c r="M123" i="57"/>
  <c r="AB22" i="61"/>
  <c r="AB23" i="61"/>
  <c r="AB128" i="61"/>
  <c r="AB99" i="61"/>
  <c r="O120" i="61"/>
  <c r="O58" i="61"/>
  <c r="O114" i="61"/>
  <c r="O118" i="61"/>
  <c r="O113" i="61"/>
  <c r="O46" i="61"/>
  <c r="O132" i="61"/>
  <c r="AA48" i="57"/>
  <c r="AA43" i="57"/>
  <c r="AA41" i="57"/>
  <c r="T59" i="57"/>
  <c r="AM113" i="57"/>
  <c r="AM94" i="57"/>
  <c r="Z82" i="57"/>
  <c r="M39" i="57"/>
  <c r="Z119" i="57"/>
  <c r="AB15" i="61"/>
  <c r="AB83" i="61"/>
  <c r="R132" i="61"/>
  <c r="C113" i="61"/>
  <c r="C108" i="61"/>
  <c r="C137" i="61"/>
  <c r="C102" i="61"/>
  <c r="X46" i="61"/>
  <c r="X125" i="61"/>
  <c r="X47" i="61"/>
  <c r="X53" i="61"/>
  <c r="X113" i="61"/>
  <c r="X41" i="61"/>
  <c r="I41" i="61"/>
  <c r="I53" i="61"/>
  <c r="I125" i="61"/>
  <c r="I47" i="61"/>
  <c r="G137" i="61"/>
  <c r="I142" i="61"/>
  <c r="AC117" i="61"/>
  <c r="P43" i="61"/>
  <c r="I21" i="61"/>
  <c r="AC96" i="61"/>
  <c r="AC88" i="61"/>
  <c r="M83" i="61"/>
  <c r="G43" i="61"/>
  <c r="P77" i="61"/>
  <c r="I130" i="61"/>
  <c r="I102" i="61"/>
  <c r="I57" i="61"/>
  <c r="I69" i="61"/>
  <c r="W96" i="61"/>
  <c r="P55" i="61"/>
  <c r="AC141" i="61"/>
  <c r="W94" i="61"/>
  <c r="M59" i="61"/>
  <c r="AC82" i="57"/>
  <c r="D135" i="57"/>
  <c r="K43" i="57"/>
  <c r="AD75" i="57"/>
  <c r="AC78" i="57"/>
  <c r="AC75" i="57"/>
  <c r="AC67" i="57"/>
  <c r="AD77" i="57"/>
  <c r="AC43" i="57"/>
  <c r="W129" i="61"/>
  <c r="AD92" i="57"/>
  <c r="Q35" i="57"/>
  <c r="M23" i="61"/>
  <c r="Q40" i="57"/>
  <c r="AL100" i="61"/>
  <c r="AD128" i="57"/>
  <c r="AC55" i="57"/>
  <c r="AD81" i="57"/>
  <c r="AD104" i="57"/>
  <c r="AL81" i="61"/>
  <c r="AL33" i="61"/>
  <c r="I33" i="61"/>
  <c r="W20" i="61"/>
  <c r="W141" i="61"/>
  <c r="G65" i="61"/>
  <c r="AC87" i="61"/>
  <c r="AC105" i="61"/>
  <c r="I108" i="61"/>
  <c r="P82" i="61"/>
  <c r="I100" i="61"/>
  <c r="M124" i="61"/>
  <c r="M126" i="61"/>
  <c r="I93" i="61"/>
  <c r="D24" i="57"/>
  <c r="K77" i="57"/>
  <c r="W77" i="57"/>
  <c r="W43" i="57"/>
  <c r="AC104" i="57"/>
  <c r="AC31" i="57"/>
  <c r="AC92" i="57"/>
  <c r="AC19" i="57"/>
  <c r="D36" i="57"/>
  <c r="W32" i="61"/>
  <c r="W44" i="61"/>
  <c r="Q28" i="57"/>
  <c r="AL99" i="61"/>
  <c r="AL93" i="61"/>
  <c r="Q30" i="57"/>
  <c r="W19" i="57"/>
  <c r="AH128" i="57"/>
  <c r="AD55" i="57"/>
  <c r="AD79" i="57"/>
  <c r="AD76" i="57"/>
  <c r="AD83" i="57"/>
  <c r="AD84" i="57"/>
  <c r="P128" i="61"/>
  <c r="AD72" i="61"/>
  <c r="G53" i="61"/>
  <c r="G42" i="61"/>
  <c r="W117" i="61"/>
  <c r="AC20" i="61"/>
  <c r="G39" i="61"/>
  <c r="G16" i="61"/>
  <c r="AC44" i="61"/>
  <c r="AC68" i="61"/>
  <c r="I104" i="61"/>
  <c r="AC129" i="61"/>
  <c r="AC94" i="61"/>
  <c r="AC95" i="61"/>
  <c r="M125" i="61"/>
  <c r="I101" i="61"/>
  <c r="I45" i="61"/>
  <c r="I106" i="61"/>
  <c r="AC32" i="61"/>
  <c r="W87" i="61"/>
  <c r="I107" i="61"/>
  <c r="AC116" i="57"/>
  <c r="AC140" i="57"/>
  <c r="AD19" i="57"/>
  <c r="AC77" i="57"/>
  <c r="W31" i="57"/>
  <c r="AD43" i="57"/>
  <c r="K31" i="57"/>
  <c r="W92" i="61"/>
  <c r="W88" i="61"/>
  <c r="W82" i="57"/>
  <c r="AD78" i="57"/>
  <c r="D144" i="57"/>
  <c r="AD140" i="57"/>
  <c r="D132" i="57"/>
  <c r="D60" i="57"/>
  <c r="AD116" i="57"/>
  <c r="AD64" i="61"/>
  <c r="P67" i="61"/>
  <c r="P84" i="61"/>
  <c r="P81" i="61"/>
  <c r="P79" i="61"/>
  <c r="P140" i="61"/>
  <c r="P75" i="61"/>
  <c r="AF53" i="61"/>
  <c r="AF41" i="61"/>
  <c r="P31" i="61"/>
  <c r="P76" i="61"/>
  <c r="W76" i="57"/>
  <c r="AB136" i="61"/>
  <c r="D120" i="57"/>
  <c r="AB36" i="57"/>
  <c r="W55" i="57"/>
  <c r="AB60" i="57"/>
  <c r="P92" i="61"/>
  <c r="D84" i="57"/>
  <c r="W81" i="57"/>
  <c r="AB84" i="57"/>
  <c r="W104" i="57"/>
  <c r="D139" i="57"/>
  <c r="D140" i="57"/>
  <c r="D72" i="57"/>
  <c r="AB139" i="57"/>
  <c r="AB144" i="57"/>
  <c r="W83" i="57"/>
  <c r="AB72" i="57"/>
  <c r="AF42" i="61"/>
  <c r="P83" i="61"/>
  <c r="M128" i="61"/>
  <c r="AB135" i="61"/>
  <c r="AB75" i="61"/>
  <c r="AL108" i="61"/>
  <c r="AL45" i="61"/>
  <c r="AL106" i="61"/>
  <c r="AL57" i="61"/>
  <c r="AL107" i="61"/>
  <c r="AL130" i="61"/>
  <c r="AL142" i="61"/>
  <c r="AL102" i="61"/>
  <c r="AL104" i="61"/>
  <c r="AL69" i="61"/>
  <c r="AL118" i="61"/>
  <c r="AL103" i="61"/>
  <c r="AL101" i="61"/>
  <c r="U144" i="61"/>
  <c r="U138" i="61"/>
  <c r="U60" i="61"/>
  <c r="U120" i="61"/>
  <c r="U143" i="61"/>
  <c r="U132" i="61"/>
  <c r="D136" i="57"/>
  <c r="W90" i="61"/>
  <c r="W105" i="61"/>
  <c r="AB100" i="61"/>
  <c r="AB112" i="61"/>
  <c r="AB24" i="57"/>
  <c r="AB32" i="61"/>
  <c r="AB27" i="61"/>
  <c r="W92" i="57"/>
  <c r="AF28" i="61"/>
  <c r="AB143" i="57"/>
  <c r="W93" i="61"/>
  <c r="AB48" i="57"/>
  <c r="W67" i="57"/>
  <c r="W84" i="57"/>
  <c r="W128" i="57"/>
  <c r="D137" i="57"/>
  <c r="W140" i="57"/>
  <c r="AB140" i="57"/>
  <c r="AB132" i="57"/>
  <c r="AB138" i="57"/>
  <c r="AF65" i="61"/>
  <c r="M127" i="61"/>
  <c r="AD79" i="61"/>
  <c r="R21" i="57"/>
  <c r="R17" i="57"/>
  <c r="R18" i="57"/>
  <c r="P142" i="61"/>
  <c r="P108" i="61"/>
  <c r="P103" i="61"/>
  <c r="P69" i="61"/>
  <c r="P104" i="61"/>
  <c r="G113" i="61"/>
  <c r="G47" i="61"/>
  <c r="G125" i="61"/>
  <c r="G46" i="61"/>
  <c r="U135" i="61"/>
  <c r="W56" i="61"/>
  <c r="W80" i="57"/>
  <c r="AD30" i="61"/>
  <c r="AF40" i="61"/>
  <c r="D96" i="57"/>
  <c r="W75" i="57"/>
  <c r="W116" i="57"/>
  <c r="W95" i="61"/>
  <c r="D143" i="57"/>
  <c r="P80" i="61"/>
  <c r="D48" i="57"/>
  <c r="D142" i="57"/>
  <c r="AB142" i="57"/>
  <c r="M71" i="61"/>
  <c r="F107" i="61"/>
  <c r="F118" i="61"/>
  <c r="F106" i="61"/>
  <c r="F105" i="61"/>
  <c r="F130" i="61"/>
  <c r="F93" i="61"/>
  <c r="AB131" i="61"/>
  <c r="AB119" i="61"/>
  <c r="AB132" i="61"/>
  <c r="AB144" i="61"/>
  <c r="AB130" i="61"/>
  <c r="AB107" i="61"/>
  <c r="AB127" i="61"/>
  <c r="R89" i="57"/>
  <c r="AI126" i="57"/>
  <c r="AI59" i="57"/>
  <c r="R46" i="57"/>
  <c r="AI23" i="57"/>
  <c r="K82" i="57"/>
  <c r="K67" i="57"/>
  <c r="R41" i="57"/>
  <c r="K128" i="57"/>
  <c r="R129" i="61"/>
  <c r="K80" i="57"/>
  <c r="H32" i="57"/>
  <c r="H36" i="57"/>
  <c r="C100" i="61"/>
  <c r="C34" i="61"/>
  <c r="R44" i="57"/>
  <c r="AI129" i="57"/>
  <c r="AI127" i="57"/>
  <c r="AI83" i="57"/>
  <c r="R47" i="57"/>
  <c r="AI107" i="57"/>
  <c r="R65" i="57"/>
  <c r="R101" i="57"/>
  <c r="R141" i="61"/>
  <c r="R95" i="61"/>
  <c r="R137" i="57"/>
  <c r="H112" i="57"/>
  <c r="AI124" i="57"/>
  <c r="C40" i="61"/>
  <c r="C35" i="61"/>
  <c r="C33" i="61"/>
  <c r="C64" i="61"/>
  <c r="C28" i="61"/>
  <c r="C52" i="61"/>
  <c r="K75" i="57"/>
  <c r="R125" i="57"/>
  <c r="K19" i="57"/>
  <c r="R39" i="57"/>
  <c r="R113" i="57"/>
  <c r="AI131" i="57"/>
  <c r="AI71" i="57"/>
  <c r="AI125" i="57"/>
  <c r="AI130" i="57"/>
  <c r="AI95" i="57"/>
  <c r="K55" i="57"/>
  <c r="R45" i="57"/>
  <c r="R42" i="57"/>
  <c r="R90" i="61"/>
  <c r="C67" i="57"/>
  <c r="P84" i="57"/>
  <c r="C127" i="57"/>
  <c r="P141" i="57"/>
  <c r="P60" i="57"/>
  <c r="C30" i="57"/>
  <c r="P138" i="57"/>
  <c r="K79" i="61"/>
  <c r="K77" i="61"/>
  <c r="K128" i="61"/>
  <c r="K43" i="61"/>
  <c r="K84" i="61"/>
  <c r="K140" i="61"/>
  <c r="K83" i="61"/>
  <c r="K55" i="61"/>
  <c r="K78" i="61"/>
  <c r="K67" i="61"/>
  <c r="P140" i="57"/>
  <c r="P142" i="57"/>
  <c r="P136" i="57"/>
  <c r="P48" i="57"/>
  <c r="C64" i="57"/>
  <c r="C65" i="57"/>
  <c r="P24" i="57"/>
  <c r="AD66" i="61"/>
  <c r="AD127" i="61"/>
  <c r="AD54" i="61"/>
  <c r="AD69" i="61"/>
  <c r="AD71" i="61"/>
  <c r="AD67" i="61"/>
  <c r="AD103" i="61"/>
  <c r="M129" i="61"/>
  <c r="M131" i="61"/>
  <c r="M107" i="61"/>
  <c r="M95" i="61"/>
  <c r="M119" i="61"/>
  <c r="M130" i="61"/>
  <c r="M144" i="61"/>
  <c r="M132" i="61"/>
  <c r="P144" i="57"/>
  <c r="P132" i="57"/>
  <c r="P108" i="57"/>
  <c r="P36" i="57"/>
  <c r="P120" i="57"/>
  <c r="P96" i="57"/>
  <c r="P137" i="57"/>
  <c r="Q87" i="61"/>
  <c r="Q123" i="61"/>
  <c r="Q15" i="61"/>
  <c r="Q16" i="61"/>
  <c r="Q135" i="61"/>
  <c r="Q99" i="61"/>
  <c r="Q63" i="61"/>
  <c r="Q21" i="61"/>
  <c r="Q19" i="61"/>
  <c r="Q51" i="61"/>
  <c r="AB30" i="61"/>
  <c r="J105" i="61"/>
  <c r="C115" i="57"/>
  <c r="C70" i="57"/>
  <c r="C69" i="57"/>
  <c r="C63" i="57"/>
  <c r="K79" i="57"/>
  <c r="K116" i="57"/>
  <c r="K83" i="57"/>
  <c r="K81" i="57"/>
  <c r="K140" i="57"/>
  <c r="K78" i="57"/>
  <c r="J87" i="61"/>
  <c r="J32" i="61"/>
  <c r="J89" i="61"/>
  <c r="J95" i="61"/>
  <c r="J141" i="61"/>
  <c r="C68" i="57"/>
  <c r="J20" i="61"/>
  <c r="C71" i="57"/>
  <c r="C54" i="57"/>
  <c r="C42" i="57"/>
  <c r="J90" i="61"/>
  <c r="J129" i="61"/>
  <c r="J88" i="61"/>
  <c r="J44" i="61"/>
  <c r="J94" i="61"/>
  <c r="J91" i="61"/>
  <c r="C79" i="57"/>
  <c r="C91" i="57"/>
  <c r="AH144" i="57"/>
  <c r="AH125" i="57"/>
  <c r="C103" i="57"/>
  <c r="C66" i="57"/>
  <c r="C72" i="57"/>
  <c r="K104" i="57"/>
  <c r="C139" i="57"/>
  <c r="AB105" i="57"/>
  <c r="AB44" i="57"/>
  <c r="AB96" i="57"/>
  <c r="AB56" i="57"/>
  <c r="Q34" i="57"/>
  <c r="AB91" i="57"/>
  <c r="AB124" i="61"/>
  <c r="AB31" i="61"/>
  <c r="AB76" i="61"/>
  <c r="Q52" i="57"/>
  <c r="Q33" i="57"/>
  <c r="Q124" i="57"/>
  <c r="AB34" i="61"/>
  <c r="AB29" i="61"/>
  <c r="AB129" i="57"/>
  <c r="AB117" i="57"/>
  <c r="AB89" i="57"/>
  <c r="AB88" i="57"/>
  <c r="AB90" i="57"/>
  <c r="AB36" i="61"/>
  <c r="Q31" i="57"/>
  <c r="Q29" i="57"/>
  <c r="Q32" i="57"/>
  <c r="Q100" i="57"/>
  <c r="Q136" i="57"/>
  <c r="AB64" i="61"/>
  <c r="AB92" i="57"/>
  <c r="AB20" i="57"/>
  <c r="AB32" i="57"/>
  <c r="AB87" i="57"/>
  <c r="Q112" i="57"/>
  <c r="AB35" i="61"/>
  <c r="Q88" i="57"/>
  <c r="Q15" i="57"/>
  <c r="Q36" i="57"/>
  <c r="Q76" i="57"/>
  <c r="AB33" i="61"/>
  <c r="N31" i="61"/>
  <c r="N30" i="61"/>
  <c r="N34" i="61"/>
  <c r="N40" i="61"/>
  <c r="N112" i="61"/>
  <c r="N64" i="61"/>
  <c r="N27" i="61"/>
  <c r="N52" i="61"/>
  <c r="N28" i="61"/>
  <c r="N136" i="61"/>
  <c r="N36" i="61"/>
  <c r="M42" i="57"/>
  <c r="M54" i="57"/>
  <c r="M69" i="57"/>
  <c r="AH126" i="57"/>
  <c r="AH129" i="57"/>
  <c r="AH83" i="57"/>
  <c r="AH124" i="57"/>
  <c r="AH35" i="57"/>
  <c r="AH123" i="57"/>
  <c r="AH47" i="57"/>
  <c r="AH131" i="57"/>
  <c r="AH95" i="57"/>
  <c r="AH59" i="57"/>
  <c r="AH23" i="57"/>
  <c r="AH127" i="57"/>
  <c r="AH119" i="57"/>
  <c r="AH71" i="57"/>
  <c r="M103" i="57"/>
  <c r="M115" i="57"/>
  <c r="M79" i="57"/>
  <c r="M66" i="57"/>
  <c r="M71" i="57"/>
  <c r="M91" i="57"/>
  <c r="M18" i="57"/>
  <c r="M64" i="57"/>
  <c r="M67" i="57"/>
  <c r="M30" i="57"/>
  <c r="M63" i="57"/>
  <c r="M127" i="57"/>
  <c r="M65" i="57"/>
  <c r="M70" i="57"/>
  <c r="AN4" i="61" l="1"/>
  <c r="AH34" i="61"/>
  <c r="AH105" i="61"/>
  <c r="AH58" i="61"/>
  <c r="AH117" i="61"/>
  <c r="AH120" i="61"/>
  <c r="AH69" i="61"/>
  <c r="AH94" i="61"/>
  <c r="AH131" i="61"/>
  <c r="Z31" i="61"/>
  <c r="AH92" i="61"/>
  <c r="AG82" i="61"/>
  <c r="AG116" i="61"/>
  <c r="AG143" i="61"/>
  <c r="AG46" i="61"/>
  <c r="AG113" i="61"/>
  <c r="AG94" i="61"/>
  <c r="H111" i="57"/>
  <c r="AH100" i="61"/>
  <c r="AH130" i="61"/>
  <c r="AH143" i="61"/>
  <c r="T93" i="61"/>
  <c r="AH45" i="61"/>
  <c r="AH99" i="61"/>
  <c r="AH106" i="61"/>
  <c r="AH46" i="61"/>
  <c r="AH113" i="61"/>
  <c r="AH101" i="61"/>
  <c r="AH33" i="61"/>
  <c r="AH107" i="61"/>
  <c r="AH103" i="61"/>
  <c r="AH102" i="61"/>
  <c r="AH57" i="61"/>
  <c r="AG112" i="61"/>
  <c r="AG119" i="61"/>
  <c r="AH115" i="61"/>
  <c r="AH111" i="61"/>
  <c r="AH70" i="61"/>
  <c r="AG117" i="61"/>
  <c r="AG34" i="61"/>
  <c r="AG111" i="61"/>
  <c r="AH142" i="61"/>
  <c r="AH118" i="61"/>
  <c r="AH93" i="61"/>
  <c r="AG131" i="61"/>
  <c r="AG22" i="61"/>
  <c r="AH114" i="61"/>
  <c r="AH22" i="61"/>
  <c r="AH112" i="61"/>
  <c r="AH83" i="61"/>
  <c r="AH55" i="61"/>
  <c r="AH80" i="61"/>
  <c r="AH43" i="61"/>
  <c r="AH76" i="61"/>
  <c r="AH19" i="61"/>
  <c r="AH31" i="61"/>
  <c r="AH104" i="61"/>
  <c r="AH116" i="61"/>
  <c r="AH75" i="61"/>
  <c r="AH84" i="61"/>
  <c r="AH78" i="61"/>
  <c r="AH67" i="61"/>
  <c r="AH81" i="61"/>
  <c r="AH77" i="61"/>
  <c r="AH82" i="61"/>
  <c r="AH79" i="61"/>
  <c r="AH140" i="61"/>
  <c r="AN7" i="61"/>
  <c r="AO7" i="61"/>
  <c r="AO4" i="61"/>
  <c r="AN6" i="61"/>
  <c r="AP4" i="61"/>
  <c r="AP7" i="61"/>
  <c r="AO6" i="61"/>
  <c r="AQ4" i="61"/>
  <c r="S43" i="61"/>
  <c r="AF125" i="61"/>
  <c r="AA46" i="57"/>
  <c r="H143" i="61"/>
  <c r="H46" i="61"/>
  <c r="Z81" i="61"/>
  <c r="F32" i="61"/>
  <c r="F56" i="61"/>
  <c r="T103" i="61"/>
  <c r="T21" i="61"/>
  <c r="AP6" i="61"/>
  <c r="M84" i="57"/>
  <c r="AB16" i="61"/>
  <c r="AB39" i="61"/>
  <c r="AG71" i="61"/>
  <c r="AF130" i="57"/>
  <c r="AB40" i="61"/>
  <c r="L100" i="57"/>
  <c r="AB28" i="61"/>
  <c r="Z118" i="61"/>
  <c r="AB125" i="61"/>
  <c r="AG72" i="61"/>
  <c r="H21" i="57"/>
  <c r="Q112" i="61"/>
  <c r="AQ7" i="61"/>
  <c r="M141" i="57"/>
  <c r="M136" i="57"/>
  <c r="AP136" i="57" s="1"/>
  <c r="M142" i="57"/>
  <c r="H23" i="57"/>
  <c r="H22" i="57"/>
  <c r="H135" i="57"/>
  <c r="AB137" i="61"/>
  <c r="AF125" i="57"/>
  <c r="L52" i="61"/>
  <c r="AJ131" i="61"/>
  <c r="AJ57" i="61"/>
  <c r="T114" i="61"/>
  <c r="L103" i="57"/>
  <c r="AB48" i="61"/>
  <c r="AF47" i="57"/>
  <c r="L93" i="57"/>
  <c r="L33" i="57"/>
  <c r="AB46" i="61"/>
  <c r="Z93" i="61"/>
  <c r="M143" i="57"/>
  <c r="M144" i="57"/>
  <c r="AA113" i="57"/>
  <c r="AR10" i="57"/>
  <c r="AJ117" i="61"/>
  <c r="AF95" i="57"/>
  <c r="L130" i="57"/>
  <c r="AG139" i="61"/>
  <c r="M139" i="57"/>
  <c r="M72" i="57"/>
  <c r="M135" i="57"/>
  <c r="M96" i="57"/>
  <c r="M140" i="57"/>
  <c r="M132" i="57"/>
  <c r="H20" i="57"/>
  <c r="L102" i="57"/>
  <c r="T34" i="61"/>
  <c r="H16" i="57"/>
  <c r="H18" i="57"/>
  <c r="H19" i="57"/>
  <c r="AO19" i="57" s="1"/>
  <c r="H39" i="57"/>
  <c r="Q111" i="61"/>
  <c r="L107" i="57"/>
  <c r="L118" i="57"/>
  <c r="T112" i="61"/>
  <c r="AJ138" i="61"/>
  <c r="AR2" i="57"/>
  <c r="AG115" i="61"/>
  <c r="Z107" i="61"/>
  <c r="M60" i="57"/>
  <c r="M24" i="57"/>
  <c r="H51" i="57"/>
  <c r="AN51" i="57" s="1"/>
  <c r="H24" i="57"/>
  <c r="L142" i="57"/>
  <c r="L21" i="57"/>
  <c r="Q22" i="61"/>
  <c r="H17" i="57"/>
  <c r="AQ17" i="57" s="1"/>
  <c r="Z108" i="61"/>
  <c r="Z106" i="61"/>
  <c r="Z100" i="61"/>
  <c r="L105" i="57"/>
  <c r="Z21" i="61"/>
  <c r="Z130" i="61"/>
  <c r="Z45" i="61"/>
  <c r="Z102" i="61"/>
  <c r="H15" i="57"/>
  <c r="L104" i="57"/>
  <c r="L99" i="57"/>
  <c r="M120" i="57"/>
  <c r="M138" i="57"/>
  <c r="AP138" i="57" s="1"/>
  <c r="M48" i="57"/>
  <c r="H87" i="57"/>
  <c r="M108" i="57"/>
  <c r="L57" i="57"/>
  <c r="H27" i="57"/>
  <c r="H99" i="57"/>
  <c r="H63" i="57"/>
  <c r="Q34" i="61"/>
  <c r="L101" i="57"/>
  <c r="L108" i="57"/>
  <c r="L29" i="61"/>
  <c r="AJ70" i="61"/>
  <c r="AJ59" i="61"/>
  <c r="L114" i="61"/>
  <c r="T120" i="61"/>
  <c r="AG67" i="61"/>
  <c r="AG79" i="61"/>
  <c r="AJ112" i="61"/>
  <c r="AJ34" i="61"/>
  <c r="AJ119" i="61"/>
  <c r="AJ143" i="61"/>
  <c r="AJ58" i="61"/>
  <c r="AF127" i="57"/>
  <c r="AG64" i="61"/>
  <c r="T113" i="61"/>
  <c r="AG65" i="61"/>
  <c r="AG68" i="61"/>
  <c r="L69" i="57"/>
  <c r="L81" i="57"/>
  <c r="AA118" i="57"/>
  <c r="AJ120" i="61"/>
  <c r="AG127" i="61"/>
  <c r="AF126" i="57"/>
  <c r="AR126" i="57" s="1"/>
  <c r="AG63" i="61"/>
  <c r="AJ102" i="61"/>
  <c r="L58" i="61"/>
  <c r="AG42" i="61"/>
  <c r="AJ118" i="61"/>
  <c r="T116" i="61"/>
  <c r="AG30" i="61"/>
  <c r="AG70" i="61"/>
  <c r="N142" i="61"/>
  <c r="N105" i="61"/>
  <c r="T106" i="61"/>
  <c r="AF95" i="61"/>
  <c r="T57" i="61"/>
  <c r="H63" i="61"/>
  <c r="AM30" i="61"/>
  <c r="AF35" i="61"/>
  <c r="AC19" i="61"/>
  <c r="AC67" i="61"/>
  <c r="AF124" i="61"/>
  <c r="F33" i="61"/>
  <c r="F100" i="61"/>
  <c r="V55" i="61"/>
  <c r="AF119" i="61"/>
  <c r="AM31" i="61"/>
  <c r="AC76" i="61"/>
  <c r="AG72" i="57"/>
  <c r="AC83" i="61"/>
  <c r="AF129" i="61"/>
  <c r="F136" i="57"/>
  <c r="F76" i="57"/>
  <c r="K81" i="61"/>
  <c r="AF130" i="61"/>
  <c r="V123" i="61"/>
  <c r="AM112" i="61"/>
  <c r="AM29" i="61"/>
  <c r="T69" i="61"/>
  <c r="H119" i="61"/>
  <c r="AF33" i="61"/>
  <c r="U69" i="61"/>
  <c r="S48" i="61"/>
  <c r="AF57" i="61"/>
  <c r="H45" i="61"/>
  <c r="H114" i="61"/>
  <c r="H82" i="61"/>
  <c r="R43" i="57"/>
  <c r="H99" i="61"/>
  <c r="S39" i="61"/>
  <c r="N59" i="61"/>
  <c r="H57" i="61"/>
  <c r="Z104" i="61"/>
  <c r="H102" i="61"/>
  <c r="H94" i="61"/>
  <c r="H113" i="61"/>
  <c r="H131" i="61"/>
  <c r="H116" i="61"/>
  <c r="S77" i="61"/>
  <c r="G45" i="61"/>
  <c r="AF45" i="61"/>
  <c r="U107" i="61"/>
  <c r="AF104" i="61"/>
  <c r="W65" i="61"/>
  <c r="AG127" i="57"/>
  <c r="AI120" i="57"/>
  <c r="O70" i="61"/>
  <c r="O103" i="61"/>
  <c r="S40" i="57"/>
  <c r="AP40" i="57" s="1"/>
  <c r="AI142" i="57"/>
  <c r="AI140" i="57"/>
  <c r="N35" i="61"/>
  <c r="H101" i="61"/>
  <c r="H120" i="61"/>
  <c r="H58" i="61"/>
  <c r="H115" i="61"/>
  <c r="AF101" i="61"/>
  <c r="S125" i="61"/>
  <c r="U108" i="61"/>
  <c r="U118" i="61"/>
  <c r="R75" i="57"/>
  <c r="AR75" i="57" s="1"/>
  <c r="S101" i="61"/>
  <c r="W91" i="61"/>
  <c r="AF103" i="61"/>
  <c r="H107" i="61"/>
  <c r="N144" i="61"/>
  <c r="U21" i="61"/>
  <c r="H142" i="61"/>
  <c r="H81" i="61"/>
  <c r="S89" i="61"/>
  <c r="S137" i="61"/>
  <c r="S44" i="61"/>
  <c r="H106" i="61"/>
  <c r="H118" i="61"/>
  <c r="H117" i="61"/>
  <c r="H108" i="61"/>
  <c r="R77" i="57"/>
  <c r="AF102" i="61"/>
  <c r="S47" i="61"/>
  <c r="G101" i="61"/>
  <c r="U142" i="61"/>
  <c r="U106" i="61"/>
  <c r="U102" i="61"/>
  <c r="Z80" i="61"/>
  <c r="S45" i="61"/>
  <c r="H69" i="61"/>
  <c r="AR4" i="61"/>
  <c r="W68" i="61"/>
  <c r="S40" i="61"/>
  <c r="S28" i="61"/>
  <c r="U57" i="61"/>
  <c r="AF100" i="61"/>
  <c r="AF106" i="61"/>
  <c r="N83" i="61"/>
  <c r="AI125" i="61"/>
  <c r="AR7" i="57"/>
  <c r="U105" i="61"/>
  <c r="U81" i="61"/>
  <c r="S65" i="61"/>
  <c r="S42" i="61"/>
  <c r="U130" i="61"/>
  <c r="Z92" i="61"/>
  <c r="Z76" i="61"/>
  <c r="H100" i="61"/>
  <c r="N131" i="61"/>
  <c r="W71" i="61"/>
  <c r="AF105" i="61"/>
  <c r="AF99" i="61"/>
  <c r="AI47" i="61"/>
  <c r="U104" i="61"/>
  <c r="AF142" i="61"/>
  <c r="N47" i="61"/>
  <c r="U45" i="61"/>
  <c r="AF81" i="61"/>
  <c r="L102" i="61"/>
  <c r="L57" i="61"/>
  <c r="AB45" i="61"/>
  <c r="Q46" i="61"/>
  <c r="AJ55" i="61"/>
  <c r="AB47" i="61"/>
  <c r="AJ111" i="61"/>
  <c r="AB113" i="61"/>
  <c r="AJ17" i="61"/>
  <c r="AJ51" i="61"/>
  <c r="AJ41" i="61"/>
  <c r="Q113" i="61"/>
  <c r="AA112" i="57"/>
  <c r="Q106" i="61"/>
  <c r="AJ113" i="61"/>
  <c r="AJ115" i="61"/>
  <c r="AJ116" i="61"/>
  <c r="AF59" i="57"/>
  <c r="AR59" i="57" s="1"/>
  <c r="AJ66" i="61"/>
  <c r="AJ90" i="61"/>
  <c r="AJ53" i="61"/>
  <c r="AJ94" i="61"/>
  <c r="AJ56" i="61"/>
  <c r="AJ114" i="61"/>
  <c r="AJ126" i="61"/>
  <c r="AJ60" i="61"/>
  <c r="AF129" i="57"/>
  <c r="H123" i="57"/>
  <c r="AG91" i="61"/>
  <c r="L106" i="57"/>
  <c r="AA70" i="57"/>
  <c r="AO70" i="57" s="1"/>
  <c r="AJ82" i="61"/>
  <c r="AJ78" i="61"/>
  <c r="AJ46" i="61"/>
  <c r="AR11" i="57"/>
  <c r="AJ106" i="61"/>
  <c r="AJ52" i="61"/>
  <c r="AJ29" i="61"/>
  <c r="AR9" i="57"/>
  <c r="H17" i="61"/>
  <c r="H27" i="61"/>
  <c r="H23" i="61"/>
  <c r="H24" i="61"/>
  <c r="H19" i="61"/>
  <c r="H75" i="61"/>
  <c r="T33" i="61"/>
  <c r="T100" i="61"/>
  <c r="N118" i="61"/>
  <c r="AC75" i="61"/>
  <c r="V78" i="61"/>
  <c r="AC140" i="61"/>
  <c r="AM33" i="61"/>
  <c r="AM88" i="61"/>
  <c r="AM64" i="61"/>
  <c r="AM136" i="61"/>
  <c r="AC31" i="61"/>
  <c r="AC104" i="61"/>
  <c r="AC77" i="61"/>
  <c r="AC79" i="61"/>
  <c r="T107" i="61"/>
  <c r="AM35" i="61"/>
  <c r="F31" i="61"/>
  <c r="AF144" i="61"/>
  <c r="AF71" i="61"/>
  <c r="T99" i="61"/>
  <c r="T108" i="61"/>
  <c r="T142" i="61"/>
  <c r="T81" i="61"/>
  <c r="V128" i="61"/>
  <c r="V116" i="61"/>
  <c r="H22" i="61"/>
  <c r="AC92" i="61"/>
  <c r="AF59" i="61"/>
  <c r="AH107" i="57"/>
  <c r="H111" i="61"/>
  <c r="H51" i="61"/>
  <c r="H87" i="61"/>
  <c r="H18" i="61"/>
  <c r="AF126" i="61"/>
  <c r="V79" i="61"/>
  <c r="O103" i="57"/>
  <c r="AC80" i="61"/>
  <c r="O63" i="57"/>
  <c r="N81" i="61"/>
  <c r="N108" i="61"/>
  <c r="AC84" i="61"/>
  <c r="AR11" i="61"/>
  <c r="AM52" i="61"/>
  <c r="AM40" i="61"/>
  <c r="AM124" i="61"/>
  <c r="AM76" i="61"/>
  <c r="AC81" i="61"/>
  <c r="V75" i="61"/>
  <c r="T130" i="61"/>
  <c r="O71" i="57"/>
  <c r="AC82" i="61"/>
  <c r="AC43" i="61"/>
  <c r="AM100" i="61"/>
  <c r="F76" i="61"/>
  <c r="F15" i="61"/>
  <c r="AF23" i="61"/>
  <c r="G106" i="61"/>
  <c r="AF128" i="61"/>
  <c r="AF131" i="61"/>
  <c r="Z55" i="61"/>
  <c r="T104" i="61"/>
  <c r="T101" i="61"/>
  <c r="Z43" i="61"/>
  <c r="T118" i="61"/>
  <c r="N33" i="61"/>
  <c r="H39" i="61"/>
  <c r="H21" i="61"/>
  <c r="AF107" i="61"/>
  <c r="H20" i="61"/>
  <c r="AF47" i="61"/>
  <c r="H135" i="61"/>
  <c r="H123" i="61"/>
  <c r="V67" i="61"/>
  <c r="H16" i="61"/>
  <c r="O115" i="57"/>
  <c r="N69" i="61"/>
  <c r="N45" i="61"/>
  <c r="AR3" i="61"/>
  <c r="AM34" i="61"/>
  <c r="AM36" i="61"/>
  <c r="AM27" i="61"/>
  <c r="AM32" i="61"/>
  <c r="AC116" i="61"/>
  <c r="AF132" i="61"/>
  <c r="AF83" i="61"/>
  <c r="AF127" i="61"/>
  <c r="V31" i="61"/>
  <c r="V76" i="61"/>
  <c r="F51" i="61"/>
  <c r="V104" i="61"/>
  <c r="V77" i="61"/>
  <c r="T105" i="61"/>
  <c r="T45" i="61"/>
  <c r="V83" i="61"/>
  <c r="R83" i="61"/>
  <c r="AI138" i="57"/>
  <c r="F112" i="57"/>
  <c r="AG71" i="57"/>
  <c r="S22" i="61"/>
  <c r="S111" i="61"/>
  <c r="S70" i="61"/>
  <c r="AG59" i="61"/>
  <c r="O65" i="61"/>
  <c r="AG55" i="61"/>
  <c r="AG90" i="61"/>
  <c r="AI36" i="57"/>
  <c r="AI139" i="57"/>
  <c r="D99" i="61"/>
  <c r="D104" i="61"/>
  <c r="K33" i="61"/>
  <c r="V87" i="61"/>
  <c r="AR12" i="61"/>
  <c r="S82" i="61"/>
  <c r="AG139" i="57"/>
  <c r="AG69" i="57"/>
  <c r="AG68" i="57"/>
  <c r="O71" i="61"/>
  <c r="O127" i="61"/>
  <c r="F28" i="57"/>
  <c r="O63" i="61"/>
  <c r="D69" i="61"/>
  <c r="S46" i="61"/>
  <c r="D105" i="61"/>
  <c r="AI60" i="57"/>
  <c r="AI84" i="57"/>
  <c r="O139" i="61"/>
  <c r="AG64" i="57"/>
  <c r="F40" i="57"/>
  <c r="W69" i="61"/>
  <c r="N132" i="61"/>
  <c r="W42" i="61"/>
  <c r="U103" i="61"/>
  <c r="U33" i="61"/>
  <c r="G33" i="61"/>
  <c r="W139" i="61"/>
  <c r="AM16" i="61"/>
  <c r="N125" i="61"/>
  <c r="U100" i="61"/>
  <c r="H105" i="61"/>
  <c r="R140" i="57"/>
  <c r="H130" i="61"/>
  <c r="Z78" i="61"/>
  <c r="W127" i="61"/>
  <c r="AF118" i="61"/>
  <c r="AI131" i="61"/>
  <c r="AI119" i="61"/>
  <c r="N128" i="61"/>
  <c r="AI137" i="61"/>
  <c r="U99" i="61"/>
  <c r="U93" i="61"/>
  <c r="AF69" i="61"/>
  <c r="H33" i="61"/>
  <c r="H93" i="61"/>
  <c r="N119" i="61"/>
  <c r="G21" i="61"/>
  <c r="N126" i="61"/>
  <c r="AM18" i="61"/>
  <c r="AQ6" i="61"/>
  <c r="F34" i="57"/>
  <c r="AR7" i="61"/>
  <c r="G96" i="61"/>
  <c r="AR3" i="57"/>
  <c r="R82" i="61"/>
  <c r="O30" i="61"/>
  <c r="AG66" i="57"/>
  <c r="AG65" i="57"/>
  <c r="AG63" i="57"/>
  <c r="AG70" i="57"/>
  <c r="AC102" i="61"/>
  <c r="AC57" i="61"/>
  <c r="O66" i="61"/>
  <c r="K142" i="61"/>
  <c r="F31" i="57"/>
  <c r="S117" i="61"/>
  <c r="F88" i="57"/>
  <c r="F35" i="57"/>
  <c r="AI60" i="61"/>
  <c r="AI142" i="61"/>
  <c r="AG51" i="61"/>
  <c r="R128" i="61"/>
  <c r="AI135" i="57"/>
  <c r="R31" i="61"/>
  <c r="R19" i="61"/>
  <c r="D107" i="61"/>
  <c r="D57" i="61"/>
  <c r="D93" i="61"/>
  <c r="D130" i="61"/>
  <c r="R79" i="61"/>
  <c r="R84" i="61"/>
  <c r="K104" i="61"/>
  <c r="AI48" i="57"/>
  <c r="AI144" i="57"/>
  <c r="AI108" i="57"/>
  <c r="AI136" i="57"/>
  <c r="AI24" i="57"/>
  <c r="R77" i="61"/>
  <c r="R43" i="61"/>
  <c r="AI141" i="57"/>
  <c r="O115" i="61"/>
  <c r="O72" i="61"/>
  <c r="O54" i="61"/>
  <c r="F33" i="57"/>
  <c r="AN33" i="57" s="1"/>
  <c r="R67" i="61"/>
  <c r="G44" i="61"/>
  <c r="G93" i="61"/>
  <c r="AI143" i="61"/>
  <c r="AG54" i="57"/>
  <c r="AG18" i="57"/>
  <c r="AG91" i="57"/>
  <c r="AG67" i="57"/>
  <c r="AG42" i="57"/>
  <c r="F124" i="57"/>
  <c r="AO124" i="57" s="1"/>
  <c r="F36" i="57"/>
  <c r="F27" i="57"/>
  <c r="AI135" i="61"/>
  <c r="F30" i="57"/>
  <c r="O18" i="61"/>
  <c r="AG29" i="61"/>
  <c r="O79" i="61"/>
  <c r="O67" i="61"/>
  <c r="O68" i="61"/>
  <c r="O42" i="61"/>
  <c r="AG114" i="61"/>
  <c r="R78" i="61"/>
  <c r="R80" i="61"/>
  <c r="S53" i="61"/>
  <c r="R76" i="61"/>
  <c r="R81" i="61"/>
  <c r="D108" i="61"/>
  <c r="D103" i="61"/>
  <c r="D21" i="61"/>
  <c r="D142" i="61"/>
  <c r="D118" i="61"/>
  <c r="D45" i="61"/>
  <c r="D106" i="61"/>
  <c r="R140" i="61"/>
  <c r="R55" i="61"/>
  <c r="D33" i="61"/>
  <c r="R92" i="61"/>
  <c r="S113" i="61"/>
  <c r="AI96" i="57"/>
  <c r="AI132" i="57"/>
  <c r="AI137" i="57"/>
  <c r="R75" i="61"/>
  <c r="AI143" i="57"/>
  <c r="R104" i="61"/>
  <c r="O69" i="61"/>
  <c r="F100" i="57"/>
  <c r="G68" i="61"/>
  <c r="G80" i="61"/>
  <c r="G94" i="61"/>
  <c r="S58" i="61"/>
  <c r="O64" i="61"/>
  <c r="AG103" i="57"/>
  <c r="AG79" i="57"/>
  <c r="AG115" i="57"/>
  <c r="D81" i="61"/>
  <c r="AC29" i="61"/>
  <c r="F52" i="57"/>
  <c r="AR52" i="57" s="1"/>
  <c r="F32" i="57"/>
  <c r="F15" i="57"/>
  <c r="F64" i="57"/>
  <c r="O127" i="57"/>
  <c r="N101" i="61"/>
  <c r="N107" i="61"/>
  <c r="N130" i="61"/>
  <c r="AG33" i="61"/>
  <c r="AG93" i="61"/>
  <c r="F17" i="61"/>
  <c r="G91" i="57"/>
  <c r="F57" i="61"/>
  <c r="F102" i="61"/>
  <c r="G44" i="57"/>
  <c r="O68" i="57"/>
  <c r="F90" i="61"/>
  <c r="N57" i="61"/>
  <c r="N102" i="61"/>
  <c r="N100" i="61"/>
  <c r="AG103" i="61"/>
  <c r="B118" i="61"/>
  <c r="AR8" i="57"/>
  <c r="AG118" i="61"/>
  <c r="G89" i="57"/>
  <c r="O69" i="57"/>
  <c r="O54" i="57"/>
  <c r="O67" i="57"/>
  <c r="N93" i="61"/>
  <c r="N99" i="61"/>
  <c r="N21" i="61"/>
  <c r="N104" i="61"/>
  <c r="N106" i="61"/>
  <c r="O91" i="57"/>
  <c r="F78" i="61"/>
  <c r="N23" i="61"/>
  <c r="AI130" i="61"/>
  <c r="V43" i="61"/>
  <c r="Z33" i="61"/>
  <c r="K100" i="61"/>
  <c r="S52" i="61"/>
  <c r="V63" i="61"/>
  <c r="K105" i="61"/>
  <c r="AR8" i="61"/>
  <c r="S112" i="61"/>
  <c r="G87" i="61"/>
  <c r="V51" i="61"/>
  <c r="V24" i="61"/>
  <c r="AI120" i="61"/>
  <c r="G91" i="61"/>
  <c r="AO91" i="61" s="1"/>
  <c r="G56" i="61"/>
  <c r="G95" i="61"/>
  <c r="AM15" i="61"/>
  <c r="S116" i="61"/>
  <c r="AM22" i="61"/>
  <c r="V39" i="61"/>
  <c r="AG57" i="61"/>
  <c r="S118" i="61"/>
  <c r="S120" i="61"/>
  <c r="AM21" i="61"/>
  <c r="AG41" i="61"/>
  <c r="AI132" i="61"/>
  <c r="AI136" i="61"/>
  <c r="Z69" i="61"/>
  <c r="S44" i="57"/>
  <c r="Z103" i="61"/>
  <c r="AG52" i="61"/>
  <c r="G57" i="61"/>
  <c r="AG56" i="61"/>
  <c r="AI107" i="61"/>
  <c r="AI124" i="61"/>
  <c r="AM63" i="61"/>
  <c r="K99" i="61"/>
  <c r="V82" i="61"/>
  <c r="S29" i="61"/>
  <c r="V17" i="61"/>
  <c r="AC51" i="61"/>
  <c r="V21" i="61"/>
  <c r="AR10" i="61"/>
  <c r="AR2" i="61"/>
  <c r="AC55" i="61"/>
  <c r="AC58" i="61"/>
  <c r="G117" i="61"/>
  <c r="G88" i="61"/>
  <c r="AN88" i="61" s="1"/>
  <c r="G92" i="61"/>
  <c r="AG66" i="61"/>
  <c r="S131" i="61"/>
  <c r="AR4" i="57"/>
  <c r="V15" i="61"/>
  <c r="V22" i="61"/>
  <c r="AM111" i="61"/>
  <c r="AC52" i="61"/>
  <c r="S106" i="61"/>
  <c r="S114" i="61"/>
  <c r="AI144" i="61"/>
  <c r="AI36" i="61"/>
  <c r="AI108" i="61"/>
  <c r="AI141" i="61"/>
  <c r="AR141" i="61" s="1"/>
  <c r="S89" i="57"/>
  <c r="AI24" i="61"/>
  <c r="AG78" i="61"/>
  <c r="AM87" i="61"/>
  <c r="S57" i="61"/>
  <c r="D101" i="61"/>
  <c r="Z105" i="61"/>
  <c r="Z142" i="61"/>
  <c r="Z101" i="61"/>
  <c r="D100" i="61"/>
  <c r="S41" i="61"/>
  <c r="AR9" i="61"/>
  <c r="G89" i="61"/>
  <c r="AC90" i="61"/>
  <c r="K45" i="61"/>
  <c r="AN91" i="61"/>
  <c r="K101" i="61"/>
  <c r="H34" i="61"/>
  <c r="H70" i="61"/>
  <c r="S34" i="61"/>
  <c r="K93" i="61"/>
  <c r="V135" i="61"/>
  <c r="V19" i="61"/>
  <c r="V99" i="61"/>
  <c r="AR5" i="61"/>
  <c r="G20" i="61"/>
  <c r="V27" i="61"/>
  <c r="V20" i="61"/>
  <c r="V111" i="61"/>
  <c r="V18" i="61"/>
  <c r="AC78" i="61"/>
  <c r="AC114" i="61"/>
  <c r="G32" i="61"/>
  <c r="AQ32" i="61" s="1"/>
  <c r="AG54" i="61"/>
  <c r="G129" i="61"/>
  <c r="G90" i="61"/>
  <c r="AM51" i="61"/>
  <c r="AM17" i="61"/>
  <c r="S119" i="61"/>
  <c r="V23" i="61"/>
  <c r="AM19" i="61"/>
  <c r="AM75" i="61"/>
  <c r="AI48" i="61"/>
  <c r="AG58" i="61"/>
  <c r="S143" i="61"/>
  <c r="S115" i="61"/>
  <c r="AM39" i="61"/>
  <c r="AI140" i="61"/>
  <c r="AI84" i="61"/>
  <c r="AG53" i="61"/>
  <c r="AI96" i="61"/>
  <c r="D113" i="61"/>
  <c r="AG17" i="61"/>
  <c r="AM20" i="61"/>
  <c r="AG126" i="61"/>
  <c r="AG138" i="61"/>
  <c r="K107" i="61"/>
  <c r="AI139" i="61"/>
  <c r="AM135" i="61"/>
  <c r="AB77" i="61"/>
  <c r="AB41" i="61"/>
  <c r="AB42" i="61"/>
  <c r="AB89" i="61"/>
  <c r="AB65" i="61"/>
  <c r="AB53" i="61"/>
  <c r="AB43" i="61"/>
  <c r="H103" i="61"/>
  <c r="AF21" i="61"/>
  <c r="K130" i="61"/>
  <c r="K106" i="61"/>
  <c r="S102" i="61"/>
  <c r="S138" i="61"/>
  <c r="AF108" i="61"/>
  <c r="K118" i="61"/>
  <c r="K102" i="61"/>
  <c r="K69" i="61"/>
  <c r="K21" i="61"/>
  <c r="R84" i="57"/>
  <c r="F124" i="61"/>
  <c r="F112" i="61"/>
  <c r="F35" i="61"/>
  <c r="F28" i="61"/>
  <c r="F136" i="61"/>
  <c r="F40" i="61"/>
  <c r="F64" i="61"/>
  <c r="F36" i="61"/>
  <c r="AP36" i="61" s="1"/>
  <c r="F34" i="61"/>
  <c r="F30" i="61"/>
  <c r="V140" i="61"/>
  <c r="V84" i="61"/>
  <c r="V92" i="61"/>
  <c r="V80" i="61"/>
  <c r="AH105" i="57"/>
  <c r="AH103" i="57"/>
  <c r="AH101" i="57"/>
  <c r="AH118" i="57"/>
  <c r="AH99" i="57"/>
  <c r="AH142" i="57"/>
  <c r="AH104" i="57"/>
  <c r="AH93" i="57"/>
  <c r="AH108" i="57"/>
  <c r="AH45" i="57"/>
  <c r="AH69" i="57"/>
  <c r="AH106" i="57"/>
  <c r="AH100" i="57"/>
  <c r="AH57" i="57"/>
  <c r="AH81" i="57"/>
  <c r="AH21" i="57"/>
  <c r="AH102" i="57"/>
  <c r="AH33" i="57"/>
  <c r="K108" i="61"/>
  <c r="N124" i="61"/>
  <c r="N127" i="61"/>
  <c r="K103" i="61"/>
  <c r="AB44" i="61"/>
  <c r="D82" i="61"/>
  <c r="D94" i="61"/>
  <c r="D117" i="61"/>
  <c r="D111" i="61"/>
  <c r="D34" i="61"/>
  <c r="D115" i="61"/>
  <c r="D22" i="61"/>
  <c r="D112" i="61"/>
  <c r="D120" i="61"/>
  <c r="D58" i="61"/>
  <c r="D70" i="61"/>
  <c r="D114" i="61"/>
  <c r="D131" i="61"/>
  <c r="D143" i="61"/>
  <c r="D119" i="61"/>
  <c r="D116" i="61"/>
  <c r="AM123" i="61"/>
  <c r="AM24" i="61"/>
  <c r="AM23" i="61"/>
  <c r="AF132" i="57"/>
  <c r="AF131" i="57"/>
  <c r="T22" i="61"/>
  <c r="T119" i="61"/>
  <c r="T131" i="61"/>
  <c r="T82" i="61"/>
  <c r="G118" i="61"/>
  <c r="O65" i="57"/>
  <c r="O42" i="57"/>
  <c r="AA34" i="57"/>
  <c r="AA94" i="57"/>
  <c r="AA111" i="57"/>
  <c r="AR111" i="57" s="1"/>
  <c r="AA106" i="57"/>
  <c r="AG45" i="61"/>
  <c r="AG99" i="61"/>
  <c r="AG105" i="61"/>
  <c r="AG104" i="61"/>
  <c r="AF107" i="57"/>
  <c r="AA22" i="57"/>
  <c r="AR22" i="57" s="1"/>
  <c r="AF124" i="57"/>
  <c r="G103" i="61"/>
  <c r="O64" i="57"/>
  <c r="O30" i="57"/>
  <c r="Z57" i="61"/>
  <c r="T143" i="61"/>
  <c r="AR12" i="57"/>
  <c r="AF144" i="57"/>
  <c r="AF35" i="57"/>
  <c r="AF123" i="57"/>
  <c r="T70" i="61"/>
  <c r="T117" i="61"/>
  <c r="T46" i="61"/>
  <c r="G105" i="61"/>
  <c r="T58" i="61"/>
  <c r="AR6" i="57"/>
  <c r="G100" i="61"/>
  <c r="AG130" i="61"/>
  <c r="O79" i="57"/>
  <c r="O72" i="57"/>
  <c r="AA119" i="57"/>
  <c r="AO119" i="57" s="1"/>
  <c r="AA131" i="57"/>
  <c r="AO131" i="57" s="1"/>
  <c r="AA82" i="57"/>
  <c r="AA117" i="57"/>
  <c r="AG106" i="61"/>
  <c r="AG81" i="61"/>
  <c r="AG100" i="61"/>
  <c r="AG108" i="61"/>
  <c r="AG142" i="61"/>
  <c r="AF128" i="57"/>
  <c r="AF71" i="57"/>
  <c r="AA58" i="57"/>
  <c r="AR58" i="57" s="1"/>
  <c r="O66" i="57"/>
  <c r="G69" i="61"/>
  <c r="G99" i="61"/>
  <c r="G108" i="61"/>
  <c r="AG69" i="61"/>
  <c r="O18" i="57"/>
  <c r="O139" i="57"/>
  <c r="AA114" i="57"/>
  <c r="AR114" i="57" s="1"/>
  <c r="AA143" i="57"/>
  <c r="AA116" i="57"/>
  <c r="AG101" i="61"/>
  <c r="AG102" i="61"/>
  <c r="AG107" i="61"/>
  <c r="AF119" i="57"/>
  <c r="AA120" i="57"/>
  <c r="AF23" i="57"/>
  <c r="M36" i="57"/>
  <c r="G142" i="61"/>
  <c r="B114" i="61"/>
  <c r="B119" i="61"/>
  <c r="B58" i="61"/>
  <c r="B22" i="61"/>
  <c r="B116" i="61"/>
  <c r="B82" i="61"/>
  <c r="B111" i="61"/>
  <c r="B113" i="61"/>
  <c r="B94" i="61"/>
  <c r="B46" i="61"/>
  <c r="B115" i="61"/>
  <c r="B131" i="61"/>
  <c r="B34" i="61"/>
  <c r="B70" i="61"/>
  <c r="B112" i="61"/>
  <c r="B117" i="61"/>
  <c r="B143" i="61"/>
  <c r="B120" i="61"/>
  <c r="R104" i="57"/>
  <c r="R128" i="57"/>
  <c r="R81" i="57"/>
  <c r="R82" i="57"/>
  <c r="R83" i="57"/>
  <c r="AR83" i="57" s="1"/>
  <c r="R55" i="57"/>
  <c r="AR55" i="57" s="1"/>
  <c r="R67" i="57"/>
  <c r="R78" i="57"/>
  <c r="AR78" i="57" s="1"/>
  <c r="R116" i="57"/>
  <c r="R80" i="57"/>
  <c r="R76" i="57"/>
  <c r="AR76" i="57" s="1"/>
  <c r="R31" i="57"/>
  <c r="R79" i="57"/>
  <c r="R92" i="57"/>
  <c r="F58" i="61"/>
  <c r="F126" i="61"/>
  <c r="F114" i="61"/>
  <c r="F60" i="61"/>
  <c r="F138" i="61"/>
  <c r="F29" i="61"/>
  <c r="F52" i="61"/>
  <c r="F53" i="61"/>
  <c r="F54" i="61"/>
  <c r="F59" i="61"/>
  <c r="F41" i="61"/>
  <c r="F66" i="61"/>
  <c r="G92" i="57"/>
  <c r="G87" i="57"/>
  <c r="G96" i="57"/>
  <c r="G141" i="57"/>
  <c r="G94" i="57"/>
  <c r="G32" i="57"/>
  <c r="G88" i="57"/>
  <c r="G56" i="57"/>
  <c r="AQ56" i="57" s="1"/>
  <c r="G80" i="57"/>
  <c r="G93" i="57"/>
  <c r="G117" i="57"/>
  <c r="G95" i="57"/>
  <c r="AQ95" i="57" s="1"/>
  <c r="G90" i="57"/>
  <c r="AO90" i="57" s="1"/>
  <c r="G20" i="57"/>
  <c r="G129" i="57"/>
  <c r="AQ129" i="57" s="1"/>
  <c r="G105" i="57"/>
  <c r="G107" i="61"/>
  <c r="G102" i="61"/>
  <c r="G81" i="61"/>
  <c r="G104" i="61"/>
  <c r="W30" i="61"/>
  <c r="W64" i="61"/>
  <c r="W54" i="61"/>
  <c r="W70" i="61"/>
  <c r="W18" i="61"/>
  <c r="W63" i="61"/>
  <c r="W67" i="61"/>
  <c r="W79" i="61"/>
  <c r="W66" i="61"/>
  <c r="N123" i="61"/>
  <c r="N95" i="61"/>
  <c r="N129" i="61"/>
  <c r="W72" i="61"/>
  <c r="S53" i="57"/>
  <c r="AR53" i="57" s="1"/>
  <c r="S113" i="57"/>
  <c r="S42" i="57"/>
  <c r="S125" i="57"/>
  <c r="S137" i="57"/>
  <c r="S46" i="57"/>
  <c r="S39" i="57"/>
  <c r="S101" i="57"/>
  <c r="S45" i="57"/>
  <c r="S43" i="57"/>
  <c r="S65" i="57"/>
  <c r="S41" i="57"/>
  <c r="AR41" i="57" s="1"/>
  <c r="S47" i="57"/>
  <c r="AQ47" i="57" s="1"/>
  <c r="S48" i="57"/>
  <c r="S77" i="57"/>
  <c r="AN77" i="57" s="1"/>
  <c r="S16" i="57"/>
  <c r="W115" i="61"/>
  <c r="T111" i="61"/>
  <c r="T115" i="61"/>
  <c r="Q119" i="61"/>
  <c r="Q131" i="61"/>
  <c r="Q143" i="61"/>
  <c r="Q115" i="61"/>
  <c r="Q70" i="61"/>
  <c r="Q94" i="61"/>
  <c r="Q58" i="61"/>
  <c r="Q82" i="61"/>
  <c r="Q117" i="61"/>
  <c r="Q120" i="61"/>
  <c r="Q116" i="61"/>
  <c r="Q114" i="61"/>
  <c r="L126" i="61"/>
  <c r="L56" i="61"/>
  <c r="L17" i="61"/>
  <c r="L138" i="61"/>
  <c r="L60" i="61"/>
  <c r="L90" i="61"/>
  <c r="L51" i="61"/>
  <c r="L54" i="61"/>
  <c r="L41" i="61"/>
  <c r="L53" i="61"/>
  <c r="L78" i="61"/>
  <c r="L59" i="61"/>
  <c r="L66" i="61"/>
  <c r="AC60" i="61"/>
  <c r="AC138" i="61"/>
  <c r="AC59" i="61"/>
  <c r="AC54" i="61"/>
  <c r="AC126" i="61"/>
  <c r="AC66" i="61"/>
  <c r="AC17" i="61"/>
  <c r="AC53" i="61"/>
  <c r="AC41" i="61"/>
  <c r="S55" i="61"/>
  <c r="S126" i="61"/>
  <c r="S17" i="61"/>
  <c r="S54" i="61"/>
  <c r="S56" i="61"/>
  <c r="S78" i="61"/>
  <c r="S51" i="61"/>
  <c r="S59" i="61"/>
  <c r="S66" i="61"/>
  <c r="S90" i="61"/>
  <c r="AI83" i="61"/>
  <c r="AI126" i="61"/>
  <c r="AI95" i="61"/>
  <c r="AI128" i="61"/>
  <c r="AI129" i="61"/>
  <c r="AI123" i="61"/>
  <c r="AI59" i="61"/>
  <c r="AI23" i="61"/>
  <c r="Z128" i="61"/>
  <c r="Z84" i="61"/>
  <c r="Z82" i="61"/>
  <c r="Z83" i="61"/>
  <c r="Z140" i="61"/>
  <c r="Z67" i="61"/>
  <c r="Z19" i="61"/>
  <c r="Z75" i="61"/>
  <c r="Z79" i="61"/>
  <c r="Z116" i="61"/>
  <c r="AI70" i="61"/>
  <c r="AI42" i="61"/>
  <c r="AR6" i="61"/>
  <c r="AI115" i="61"/>
  <c r="AI65" i="61"/>
  <c r="AI72" i="61"/>
  <c r="AI64" i="61"/>
  <c r="AI67" i="61"/>
  <c r="AI68" i="61"/>
  <c r="AI54" i="61"/>
  <c r="AI18" i="61"/>
  <c r="AI127" i="61"/>
  <c r="AI91" i="61"/>
  <c r="AI63" i="61"/>
  <c r="AI103" i="61"/>
  <c r="AI69" i="61"/>
  <c r="AI79" i="61"/>
  <c r="AI30" i="61"/>
  <c r="AI71" i="61"/>
  <c r="AR17" i="57"/>
  <c r="AR29" i="57"/>
  <c r="AP39" i="14"/>
  <c r="AQ39" i="14"/>
  <c r="AP25" i="22"/>
  <c r="AQ25" i="22"/>
  <c r="AQ32" i="22"/>
  <c r="AP32" i="22"/>
  <c r="AP38" i="22"/>
  <c r="AQ38" i="22"/>
  <c r="AQ30" i="22"/>
  <c r="AP30" i="22"/>
  <c r="AP30" i="14"/>
  <c r="AQ30" i="14"/>
  <c r="AP36" i="14"/>
  <c r="AQ36" i="14"/>
  <c r="AP27" i="14"/>
  <c r="AQ27" i="14"/>
  <c r="AP41" i="14"/>
  <c r="AQ41" i="14"/>
  <c r="AQ33" i="14"/>
  <c r="AP33" i="14"/>
  <c r="AP141" i="61"/>
  <c r="AO141" i="61"/>
  <c r="AN141" i="61"/>
  <c r="AP28" i="22"/>
  <c r="AQ28" i="22"/>
  <c r="AQ28" i="14"/>
  <c r="AP28" i="14"/>
  <c r="AP42" i="14"/>
  <c r="AQ42" i="14"/>
  <c r="AP26" i="14"/>
  <c r="AQ26" i="14"/>
  <c r="AQ43" i="14"/>
  <c r="AP43" i="14"/>
  <c r="AP35" i="22"/>
  <c r="AQ35" i="22"/>
  <c r="AQ33" i="22"/>
  <c r="AP33" i="22"/>
  <c r="AP42" i="22"/>
  <c r="AQ42" i="22"/>
  <c r="AQ38" i="14"/>
  <c r="AP38" i="14"/>
  <c r="AP29" i="22"/>
  <c r="AQ29" i="22"/>
  <c r="AP40" i="14"/>
  <c r="AQ40" i="14"/>
  <c r="AQ39" i="22"/>
  <c r="AP39" i="22"/>
  <c r="AP31" i="14"/>
  <c r="AQ31" i="14"/>
  <c r="AP35" i="14"/>
  <c r="AQ35" i="14"/>
  <c r="AQ41" i="22"/>
  <c r="AP41" i="22"/>
  <c r="AQ32" i="14"/>
  <c r="AP32" i="14"/>
  <c r="AP24" i="14"/>
  <c r="AQ24" i="14"/>
  <c r="AP40" i="22"/>
  <c r="AQ40" i="22"/>
  <c r="AP70" i="14"/>
  <c r="AQ70" i="14"/>
  <c r="AP77" i="14"/>
  <c r="AQ77" i="14"/>
  <c r="AQ85" i="22"/>
  <c r="AP85" i="22"/>
  <c r="AQ5" i="61"/>
  <c r="AO5" i="61"/>
  <c r="AN5" i="61"/>
  <c r="AP5" i="61"/>
  <c r="AP3" i="61"/>
  <c r="AO3" i="61"/>
  <c r="AN3" i="61"/>
  <c r="AQ3" i="61"/>
  <c r="AP12" i="61"/>
  <c r="AQ12" i="61"/>
  <c r="AN12" i="61"/>
  <c r="AO12" i="61"/>
  <c r="AP11" i="61"/>
  <c r="AO11" i="61"/>
  <c r="AN11" i="61"/>
  <c r="AQ11" i="61"/>
  <c r="AQ9" i="61"/>
  <c r="AP9" i="61"/>
  <c r="AN9" i="61"/>
  <c r="AO9" i="61"/>
  <c r="AP10" i="61"/>
  <c r="AO10" i="61"/>
  <c r="AN10" i="61"/>
  <c r="AQ10" i="61"/>
  <c r="AO8" i="61"/>
  <c r="AP8" i="61"/>
  <c r="AN8" i="61"/>
  <c r="AQ8" i="61"/>
  <c r="AO2" i="61"/>
  <c r="AQ2" i="61"/>
  <c r="AN2" i="61"/>
  <c r="AP2" i="61"/>
  <c r="AQ37" i="14"/>
  <c r="AP37" i="14"/>
  <c r="AQ27" i="22"/>
  <c r="AP27" i="22"/>
  <c r="AQ34" i="22"/>
  <c r="AP34" i="22"/>
  <c r="AQ37" i="22"/>
  <c r="AP37" i="22"/>
  <c r="AQ29" i="14"/>
  <c r="AP29" i="14"/>
  <c r="AP26" i="22"/>
  <c r="AQ26" i="22"/>
  <c r="AQ25" i="14"/>
  <c r="AP25" i="14"/>
  <c r="AP43" i="22"/>
  <c r="AQ43" i="22"/>
  <c r="AQ24" i="22"/>
  <c r="AP24" i="22"/>
  <c r="AQ34" i="14"/>
  <c r="AP34" i="14"/>
  <c r="AQ31" i="22"/>
  <c r="AP31" i="22"/>
  <c r="AQ36" i="22"/>
  <c r="AP36" i="22"/>
  <c r="AP29" i="57"/>
  <c r="AQ29" i="57"/>
  <c r="AN29" i="57"/>
  <c r="AO29" i="57"/>
  <c r="AQ78" i="22"/>
  <c r="AP78" i="22"/>
  <c r="AO59" i="57"/>
  <c r="AN59" i="57"/>
  <c r="AN126" i="57"/>
  <c r="AO126" i="57"/>
  <c r="AQ5" i="57"/>
  <c r="AP5" i="57"/>
  <c r="AN5" i="57"/>
  <c r="AO5" i="57"/>
  <c r="AQ84" i="22"/>
  <c r="AP84" i="22"/>
  <c r="AQ84" i="14"/>
  <c r="AP84" i="14"/>
  <c r="AP72" i="14"/>
  <c r="AQ72" i="14"/>
  <c r="AP12" i="57"/>
  <c r="AO12" i="57"/>
  <c r="AN12" i="57"/>
  <c r="AQ12" i="57"/>
  <c r="AQ68" i="14"/>
  <c r="AP68" i="14"/>
  <c r="AQ6" i="57"/>
  <c r="AO6" i="57"/>
  <c r="AN6" i="57"/>
  <c r="AP6" i="57"/>
  <c r="AO4" i="57"/>
  <c r="AP4" i="57"/>
  <c r="AN4" i="57"/>
  <c r="AQ4" i="57"/>
  <c r="AQ9" i="57"/>
  <c r="AO9" i="57"/>
  <c r="AN9" i="57"/>
  <c r="AP9" i="57"/>
  <c r="AQ71" i="22"/>
  <c r="AP71" i="22"/>
  <c r="AP81" i="22"/>
  <c r="AQ81" i="22"/>
  <c r="AQ78" i="14"/>
  <c r="AP78" i="14"/>
  <c r="AQ76" i="22"/>
  <c r="AP76" i="22"/>
  <c r="AQ86" i="14"/>
  <c r="AP86" i="14"/>
  <c r="AQ73" i="14"/>
  <c r="AP73" i="14"/>
  <c r="AP80" i="22"/>
  <c r="AQ80" i="22"/>
  <c r="AP82" i="22"/>
  <c r="AQ82" i="22"/>
  <c r="AQ7" i="57"/>
  <c r="AO7" i="57"/>
  <c r="AN7" i="57"/>
  <c r="AP7" i="57"/>
  <c r="AQ72" i="22"/>
  <c r="AP72" i="22"/>
  <c r="AQ87" i="22"/>
  <c r="AP87" i="22"/>
  <c r="AQ74" i="22"/>
  <c r="AP74" i="22"/>
  <c r="AQ74" i="14"/>
  <c r="AP74" i="14"/>
  <c r="AQ82" i="14"/>
  <c r="AP82" i="14"/>
  <c r="AQ71" i="14"/>
  <c r="AP71" i="14"/>
  <c r="AQ87" i="14"/>
  <c r="AP87" i="14"/>
  <c r="AQ86" i="22"/>
  <c r="AP86" i="22"/>
  <c r="AQ73" i="22"/>
  <c r="AP73" i="22"/>
  <c r="AP81" i="14"/>
  <c r="AQ81" i="14"/>
  <c r="AQ68" i="22"/>
  <c r="AP68" i="22"/>
  <c r="AQ85" i="14"/>
  <c r="AP85" i="14"/>
  <c r="AP70" i="22"/>
  <c r="AQ70" i="22"/>
  <c r="AP76" i="14"/>
  <c r="AQ76" i="14"/>
  <c r="AP79" i="14"/>
  <c r="AQ79" i="14"/>
  <c r="AP79" i="22"/>
  <c r="AQ79" i="22"/>
  <c r="AQ83" i="22"/>
  <c r="AP83" i="22"/>
  <c r="AP69" i="22"/>
  <c r="AQ69" i="22"/>
  <c r="AQ83" i="14"/>
  <c r="AP83" i="14"/>
  <c r="AP80" i="14"/>
  <c r="AQ80" i="14"/>
  <c r="AQ11" i="57"/>
  <c r="AP11" i="57"/>
  <c r="AN11" i="57"/>
  <c r="AO11" i="57"/>
  <c r="AQ8" i="57"/>
  <c r="AP8" i="57"/>
  <c r="AN8" i="57"/>
  <c r="AO8" i="57"/>
  <c r="AP3" i="57"/>
  <c r="AQ3" i="57"/>
  <c r="AN3" i="57"/>
  <c r="AO3" i="57"/>
  <c r="AP2" i="57"/>
  <c r="AO2" i="57"/>
  <c r="AN2" i="57"/>
  <c r="AQ2" i="57"/>
  <c r="AN75" i="57"/>
  <c r="AP77" i="22"/>
  <c r="AQ77" i="22"/>
  <c r="AP10" i="57"/>
  <c r="AQ10" i="57"/>
  <c r="AN10" i="57"/>
  <c r="AO10" i="57"/>
  <c r="AQ75" i="14"/>
  <c r="AP75" i="14"/>
  <c r="AQ75" i="22"/>
  <c r="AP75" i="22"/>
  <c r="AP69" i="14"/>
  <c r="AQ69" i="14"/>
  <c r="AN137" i="61" l="1"/>
  <c r="AN70" i="57"/>
  <c r="AP57" i="57"/>
  <c r="AN119" i="57"/>
  <c r="AN58" i="57"/>
  <c r="AN111" i="57"/>
  <c r="AN114" i="57"/>
  <c r="AP66" i="57"/>
  <c r="AN131" i="57"/>
  <c r="AN117" i="57"/>
  <c r="AN116" i="57"/>
  <c r="AN82" i="57"/>
  <c r="AP54" i="57"/>
  <c r="AP59" i="57"/>
  <c r="AP126" i="57"/>
  <c r="AQ141" i="61"/>
  <c r="AQ137" i="57"/>
  <c r="AP130" i="57"/>
  <c r="AP23" i="57"/>
  <c r="AQ96" i="61"/>
  <c r="AQ48" i="61"/>
  <c r="AP144" i="61"/>
  <c r="AQ60" i="57"/>
  <c r="AQ45" i="57"/>
  <c r="AQ102" i="57"/>
  <c r="AQ126" i="57"/>
  <c r="AQ59" i="57"/>
  <c r="AN65" i="61"/>
  <c r="AP111" i="57"/>
  <c r="AQ68" i="57"/>
  <c r="AO111" i="57"/>
  <c r="AO114" i="57"/>
  <c r="AO58" i="57"/>
  <c r="AQ70" i="57"/>
  <c r="AQ115" i="57"/>
  <c r="AO22" i="57"/>
  <c r="AQ125" i="57"/>
  <c r="AQ127" i="57"/>
  <c r="AQ132" i="61"/>
  <c r="AQ131" i="57"/>
  <c r="AQ132" i="57"/>
  <c r="AQ144" i="57"/>
  <c r="AQ119" i="57"/>
  <c r="AN139" i="61"/>
  <c r="AQ71" i="57"/>
  <c r="AN71" i="61"/>
  <c r="AN42" i="61"/>
  <c r="AN30" i="61"/>
  <c r="AN72" i="61"/>
  <c r="AQ35" i="57"/>
  <c r="AQ107" i="57"/>
  <c r="AN77" i="61"/>
  <c r="AN135" i="61"/>
  <c r="AN84" i="61"/>
  <c r="AN140" i="61"/>
  <c r="AP119" i="57"/>
  <c r="AP70" i="57"/>
  <c r="AN43" i="61"/>
  <c r="AP46" i="57"/>
  <c r="AP131" i="57"/>
  <c r="AP58" i="57"/>
  <c r="AP114" i="57"/>
  <c r="AP106" i="57"/>
  <c r="AO127" i="61"/>
  <c r="AO64" i="61"/>
  <c r="AN48" i="61"/>
  <c r="AQ113" i="57"/>
  <c r="AO48" i="61"/>
  <c r="AN43" i="57"/>
  <c r="AO42" i="61"/>
  <c r="AQ137" i="61"/>
  <c r="AR128" i="57"/>
  <c r="AN55" i="61"/>
  <c r="AQ114" i="57"/>
  <c r="AQ111" i="57"/>
  <c r="AN46" i="57"/>
  <c r="AN113" i="57"/>
  <c r="AN83" i="57"/>
  <c r="AN89" i="61"/>
  <c r="AN47" i="57"/>
  <c r="AN137" i="57"/>
  <c r="AN45" i="57"/>
  <c r="AN53" i="57"/>
  <c r="AN125" i="57"/>
  <c r="AN41" i="57"/>
  <c r="AN78" i="57"/>
  <c r="AQ58" i="57"/>
  <c r="AO15" i="61"/>
  <c r="AN101" i="57"/>
  <c r="AQ82" i="57"/>
  <c r="AQ116" i="57"/>
  <c r="AN128" i="57"/>
  <c r="AN55" i="57"/>
  <c r="AN67" i="61"/>
  <c r="AN67" i="57"/>
  <c r="AN19" i="61"/>
  <c r="AQ120" i="57"/>
  <c r="AN140" i="57"/>
  <c r="AQ143" i="57"/>
  <c r="AN79" i="57"/>
  <c r="AQ118" i="57"/>
  <c r="AN84" i="57"/>
  <c r="AN75" i="61"/>
  <c r="AN81" i="57"/>
  <c r="AN104" i="57"/>
  <c r="AO46" i="57"/>
  <c r="AO113" i="57"/>
  <c r="AO125" i="57"/>
  <c r="AO41" i="57"/>
  <c r="AO47" i="57"/>
  <c r="AO53" i="57"/>
  <c r="AN46" i="61"/>
  <c r="AO137" i="57"/>
  <c r="AO45" i="57"/>
  <c r="AN70" i="61"/>
  <c r="AN94" i="61"/>
  <c r="AO125" i="61"/>
  <c r="AO137" i="61"/>
  <c r="AO77" i="61"/>
  <c r="AO47" i="61"/>
  <c r="AO42" i="57"/>
  <c r="AO48" i="57"/>
  <c r="AO65" i="57"/>
  <c r="AO16" i="57"/>
  <c r="AO55" i="61"/>
  <c r="AP43" i="61"/>
  <c r="AP84" i="61"/>
  <c r="AO77" i="57"/>
  <c r="AO39" i="57"/>
  <c r="AP140" i="61"/>
  <c r="AO43" i="57"/>
  <c r="AN115" i="57"/>
  <c r="AN132" i="57"/>
  <c r="AR138" i="57"/>
  <c r="AN144" i="61"/>
  <c r="AO111" i="61"/>
  <c r="AN68" i="57"/>
  <c r="AO75" i="57"/>
  <c r="AN71" i="57"/>
  <c r="AO43" i="61"/>
  <c r="AO84" i="61"/>
  <c r="AO78" i="57"/>
  <c r="AN54" i="57"/>
  <c r="AN42" i="57"/>
  <c r="AN127" i="57"/>
  <c r="AO128" i="57"/>
  <c r="AO55" i="57"/>
  <c r="AO140" i="61"/>
  <c r="AO82" i="57"/>
  <c r="AN65" i="57"/>
  <c r="AO79" i="61"/>
  <c r="AN66" i="57"/>
  <c r="AO116" i="57"/>
  <c r="AO83" i="57"/>
  <c r="AO92" i="57"/>
  <c r="AO67" i="61"/>
  <c r="AO67" i="57"/>
  <c r="AO79" i="57"/>
  <c r="AN30" i="57"/>
  <c r="AN79" i="61"/>
  <c r="AO83" i="61"/>
  <c r="AN69" i="57"/>
  <c r="AN72" i="57"/>
  <c r="AN103" i="57"/>
  <c r="AO128" i="61"/>
  <c r="AN18" i="61"/>
  <c r="AN63" i="61"/>
  <c r="AN139" i="57"/>
  <c r="AR112" i="57"/>
  <c r="AQ77" i="61"/>
  <c r="AN132" i="61"/>
  <c r="AQ71" i="61"/>
  <c r="AN83" i="61"/>
  <c r="AP68" i="61"/>
  <c r="AO71" i="61"/>
  <c r="AN128" i="61"/>
  <c r="AN125" i="61"/>
  <c r="AN47" i="61"/>
  <c r="AQ72" i="61"/>
  <c r="AO82" i="61"/>
  <c r="AN127" i="61"/>
  <c r="AO143" i="61"/>
  <c r="AN124" i="61"/>
  <c r="AN95" i="61"/>
  <c r="AQ139" i="61"/>
  <c r="AN131" i="61"/>
  <c r="AN123" i="61"/>
  <c r="AO113" i="61"/>
  <c r="AN130" i="57"/>
  <c r="AN144" i="57"/>
  <c r="AO115" i="57"/>
  <c r="AN107" i="57"/>
  <c r="AN48" i="57"/>
  <c r="AP137" i="61"/>
  <c r="AP48" i="61"/>
  <c r="AP77" i="61"/>
  <c r="AO72" i="61"/>
  <c r="AP43" i="57"/>
  <c r="AN106" i="57"/>
  <c r="AN142" i="57"/>
  <c r="AP47" i="57"/>
  <c r="AR118" i="57"/>
  <c r="AP44" i="61"/>
  <c r="AN118" i="57"/>
  <c r="AN102" i="57"/>
  <c r="AN96" i="57"/>
  <c r="AP55" i="61"/>
  <c r="AO54" i="57"/>
  <c r="AP65" i="61"/>
  <c r="AP82" i="57"/>
  <c r="AN108" i="57"/>
  <c r="AN143" i="57"/>
  <c r="AN120" i="57"/>
  <c r="AP77" i="57"/>
  <c r="AN141" i="57"/>
  <c r="AN60" i="57"/>
  <c r="AN138" i="57"/>
  <c r="AP112" i="61"/>
  <c r="AP137" i="57"/>
  <c r="AP53" i="57"/>
  <c r="AP78" i="57"/>
  <c r="AP113" i="57"/>
  <c r="AP45" i="57"/>
  <c r="AP125" i="57"/>
  <c r="AP41" i="57"/>
  <c r="AQ92" i="61"/>
  <c r="AP44" i="57"/>
  <c r="AN36" i="57"/>
  <c r="AQ43" i="61"/>
  <c r="AQ84" i="61"/>
  <c r="AQ27" i="61"/>
  <c r="AQ140" i="61"/>
  <c r="AP75" i="57"/>
  <c r="AP29" i="61"/>
  <c r="AO65" i="61"/>
  <c r="AO127" i="57"/>
  <c r="AO71" i="57"/>
  <c r="AP128" i="57"/>
  <c r="AP55" i="57"/>
  <c r="AR46" i="57"/>
  <c r="AR57" i="57"/>
  <c r="AQ28" i="61"/>
  <c r="AN57" i="57"/>
  <c r="AP116" i="57"/>
  <c r="AP83" i="57"/>
  <c r="AQ79" i="61"/>
  <c r="AO68" i="57"/>
  <c r="AO139" i="61"/>
  <c r="AP80" i="57"/>
  <c r="AP79" i="57"/>
  <c r="AO66" i="57"/>
  <c r="AP67" i="57"/>
  <c r="AO64" i="57"/>
  <c r="AP83" i="61"/>
  <c r="AO69" i="57"/>
  <c r="AO72" i="57"/>
  <c r="AN21" i="57"/>
  <c r="AP31" i="61"/>
  <c r="AO63" i="57"/>
  <c r="AP140" i="57"/>
  <c r="AO139" i="57"/>
  <c r="AO103" i="57"/>
  <c r="AN54" i="61"/>
  <c r="AO115" i="61"/>
  <c r="AN66" i="61"/>
  <c r="AP81" i="57"/>
  <c r="AP104" i="57"/>
  <c r="AP84" i="57"/>
  <c r="AO144" i="61"/>
  <c r="AO132" i="61"/>
  <c r="AO35" i="61"/>
  <c r="AN103" i="61"/>
  <c r="AP120" i="61"/>
  <c r="AN106" i="61"/>
  <c r="AO23" i="61"/>
  <c r="AN130" i="61"/>
  <c r="AO119" i="61"/>
  <c r="AO129" i="61"/>
  <c r="AO120" i="57"/>
  <c r="AO143" i="57"/>
  <c r="AO140" i="57"/>
  <c r="AQ42" i="61"/>
  <c r="AO144" i="57"/>
  <c r="AQ40" i="57"/>
  <c r="AQ41" i="57"/>
  <c r="AO132" i="57"/>
  <c r="AO60" i="57"/>
  <c r="AO138" i="57"/>
  <c r="AQ46" i="57"/>
  <c r="AO84" i="57"/>
  <c r="AQ125" i="61"/>
  <c r="AQ53" i="57"/>
  <c r="AQ89" i="57"/>
  <c r="AO108" i="57"/>
  <c r="AQ101" i="57"/>
  <c r="AQ48" i="57"/>
  <c r="AO135" i="57"/>
  <c r="AQ65" i="57"/>
  <c r="AQ55" i="61"/>
  <c r="AQ65" i="61"/>
  <c r="AQ77" i="57"/>
  <c r="AO24" i="57"/>
  <c r="AQ42" i="57"/>
  <c r="AQ47" i="61"/>
  <c r="AQ43" i="57"/>
  <c r="AP39" i="57"/>
  <c r="AN24" i="57"/>
  <c r="AO99" i="57"/>
  <c r="AP46" i="61"/>
  <c r="AP99" i="57"/>
  <c r="AN27" i="61"/>
  <c r="AN23" i="57"/>
  <c r="AQ108" i="57"/>
  <c r="AO102" i="57"/>
  <c r="AO46" i="61"/>
  <c r="AO51" i="57"/>
  <c r="AQ139" i="57"/>
  <c r="AQ22" i="57"/>
  <c r="AP17" i="57"/>
  <c r="AR39" i="57"/>
  <c r="AQ140" i="57"/>
  <c r="AP120" i="57"/>
  <c r="AO17" i="57"/>
  <c r="AO100" i="57"/>
  <c r="AN22" i="57"/>
  <c r="AN39" i="57"/>
  <c r="AP143" i="57"/>
  <c r="AQ46" i="61"/>
  <c r="AN143" i="61"/>
  <c r="AQ143" i="61"/>
  <c r="AP143" i="61"/>
  <c r="AO104" i="57"/>
  <c r="AP72" i="61"/>
  <c r="AP115" i="57"/>
  <c r="AQ84" i="57"/>
  <c r="AP107" i="57"/>
  <c r="AP127" i="57"/>
  <c r="AP71" i="61"/>
  <c r="AP139" i="57"/>
  <c r="AN99" i="61"/>
  <c r="AN68" i="61"/>
  <c r="AQ103" i="57"/>
  <c r="AP22" i="57"/>
  <c r="AQ39" i="57"/>
  <c r="AQ75" i="57"/>
  <c r="AN63" i="57"/>
  <c r="AN17" i="57"/>
  <c r="AR51" i="57"/>
  <c r="AP105" i="57"/>
  <c r="AR140" i="57"/>
  <c r="AR77" i="57"/>
  <c r="AP19" i="57"/>
  <c r="AP118" i="57"/>
  <c r="AQ78" i="57"/>
  <c r="AN113" i="61"/>
  <c r="AP139" i="61"/>
  <c r="AQ80" i="61"/>
  <c r="AP63" i="57"/>
  <c r="AP142" i="57"/>
  <c r="AN135" i="57"/>
  <c r="AP60" i="57"/>
  <c r="AQ57" i="57"/>
  <c r="AN16" i="57"/>
  <c r="AO142" i="57"/>
  <c r="AQ24" i="57"/>
  <c r="AP69" i="57"/>
  <c r="AQ21" i="57"/>
  <c r="AQ16" i="57"/>
  <c r="AQ83" i="57"/>
  <c r="AP132" i="57"/>
  <c r="AP144" i="57"/>
  <c r="AP68" i="57"/>
  <c r="AP65" i="57"/>
  <c r="AQ142" i="57"/>
  <c r="AQ138" i="57"/>
  <c r="AO57" i="57"/>
  <c r="AQ67" i="61"/>
  <c r="AQ136" i="57"/>
  <c r="AR60" i="57"/>
  <c r="AP21" i="57"/>
  <c r="AP135" i="57"/>
  <c r="AP42" i="57"/>
  <c r="AQ128" i="57"/>
  <c r="AQ55" i="57"/>
  <c r="AN19" i="57"/>
  <c r="AN99" i="57"/>
  <c r="AQ23" i="57"/>
  <c r="AO118" i="57"/>
  <c r="AP51" i="57"/>
  <c r="AO75" i="61"/>
  <c r="AN142" i="61"/>
  <c r="AO106" i="57"/>
  <c r="AQ19" i="57"/>
  <c r="AO21" i="57"/>
  <c r="AO23" i="57"/>
  <c r="AO101" i="57"/>
  <c r="AQ51" i="57"/>
  <c r="AR19" i="57"/>
  <c r="AP67" i="61"/>
  <c r="AN115" i="61"/>
  <c r="AP16" i="57"/>
  <c r="AQ99" i="57"/>
  <c r="AO130" i="57"/>
  <c r="AO107" i="57"/>
  <c r="AO81" i="57"/>
  <c r="AP71" i="57"/>
  <c r="AP103" i="57"/>
  <c r="AP108" i="57"/>
  <c r="AP102" i="57"/>
  <c r="AP42" i="61"/>
  <c r="AP79" i="61"/>
  <c r="AR16" i="57"/>
  <c r="AR125" i="57"/>
  <c r="AR87" i="57"/>
  <c r="AR23" i="57"/>
  <c r="AQ72" i="57"/>
  <c r="AP127" i="61"/>
  <c r="AR102" i="57"/>
  <c r="AR99" i="57"/>
  <c r="AP113" i="61"/>
  <c r="AP47" i="61"/>
  <c r="AR43" i="57"/>
  <c r="AR47" i="57"/>
  <c r="AQ67" i="57"/>
  <c r="AP91" i="57"/>
  <c r="AP72" i="57"/>
  <c r="AO59" i="61"/>
  <c r="AO126" i="61"/>
  <c r="AO56" i="61"/>
  <c r="AQ76" i="57"/>
  <c r="AO138" i="61"/>
  <c r="AQ79" i="57"/>
  <c r="AQ31" i="57"/>
  <c r="AO53" i="61"/>
  <c r="AO60" i="61"/>
  <c r="AP18" i="57"/>
  <c r="AQ135" i="57"/>
  <c r="AQ81" i="57"/>
  <c r="AP112" i="57"/>
  <c r="AP101" i="57"/>
  <c r="AN117" i="61"/>
  <c r="AP24" i="57"/>
  <c r="AR24" i="57"/>
  <c r="AP35" i="57"/>
  <c r="AQ130" i="57"/>
  <c r="AQ104" i="57"/>
  <c r="AN18" i="57"/>
  <c r="AP48" i="57"/>
  <c r="AR130" i="57"/>
  <c r="AQ82" i="61"/>
  <c r="AN58" i="61"/>
  <c r="AR107" i="57"/>
  <c r="AR21" i="57"/>
  <c r="AN82" i="61"/>
  <c r="AN17" i="61"/>
  <c r="AP15" i="57"/>
  <c r="AQ27" i="57"/>
  <c r="AQ112" i="57"/>
  <c r="AO18" i="57"/>
  <c r="AQ19" i="61"/>
  <c r="AR20" i="57"/>
  <c r="AN112" i="57"/>
  <c r="AN35" i="57"/>
  <c r="AP135" i="61"/>
  <c r="AP82" i="61"/>
  <c r="AR113" i="57"/>
  <c r="AR48" i="61"/>
  <c r="AQ69" i="57"/>
  <c r="AR135" i="57"/>
  <c r="AP76" i="57"/>
  <c r="AP53" i="61"/>
  <c r="AQ59" i="61"/>
  <c r="AR54" i="57"/>
  <c r="AN33" i="61"/>
  <c r="AR15" i="57"/>
  <c r="AO54" i="61"/>
  <c r="AQ78" i="61"/>
  <c r="AQ63" i="61"/>
  <c r="AN15" i="57"/>
  <c r="AO68" i="61"/>
  <c r="AQ15" i="57"/>
  <c r="AO33" i="57"/>
  <c r="AR35" i="61"/>
  <c r="AO63" i="61"/>
  <c r="AP63" i="61"/>
  <c r="AR40" i="57"/>
  <c r="AP124" i="57"/>
  <c r="AO30" i="57"/>
  <c r="AN124" i="57"/>
  <c r="AO89" i="57"/>
  <c r="AP15" i="61"/>
  <c r="AR15" i="61"/>
  <c r="AO142" i="61"/>
  <c r="AN21" i="61"/>
  <c r="AP87" i="61"/>
  <c r="AQ106" i="57"/>
  <c r="AN136" i="57"/>
  <c r="AN119" i="61"/>
  <c r="AO123" i="61"/>
  <c r="AP27" i="61"/>
  <c r="AP123" i="61"/>
  <c r="AQ36" i="57"/>
  <c r="AR66" i="57"/>
  <c r="AN100" i="61"/>
  <c r="AO136" i="57"/>
  <c r="AO27" i="61"/>
  <c r="AQ75" i="61"/>
  <c r="AQ104" i="61"/>
  <c r="AQ113" i="61"/>
  <c r="AN31" i="57"/>
  <c r="AP125" i="61"/>
  <c r="AP75" i="61"/>
  <c r="AP115" i="61"/>
  <c r="AR139" i="57"/>
  <c r="AR132" i="61"/>
  <c r="AR136" i="57"/>
  <c r="AP119" i="61"/>
  <c r="AN101" i="61"/>
  <c r="AR127" i="57"/>
  <c r="AN45" i="61"/>
  <c r="AR68" i="57"/>
  <c r="AR32" i="61"/>
  <c r="AN56" i="61"/>
  <c r="AQ89" i="61"/>
  <c r="AQ64" i="61"/>
  <c r="AQ18" i="61"/>
  <c r="AN27" i="57"/>
  <c r="AN76" i="57"/>
  <c r="AQ33" i="57"/>
  <c r="AN91" i="57"/>
  <c r="AO120" i="61"/>
  <c r="AP32" i="61"/>
  <c r="AP23" i="61"/>
  <c r="AN35" i="61"/>
  <c r="AR68" i="61"/>
  <c r="AQ131" i="61"/>
  <c r="AR27" i="61"/>
  <c r="AP45" i="61"/>
  <c r="AO91" i="57"/>
  <c r="AP104" i="61"/>
  <c r="AP27" i="57"/>
  <c r="AQ54" i="57"/>
  <c r="AO32" i="61"/>
  <c r="AP131" i="61"/>
  <c r="AN31" i="61"/>
  <c r="AN64" i="61"/>
  <c r="AP18" i="61"/>
  <c r="AN80" i="61"/>
  <c r="AO80" i="61"/>
  <c r="AP80" i="61"/>
  <c r="AP64" i="57"/>
  <c r="AN64" i="57"/>
  <c r="AO34" i="57"/>
  <c r="AQ34" i="57"/>
  <c r="AO28" i="57"/>
  <c r="AQ28" i="57"/>
  <c r="AQ76" i="61"/>
  <c r="AP76" i="61"/>
  <c r="AO76" i="61"/>
  <c r="AO22" i="61"/>
  <c r="AQ22" i="61"/>
  <c r="AP22" i="61"/>
  <c r="AN28" i="57"/>
  <c r="AQ144" i="61"/>
  <c r="AN22" i="61"/>
  <c r="AP90" i="57"/>
  <c r="AN90" i="57"/>
  <c r="AO94" i="57"/>
  <c r="AQ94" i="57"/>
  <c r="AN94" i="57"/>
  <c r="AR120" i="57"/>
  <c r="AN40" i="61"/>
  <c r="AR40" i="61"/>
  <c r="AR87" i="61"/>
  <c r="AO87" i="61"/>
  <c r="AN87" i="61"/>
  <c r="AQ87" i="61"/>
  <c r="AO78" i="61"/>
  <c r="AN78" i="61"/>
  <c r="AP94" i="57"/>
  <c r="AN76" i="61"/>
  <c r="AR28" i="57"/>
  <c r="AQ83" i="61"/>
  <c r="AQ128" i="61"/>
  <c r="AP128" i="61"/>
  <c r="AQ16" i="61"/>
  <c r="AO16" i="61"/>
  <c r="AN16" i="61"/>
  <c r="AP16" i="61"/>
  <c r="AQ39" i="61"/>
  <c r="AP39" i="61"/>
  <c r="AO39" i="61"/>
  <c r="AN39" i="61"/>
  <c r="AR63" i="57"/>
  <c r="AP111" i="61"/>
  <c r="AQ111" i="61"/>
  <c r="AN111" i="61"/>
  <c r="AP24" i="61"/>
  <c r="AO24" i="61"/>
  <c r="AN24" i="61"/>
  <c r="AQ123" i="57"/>
  <c r="AO123" i="57"/>
  <c r="AN116" i="61"/>
  <c r="AP116" i="61"/>
  <c r="AO116" i="61"/>
  <c r="AN34" i="57"/>
  <c r="AN123" i="57"/>
  <c r="AQ64" i="57"/>
  <c r="AQ116" i="61"/>
  <c r="AN80" i="57"/>
  <c r="AO80" i="57"/>
  <c r="AN92" i="57"/>
  <c r="AQ92" i="57"/>
  <c r="AP30" i="61"/>
  <c r="AO30" i="61"/>
  <c r="AO112" i="61"/>
  <c r="AQ112" i="61"/>
  <c r="AN90" i="61"/>
  <c r="AO90" i="61"/>
  <c r="AP91" i="61"/>
  <c r="AQ91" i="61"/>
  <c r="AP34" i="57"/>
  <c r="AP123" i="57"/>
  <c r="AP28" i="57"/>
  <c r="AP92" i="57"/>
  <c r="AQ63" i="57"/>
  <c r="AN120" i="61"/>
  <c r="AN138" i="61"/>
  <c r="AQ24" i="61"/>
  <c r="AR80" i="61"/>
  <c r="AR91" i="61"/>
  <c r="AR123" i="57"/>
  <c r="AR132" i="57"/>
  <c r="AP132" i="61"/>
  <c r="AO131" i="61"/>
  <c r="AR27" i="57"/>
  <c r="AR95" i="57"/>
  <c r="AN114" i="61"/>
  <c r="AR46" i="61"/>
  <c r="AR33" i="57"/>
  <c r="AR142" i="57"/>
  <c r="AP106" i="61"/>
  <c r="AR113" i="61"/>
  <c r="AQ120" i="61"/>
  <c r="AR48" i="57"/>
  <c r="AP81" i="61"/>
  <c r="AN69" i="61"/>
  <c r="AO15" i="57"/>
  <c r="AO27" i="57"/>
  <c r="AO76" i="57"/>
  <c r="AP33" i="57"/>
  <c r="AN23" i="61"/>
  <c r="AO31" i="61"/>
  <c r="AQ68" i="61"/>
  <c r="AO18" i="61"/>
  <c r="AQ119" i="61"/>
  <c r="AR88" i="57"/>
  <c r="AR143" i="57"/>
  <c r="AO20" i="61"/>
  <c r="AQ31" i="61"/>
  <c r="AQ115" i="61"/>
  <c r="AR93" i="57"/>
  <c r="AR22" i="61"/>
  <c r="AQ35" i="61"/>
  <c r="AO101" i="61"/>
  <c r="AR144" i="61"/>
  <c r="AQ23" i="61"/>
  <c r="AR70" i="57"/>
  <c r="AR67" i="57"/>
  <c r="AO33" i="61"/>
  <c r="AR111" i="61"/>
  <c r="AR96" i="61"/>
  <c r="AN53" i="61"/>
  <c r="AP56" i="57"/>
  <c r="AR34" i="57"/>
  <c r="AO69" i="61"/>
  <c r="AR76" i="61"/>
  <c r="AR16" i="61"/>
  <c r="AP141" i="57"/>
  <c r="AR103" i="57"/>
  <c r="AR139" i="61"/>
  <c r="AR77" i="61"/>
  <c r="AQ30" i="61"/>
  <c r="AR31" i="61"/>
  <c r="AQ21" i="61"/>
  <c r="AQ51" i="61"/>
  <c r="AR47" i="61"/>
  <c r="AO117" i="61"/>
  <c r="AR137" i="61"/>
  <c r="AP58" i="61"/>
  <c r="AQ80" i="57"/>
  <c r="AN32" i="61"/>
  <c r="AP89" i="61"/>
  <c r="AQ56" i="61"/>
  <c r="AQ105" i="61"/>
  <c r="AO99" i="61"/>
  <c r="AQ91" i="57"/>
  <c r="AO112" i="57"/>
  <c r="AQ124" i="57"/>
  <c r="AO35" i="57"/>
  <c r="AN95" i="57"/>
  <c r="AQ105" i="57"/>
  <c r="AN40" i="57"/>
  <c r="AQ141" i="57"/>
  <c r="AQ52" i="57"/>
  <c r="AO21" i="61"/>
  <c r="AO135" i="61"/>
  <c r="AN51" i="61"/>
  <c r="AN15" i="61"/>
  <c r="AO81" i="61"/>
  <c r="AP19" i="61"/>
  <c r="AO66" i="61"/>
  <c r="AR55" i="61"/>
  <c r="AQ117" i="61"/>
  <c r="AR35" i="57"/>
  <c r="AR124" i="57"/>
  <c r="AP95" i="57"/>
  <c r="AO105" i="57"/>
  <c r="AO40" i="57"/>
  <c r="AP30" i="57"/>
  <c r="AN52" i="57"/>
  <c r="AN105" i="61"/>
  <c r="AQ135" i="61"/>
  <c r="AN60" i="61"/>
  <c r="AO51" i="61"/>
  <c r="AQ15" i="61"/>
  <c r="AO94" i="61"/>
  <c r="AO45" i="61"/>
  <c r="AR71" i="61"/>
  <c r="AP107" i="61"/>
  <c r="AR144" i="57"/>
  <c r="AQ30" i="57"/>
  <c r="AP118" i="61"/>
  <c r="AP21" i="61"/>
  <c r="AP117" i="61"/>
  <c r="AN56" i="57"/>
  <c r="AP52" i="57"/>
  <c r="AO105" i="61"/>
  <c r="AQ94" i="61"/>
  <c r="AQ44" i="61"/>
  <c r="AR105" i="57"/>
  <c r="AO19" i="61"/>
  <c r="AP51" i="61"/>
  <c r="AR90" i="57"/>
  <c r="AR106" i="57"/>
  <c r="AR115" i="57"/>
  <c r="AO108" i="61"/>
  <c r="AO57" i="61"/>
  <c r="AR64" i="57"/>
  <c r="AO107" i="61"/>
  <c r="AQ101" i="61"/>
  <c r="AP95" i="61"/>
  <c r="AQ118" i="61"/>
  <c r="AR30" i="57"/>
  <c r="AO93" i="61"/>
  <c r="AO130" i="61"/>
  <c r="AQ33" i="61"/>
  <c r="AO106" i="61"/>
  <c r="AP101" i="61"/>
  <c r="AO28" i="61"/>
  <c r="AQ70" i="61"/>
  <c r="AQ130" i="61"/>
  <c r="AP33" i="61"/>
  <c r="AQ127" i="61"/>
  <c r="AR84" i="57"/>
  <c r="AP100" i="57"/>
  <c r="AO36" i="57"/>
  <c r="AN96" i="61"/>
  <c r="AQ20" i="61"/>
  <c r="AR36" i="61"/>
  <c r="AR28" i="61"/>
  <c r="AR125" i="61"/>
  <c r="AO92" i="61"/>
  <c r="AR71" i="57"/>
  <c r="AR33" i="61"/>
  <c r="AP87" i="57"/>
  <c r="AQ36" i="61"/>
  <c r="AP94" i="61"/>
  <c r="AN44" i="61"/>
  <c r="AO44" i="61"/>
  <c r="AR88" i="61"/>
  <c r="AR94" i="61"/>
  <c r="AQ142" i="61"/>
  <c r="AR18" i="57"/>
  <c r="AR44" i="61"/>
  <c r="AR104" i="57"/>
  <c r="AP31" i="57"/>
  <c r="AQ100" i="57"/>
  <c r="AP93" i="61"/>
  <c r="AP96" i="61"/>
  <c r="AR140" i="61"/>
  <c r="AR32" i="57"/>
  <c r="AO31" i="57"/>
  <c r="AN100" i="57"/>
  <c r="AQ44" i="57"/>
  <c r="AN93" i="61"/>
  <c r="AO96" i="61"/>
  <c r="AR31" i="57"/>
  <c r="AP17" i="61"/>
  <c r="AR100" i="57"/>
  <c r="AR108" i="57"/>
  <c r="AP88" i="57"/>
  <c r="AO44" i="57"/>
  <c r="AR94" i="57"/>
  <c r="AR57" i="61"/>
  <c r="AQ53" i="61"/>
  <c r="AR92" i="57"/>
  <c r="AR80" i="57"/>
  <c r="AR104" i="61"/>
  <c r="AR65" i="61"/>
  <c r="AQ32" i="57"/>
  <c r="AO95" i="57"/>
  <c r="AP142" i="61"/>
  <c r="AN126" i="61"/>
  <c r="AN105" i="57"/>
  <c r="AQ18" i="57"/>
  <c r="AO141" i="57"/>
  <c r="AO56" i="57"/>
  <c r="AQ29" i="61"/>
  <c r="AP105" i="61"/>
  <c r="AN112" i="61"/>
  <c r="AQ69" i="61"/>
  <c r="AP40" i="61"/>
  <c r="AQ81" i="61"/>
  <c r="AR141" i="57"/>
  <c r="AR56" i="57"/>
  <c r="AP66" i="61"/>
  <c r="AQ60" i="61"/>
  <c r="AR137" i="57"/>
  <c r="AR116" i="57"/>
  <c r="AQ20" i="57"/>
  <c r="AP93" i="57"/>
  <c r="AO52" i="57"/>
  <c r="AP88" i="61"/>
  <c r="AP69" i="61"/>
  <c r="AR20" i="61"/>
  <c r="AQ40" i="61"/>
  <c r="AO40" i="61"/>
  <c r="AN81" i="61"/>
  <c r="AR81" i="61"/>
  <c r="AR143" i="61"/>
  <c r="AR42" i="57"/>
  <c r="AR93" i="61"/>
  <c r="AR131" i="57"/>
  <c r="AN57" i="61"/>
  <c r="AR130" i="61"/>
  <c r="AR53" i="61"/>
  <c r="AR101" i="61"/>
  <c r="AR142" i="61"/>
  <c r="AR119" i="57"/>
  <c r="AO103" i="61"/>
  <c r="AR91" i="57"/>
  <c r="AP59" i="61"/>
  <c r="AR82" i="57"/>
  <c r="AP57" i="61"/>
  <c r="AR21" i="61"/>
  <c r="AR24" i="61"/>
  <c r="AN87" i="57"/>
  <c r="AR72" i="61"/>
  <c r="AR75" i="61"/>
  <c r="AR58" i="61"/>
  <c r="AO36" i="61"/>
  <c r="AQ93" i="57"/>
  <c r="AN107" i="61"/>
  <c r="AO29" i="61"/>
  <c r="AQ57" i="61"/>
  <c r="AO95" i="61"/>
  <c r="AQ88" i="61"/>
  <c r="AP28" i="61"/>
  <c r="AR42" i="61"/>
  <c r="AO20" i="57"/>
  <c r="AQ87" i="57"/>
  <c r="AP32" i="57"/>
  <c r="AN108" i="61"/>
  <c r="AN36" i="61"/>
  <c r="AN93" i="57"/>
  <c r="AN89" i="57"/>
  <c r="AQ90" i="57"/>
  <c r="AQ107" i="61"/>
  <c r="AP130" i="61"/>
  <c r="AO118" i="61"/>
  <c r="AQ106" i="61"/>
  <c r="AQ93" i="61"/>
  <c r="AQ99" i="61"/>
  <c r="AN29" i="61"/>
  <c r="AN59" i="61"/>
  <c r="AP20" i="61"/>
  <c r="AQ95" i="61"/>
  <c r="AO88" i="61"/>
  <c r="AO58" i="61"/>
  <c r="AP35" i="61"/>
  <c r="AO104" i="61"/>
  <c r="AN104" i="61"/>
  <c r="AR29" i="61"/>
  <c r="AR118" i="61"/>
  <c r="AN28" i="61"/>
  <c r="AR89" i="57"/>
  <c r="AR72" i="57"/>
  <c r="AO89" i="61"/>
  <c r="AP64" i="61"/>
  <c r="AR127" i="61"/>
  <c r="AR95" i="61"/>
  <c r="AQ90" i="61"/>
  <c r="AP56" i="61"/>
  <c r="AR131" i="61"/>
  <c r="AN20" i="57"/>
  <c r="AN32" i="57"/>
  <c r="AP89" i="57"/>
  <c r="AN118" i="61"/>
  <c r="AN20" i="61"/>
  <c r="AP20" i="57"/>
  <c r="AO87" i="57"/>
  <c r="AO32" i="57"/>
  <c r="AO93" i="57"/>
  <c r="AQ58" i="61"/>
  <c r="AP78" i="61"/>
  <c r="AQ126" i="61"/>
  <c r="AR117" i="61"/>
  <c r="AR45" i="57"/>
  <c r="AP102" i="61"/>
  <c r="AR117" i="57"/>
  <c r="AR52" i="61"/>
  <c r="AR79" i="57"/>
  <c r="AR69" i="61"/>
  <c r="AQ108" i="61"/>
  <c r="AR81" i="57"/>
  <c r="AR101" i="57"/>
  <c r="AO34" i="61"/>
  <c r="AR136" i="61"/>
  <c r="AR89" i="61"/>
  <c r="AR135" i="61"/>
  <c r="AR39" i="61"/>
  <c r="AR129" i="61"/>
  <c r="AR45" i="61"/>
  <c r="AP99" i="61"/>
  <c r="AR120" i="61"/>
  <c r="AR112" i="61"/>
  <c r="AR43" i="61"/>
  <c r="AR119" i="61"/>
  <c r="AR105" i="61"/>
  <c r="AR106" i="61"/>
  <c r="AR51" i="61"/>
  <c r="AR56" i="61"/>
  <c r="AR107" i="61"/>
  <c r="AR123" i="61"/>
  <c r="AR41" i="61"/>
  <c r="AO117" i="57"/>
  <c r="AO129" i="57"/>
  <c r="AP114" i="61"/>
  <c r="AP60" i="61"/>
  <c r="AO102" i="61"/>
  <c r="AP41" i="61"/>
  <c r="AR65" i="57"/>
  <c r="AN41" i="61"/>
  <c r="AO70" i="61"/>
  <c r="AQ54" i="61"/>
  <c r="AR79" i="61"/>
  <c r="AP54" i="61"/>
  <c r="AR128" i="61"/>
  <c r="AR60" i="61"/>
  <c r="AQ138" i="61"/>
  <c r="AR115" i="61"/>
  <c r="AR66" i="61"/>
  <c r="AR59" i="61"/>
  <c r="AO96" i="57"/>
  <c r="AO100" i="61"/>
  <c r="AO52" i="61"/>
  <c r="AP34" i="61"/>
  <c r="AQ41" i="61"/>
  <c r="AR124" i="61"/>
  <c r="AR23" i="61"/>
  <c r="AP126" i="61"/>
  <c r="AQ66" i="57"/>
  <c r="AP124" i="61"/>
  <c r="AP136" i="61"/>
  <c r="AQ66" i="61"/>
  <c r="AR102" i="61"/>
  <c r="AP70" i="61"/>
  <c r="AP103" i="61"/>
  <c r="AR129" i="57"/>
  <c r="AR69" i="57"/>
  <c r="AN129" i="57"/>
  <c r="AN44" i="57"/>
  <c r="AQ96" i="57"/>
  <c r="AP36" i="57"/>
  <c r="AO114" i="61"/>
  <c r="AP100" i="61"/>
  <c r="AO17" i="61"/>
  <c r="AQ124" i="61"/>
  <c r="AP52" i="61"/>
  <c r="AP138" i="61"/>
  <c r="AQ102" i="61"/>
  <c r="AQ34" i="61"/>
  <c r="AP129" i="61"/>
  <c r="AO136" i="61"/>
  <c r="AR108" i="61"/>
  <c r="AQ103" i="61"/>
  <c r="AO41" i="61"/>
  <c r="AQ45" i="61"/>
  <c r="AR100" i="61"/>
  <c r="AR36" i="57"/>
  <c r="AR92" i="61"/>
  <c r="AR44" i="57"/>
  <c r="AR96" i="57"/>
  <c r="AN92" i="61"/>
  <c r="AQ117" i="57"/>
  <c r="AN88" i="57"/>
  <c r="AP117" i="57"/>
  <c r="AQ88" i="57"/>
  <c r="AP129" i="57"/>
  <c r="AP108" i="61"/>
  <c r="AP96" i="57"/>
  <c r="AQ114" i="61"/>
  <c r="AQ100" i="61"/>
  <c r="AQ17" i="61"/>
  <c r="AO124" i="61"/>
  <c r="AN52" i="61"/>
  <c r="AN102" i="61"/>
  <c r="AN34" i="61"/>
  <c r="AQ123" i="61"/>
  <c r="AN129" i="61"/>
  <c r="AN136" i="61"/>
  <c r="AR114" i="61"/>
  <c r="AR99" i="61"/>
  <c r="AP92" i="61"/>
  <c r="AR34" i="61"/>
  <c r="AR138" i="61"/>
  <c r="AR103" i="61"/>
  <c r="AR18" i="61"/>
  <c r="AR70" i="61"/>
  <c r="AR19" i="61"/>
  <c r="AR78" i="61"/>
  <c r="AO88" i="57"/>
  <c r="AQ52" i="61"/>
  <c r="AQ129" i="61"/>
  <c r="AQ136" i="61"/>
  <c r="AR30" i="61"/>
  <c r="AR63" i="61"/>
  <c r="AR64" i="61"/>
  <c r="AR116" i="61"/>
  <c r="AR84" i="61"/>
  <c r="AR83" i="61"/>
  <c r="AR17" i="61"/>
  <c r="AR67" i="61"/>
  <c r="AR82" i="61"/>
  <c r="AR126" i="61"/>
  <c r="AR54" i="61"/>
  <c r="AP90" i="61"/>
  <c r="AR90" i="61"/>
</calcChain>
</file>

<file path=xl/sharedStrings.xml><?xml version="1.0" encoding="utf-8"?>
<sst xmlns="http://schemas.openxmlformats.org/spreadsheetml/2006/main" count="1440" uniqueCount="180">
  <si>
    <t>Team</t>
  </si>
  <si>
    <t>MCI</t>
  </si>
  <si>
    <t>NEW</t>
  </si>
  <si>
    <t>TOT</t>
  </si>
  <si>
    <t>EVE</t>
  </si>
  <si>
    <t>ARS</t>
  </si>
  <si>
    <t>MUN</t>
  </si>
  <si>
    <t>CHE</t>
  </si>
  <si>
    <t>LIV</t>
  </si>
  <si>
    <t>DEF</t>
  </si>
  <si>
    <t>SOU</t>
  </si>
  <si>
    <t>SOT</t>
  </si>
  <si>
    <t>Tm</t>
  </si>
  <si>
    <t>Avg.</t>
  </si>
  <si>
    <t>Big Chances</t>
  </si>
  <si>
    <t>BC</t>
  </si>
  <si>
    <t>GS / G</t>
  </si>
  <si>
    <t>AVG</t>
  </si>
  <si>
    <t>GAPG</t>
  </si>
  <si>
    <t>GSPG</t>
  </si>
  <si>
    <t>FGAPG</t>
  </si>
  <si>
    <t>FGSPG</t>
  </si>
  <si>
    <t>@LIV</t>
  </si>
  <si>
    <t>@EVE</t>
  </si>
  <si>
    <t>@CHE</t>
  </si>
  <si>
    <t>@TOT</t>
  </si>
  <si>
    <t>@ARS</t>
  </si>
  <si>
    <t>Opp GSPG</t>
  </si>
  <si>
    <t>Opp GAPG</t>
  </si>
  <si>
    <t>Op GS</t>
  </si>
  <si>
    <t>Op GA</t>
  </si>
  <si>
    <t>Def Rtg</t>
  </si>
  <si>
    <t>Off Rtg</t>
  </si>
  <si>
    <t>Total Rtg</t>
  </si>
  <si>
    <t>Home</t>
  </si>
  <si>
    <t>OFF</t>
  </si>
  <si>
    <t>OFF RATIO</t>
  </si>
  <si>
    <t>DEF RATIO</t>
  </si>
  <si>
    <t>OPP Shots On Target</t>
  </si>
  <si>
    <t>OPP Goals</t>
  </si>
  <si>
    <t>Shots On Target</t>
  </si>
  <si>
    <t>Goals</t>
  </si>
  <si>
    <t>Games Played</t>
  </si>
  <si>
    <t>GA / G</t>
  </si>
  <si>
    <t>OPP Big Chances</t>
  </si>
  <si>
    <t>ACTIVE GA / G</t>
  </si>
  <si>
    <t>ACTIVE GS / G</t>
  </si>
  <si>
    <t>Dif</t>
  </si>
  <si>
    <t>Form GS</t>
  </si>
  <si>
    <t>Form GS Sub</t>
  </si>
  <si>
    <t>Form GA Sub</t>
  </si>
  <si>
    <t>Form GA</t>
  </si>
  <si>
    <t>GW</t>
  </si>
  <si>
    <t>CRY</t>
  </si>
  <si>
    <t>@SOU</t>
  </si>
  <si>
    <t>@CRY</t>
  </si>
  <si>
    <t>3 Wk Avg</t>
  </si>
  <si>
    <t>6 Wk Avg</t>
  </si>
  <si>
    <t>9 Wk Avg</t>
  </si>
  <si>
    <t>Avg</t>
  </si>
  <si>
    <t>@LEI</t>
  </si>
  <si>
    <t>BUR</t>
  </si>
  <si>
    <t>LEI</t>
  </si>
  <si>
    <t>WHU</t>
  </si>
  <si>
    <t>OPP SOT BC</t>
  </si>
  <si>
    <t>OPP Other BC</t>
  </si>
  <si>
    <t>SOT BC</t>
  </si>
  <si>
    <t>Other BC</t>
  </si>
  <si>
    <t>GS</t>
  </si>
  <si>
    <t>GA</t>
  </si>
  <si>
    <t>@WAT</t>
  </si>
  <si>
    <t>WAT</t>
  </si>
  <si>
    <t>@MUN</t>
  </si>
  <si>
    <t>BOU</t>
  </si>
  <si>
    <t>@BOU</t>
  </si>
  <si>
    <t>@MCI</t>
  </si>
  <si>
    <t>@BUR</t>
  </si>
  <si>
    <t>xG</t>
  </si>
  <si>
    <t>Use xG?</t>
  </si>
  <si>
    <t>XGA</t>
  </si>
  <si>
    <t>@WHU</t>
  </si>
  <si>
    <t>@NEW</t>
  </si>
  <si>
    <t>12 Wk Avg</t>
  </si>
  <si>
    <t>xG Scored</t>
  </si>
  <si>
    <t>xG Allowed</t>
  </si>
  <si>
    <t>Understat</t>
  </si>
  <si>
    <t>Understat Avg.</t>
  </si>
  <si>
    <t>FFS</t>
  </si>
  <si>
    <t>FFS Avg.</t>
  </si>
  <si>
    <t>WOL</t>
  </si>
  <si>
    <t>@WOL</t>
  </si>
  <si>
    <t>Tottenham Hotspur</t>
  </si>
  <si>
    <t>Liverpool</t>
  </si>
  <si>
    <t>Wolverhampton Wanderers</t>
  </si>
  <si>
    <t>Manchester City</t>
  </si>
  <si>
    <t>Newcastle United</t>
  </si>
  <si>
    <t>West Ham United</t>
  </si>
  <si>
    <t>Brighton and Hove Albion</t>
  </si>
  <si>
    <t>Burnley</t>
  </si>
  <si>
    <t>Bournemouth</t>
  </si>
  <si>
    <t>Crystal Palace</t>
  </si>
  <si>
    <t>Leicester City</t>
  </si>
  <si>
    <t>Southampton</t>
  </si>
  <si>
    <t>Watford</t>
  </si>
  <si>
    <t>Arsenal</t>
  </si>
  <si>
    <t>Chelsea</t>
  </si>
  <si>
    <t>Manchester United</t>
  </si>
  <si>
    <t>Everton</t>
  </si>
  <si>
    <t>Pre GA</t>
  </si>
  <si>
    <t>Pre GS</t>
  </si>
  <si>
    <t>ACTIVE GD / G</t>
  </si>
  <si>
    <t>AVL</t>
  </si>
  <si>
    <t>SHU</t>
  </si>
  <si>
    <t>NOR</t>
  </si>
  <si>
    <t>@SHU</t>
  </si>
  <si>
    <t>@NOR</t>
  </si>
  <si>
    <t>@AVL</t>
  </si>
  <si>
    <t>Aston Villa</t>
  </si>
  <si>
    <t>Norwich City</t>
  </si>
  <si>
    <t>Sheffield United</t>
  </si>
  <si>
    <t>Y</t>
  </si>
  <si>
    <t>BRI</t>
  </si>
  <si>
    <t>@BRI</t>
  </si>
  <si>
    <t>FA Cup 4th</t>
  </si>
  <si>
    <t>EPL GW25</t>
  </si>
  <si>
    <t>EPL GW26</t>
  </si>
  <si>
    <t>FA Cup R</t>
  </si>
  <si>
    <t>EPL GW27</t>
  </si>
  <si>
    <t>EUROPE</t>
  </si>
  <si>
    <t>FA Cup 5th</t>
  </si>
  <si>
    <t>LC FINAL</t>
  </si>
  <si>
    <t>EPL GW28</t>
  </si>
  <si>
    <t>EPL GW29</t>
  </si>
  <si>
    <t>EPL GW30</t>
  </si>
  <si>
    <t>FA Cup QF</t>
  </si>
  <si>
    <t>EPL GW31</t>
  </si>
  <si>
    <t>INTERNATIONAL</t>
  </si>
  <si>
    <t>EPL GW32</t>
  </si>
  <si>
    <t>EPL GW33</t>
  </si>
  <si>
    <t>EPL GW34</t>
  </si>
  <si>
    <t>DGW</t>
  </si>
  <si>
    <t>FA Cup SF</t>
  </si>
  <si>
    <t>EPL GW35</t>
  </si>
  <si>
    <t>EPL GW36</t>
  </si>
  <si>
    <t>EPL GW37</t>
  </si>
  <si>
    <t>EPL GW38</t>
  </si>
  <si>
    <t>WBA</t>
  </si>
  <si>
    <t>LC SEMI</t>
  </si>
  <si>
    <t>@BRENT</t>
  </si>
  <si>
    <t>@MILL</t>
  </si>
  <si>
    <t>OX UN</t>
  </si>
  <si>
    <t>@HULL</t>
  </si>
  <si>
    <t>FUL</t>
  </si>
  <si>
    <t>@AT MAD</t>
  </si>
  <si>
    <t>@R MAD</t>
  </si>
  <si>
    <t>BAY MUN</t>
  </si>
  <si>
    <t>RB LEIP</t>
  </si>
  <si>
    <t>ESP</t>
  </si>
  <si>
    <t>@OLY</t>
  </si>
  <si>
    <t>@CL BRUG</t>
  </si>
  <si>
    <t>OLY</t>
  </si>
  <si>
    <t>CL BRUG</t>
  </si>
  <si>
    <t>@ESP</t>
  </si>
  <si>
    <t>AT MAD</t>
  </si>
  <si>
    <t>@RB LEIP</t>
  </si>
  <si>
    <t>@BAY MUN</t>
  </si>
  <si>
    <t>R MAD</t>
  </si>
  <si>
    <t>EPL GW24</t>
  </si>
  <si>
    <t>@SHW TN</t>
  </si>
  <si>
    <t>@TRN</t>
  </si>
  <si>
    <t>@SH WED</t>
  </si>
  <si>
    <t>@RDG/CARD</t>
  </si>
  <si>
    <t>LIV/SHW TWN</t>
  </si>
  <si>
    <t>@WBA</t>
  </si>
  <si>
    <t>COV/BIRM</t>
  </si>
  <si>
    <t>@NORTH/D CTY</t>
  </si>
  <si>
    <t>@SOU/TOT</t>
  </si>
  <si>
    <t>@PORT</t>
  </si>
  <si>
    <t>SHR TOWN</t>
  </si>
  <si>
    <t>@OXF 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</si>
</sst>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_);[Red]\(0.00\)"/>
    <numFmt numFmtId="166" formatCode="0.0_);[Red]\(0.0\)"/>
    <numFmt numFmtId="167" formatCode="0.0000"/>
    <numFmt numFmtId="168" formatCode="0.000"/>
    <numFmt numFmtId="169" formatCode="[$-409]ddd\,\ mmm\ d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6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3">
    <xf numFmtId="0" fontId="0" fillId="0" borderId="0" xfId="0"/>
    <xf numFmtId="0" fontId="18" fillId="0" borderId="0" xfId="0" applyFont="1"/>
    <xf numFmtId="0" fontId="19" fillId="34" borderId="10" xfId="0" applyFont="1" applyFill="1" applyBorder="1" applyAlignment="1">
      <alignment horizontal="center" vertical="center"/>
    </xf>
    <xf numFmtId="2" fontId="18" fillId="0" borderId="10" xfId="0" applyNumberFormat="1" applyFont="1" applyBorder="1" applyAlignment="1">
      <alignment horizontal="center"/>
    </xf>
    <xf numFmtId="0" fontId="19" fillId="34" borderId="10" xfId="0" applyFont="1" applyFill="1" applyBorder="1" applyAlignment="1">
      <alignment horizontal="center" vertical="top" wrapText="1"/>
    </xf>
    <xf numFmtId="0" fontId="19" fillId="35" borderId="10" xfId="0" applyFont="1" applyFill="1" applyBorder="1" applyAlignment="1">
      <alignment horizontal="center" vertical="center"/>
    </xf>
    <xf numFmtId="2" fontId="18" fillId="0" borderId="0" xfId="0" applyNumberFormat="1" applyFont="1"/>
    <xf numFmtId="165" fontId="18" fillId="0" borderId="0" xfId="0" applyNumberFormat="1" applyFont="1"/>
    <xf numFmtId="0" fontId="19" fillId="33" borderId="10" xfId="0" applyFont="1" applyFill="1" applyBorder="1" applyAlignment="1">
      <alignment horizontal="center" vertical="center"/>
    </xf>
    <xf numFmtId="2" fontId="18" fillId="0" borderId="10" xfId="0" applyNumberFormat="1" applyFont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top" wrapText="1"/>
    </xf>
    <xf numFmtId="0" fontId="18" fillId="0" borderId="10" xfId="0" applyFont="1" applyBorder="1" applyAlignment="1">
      <alignment horizontal="center" vertical="top"/>
    </xf>
    <xf numFmtId="165" fontId="18" fillId="0" borderId="10" xfId="0" applyNumberFormat="1" applyFont="1" applyBorder="1" applyAlignment="1">
      <alignment horizontal="center" vertical="top"/>
    </xf>
    <xf numFmtId="0" fontId="19" fillId="38" borderId="10" xfId="0" applyFont="1" applyFill="1" applyBorder="1" applyAlignment="1">
      <alignment horizontal="center" vertical="top" wrapText="1"/>
    </xf>
    <xf numFmtId="0" fontId="19" fillId="39" borderId="10" xfId="0" applyFont="1" applyFill="1" applyBorder="1" applyAlignment="1">
      <alignment horizontal="center" vertical="top" wrapText="1"/>
    </xf>
    <xf numFmtId="167" fontId="18" fillId="0" borderId="0" xfId="0" applyNumberFormat="1" applyFont="1"/>
    <xf numFmtId="0" fontId="19" fillId="35" borderId="10" xfId="0" applyFont="1" applyFill="1" applyBorder="1" applyAlignment="1">
      <alignment horizontal="center" vertical="top"/>
    </xf>
    <xf numFmtId="0" fontId="19" fillId="37" borderId="10" xfId="0" applyFont="1" applyFill="1" applyBorder="1" applyAlignment="1">
      <alignment horizontal="center" vertical="center"/>
    </xf>
    <xf numFmtId="164" fontId="18" fillId="0" borderId="10" xfId="0" applyNumberFormat="1" applyFont="1" applyBorder="1" applyAlignment="1">
      <alignment horizontal="center"/>
    </xf>
    <xf numFmtId="166" fontId="18" fillId="0" borderId="10" xfId="0" applyNumberFormat="1" applyFont="1" applyBorder="1" applyAlignment="1">
      <alignment horizontal="center"/>
    </xf>
    <xf numFmtId="10" fontId="18" fillId="0" borderId="10" xfId="0" applyNumberFormat="1" applyFont="1" applyBorder="1" applyAlignment="1">
      <alignment horizontal="center"/>
    </xf>
    <xf numFmtId="164" fontId="18" fillId="0" borderId="0" xfId="0" applyNumberFormat="1" applyFont="1"/>
    <xf numFmtId="164" fontId="18" fillId="0" borderId="10" xfId="0" applyNumberFormat="1" applyFont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1" fillId="0" borderId="0" xfId="0" applyFont="1"/>
    <xf numFmtId="0" fontId="21" fillId="0" borderId="10" xfId="0" quotePrefix="1" applyFont="1" applyBorder="1" applyAlignment="1">
      <alignment horizontal="center" vertical="center"/>
    </xf>
    <xf numFmtId="10" fontId="18" fillId="0" borderId="0" xfId="0" applyNumberFormat="1" applyFont="1"/>
    <xf numFmtId="1" fontId="18" fillId="0" borderId="10" xfId="0" applyNumberFormat="1" applyFont="1" applyBorder="1" applyAlignment="1">
      <alignment horizontal="center" vertical="top"/>
    </xf>
    <xf numFmtId="0" fontId="18" fillId="0" borderId="10" xfId="0" applyFont="1" applyBorder="1"/>
    <xf numFmtId="168" fontId="18" fillId="0" borderId="10" xfId="0" applyNumberFormat="1" applyFont="1" applyBorder="1"/>
    <xf numFmtId="164" fontId="19" fillId="34" borderId="10" xfId="0" applyNumberFormat="1" applyFont="1" applyFill="1" applyBorder="1" applyAlignment="1">
      <alignment horizontal="center" vertical="center"/>
    </xf>
    <xf numFmtId="164" fontId="19" fillId="35" borderId="10" xfId="0" applyNumberFormat="1" applyFont="1" applyFill="1" applyBorder="1" applyAlignment="1">
      <alignment horizontal="center" vertical="center"/>
    </xf>
    <xf numFmtId="0" fontId="18" fillId="0" borderId="10" xfId="0" applyFont="1" applyBorder="1" applyAlignment="1">
      <alignment horizontal="left" vertical="top"/>
    </xf>
    <xf numFmtId="0" fontId="22" fillId="34" borderId="1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34" borderId="10" xfId="0" applyFont="1" applyFill="1" applyBorder="1" applyAlignment="1">
      <alignment horizontal="center" vertical="top"/>
    </xf>
    <xf numFmtId="0" fontId="24" fillId="35" borderId="10" xfId="0" applyFont="1" applyFill="1" applyBorder="1" applyAlignment="1">
      <alignment horizontal="center" vertical="top"/>
    </xf>
    <xf numFmtId="0" fontId="25" fillId="0" borderId="0" xfId="0" applyFont="1" applyAlignment="1">
      <alignment horizontal="center"/>
    </xf>
    <xf numFmtId="0" fontId="24" fillId="33" borderId="10" xfId="0" applyFont="1" applyFill="1" applyBorder="1" applyAlignment="1">
      <alignment horizontal="center" vertical="center"/>
    </xf>
    <xf numFmtId="0" fontId="24" fillId="36" borderId="12" xfId="0" applyFont="1" applyFill="1" applyBorder="1" applyAlignment="1">
      <alignment horizontal="center"/>
    </xf>
    <xf numFmtId="0" fontId="24" fillId="36" borderId="0" xfId="0" applyFont="1" applyFill="1" applyAlignment="1">
      <alignment horizontal="center"/>
    </xf>
    <xf numFmtId="0" fontId="24" fillId="34" borderId="10" xfId="0" applyFont="1" applyFill="1" applyBorder="1" applyAlignment="1">
      <alignment horizontal="center" vertical="center"/>
    </xf>
    <xf numFmtId="2" fontId="25" fillId="0" borderId="10" xfId="0" applyNumberFormat="1" applyFont="1" applyBorder="1" applyAlignment="1">
      <alignment horizontal="center" vertical="top" wrapText="1"/>
    </xf>
    <xf numFmtId="0" fontId="25" fillId="0" borderId="10" xfId="0" applyFont="1" applyBorder="1" applyAlignment="1">
      <alignment horizontal="center"/>
    </xf>
    <xf numFmtId="2" fontId="25" fillId="0" borderId="10" xfId="0" applyNumberFormat="1" applyFont="1" applyBorder="1" applyAlignment="1">
      <alignment horizontal="center"/>
    </xf>
    <xf numFmtId="0" fontId="24" fillId="34" borderId="11" xfId="0" applyFont="1" applyFill="1" applyBorder="1" applyAlignment="1">
      <alignment horizontal="center" vertical="center"/>
    </xf>
    <xf numFmtId="0" fontId="24" fillId="35" borderId="11" xfId="0" applyFont="1" applyFill="1" applyBorder="1" applyAlignment="1">
      <alignment horizontal="center" vertical="center"/>
    </xf>
    <xf numFmtId="9" fontId="25" fillId="0" borderId="0" xfId="0" applyNumberFormat="1" applyFont="1" applyAlignment="1">
      <alignment horizontal="center"/>
    </xf>
    <xf numFmtId="2" fontId="25" fillId="0" borderId="10" xfId="0" applyNumberFormat="1" applyFont="1" applyBorder="1" applyAlignment="1">
      <alignment horizontal="center" vertical="center"/>
    </xf>
    <xf numFmtId="2" fontId="25" fillId="0" borderId="0" xfId="0" applyNumberFormat="1" applyFont="1" applyAlignment="1">
      <alignment horizontal="center"/>
    </xf>
    <xf numFmtId="0" fontId="25" fillId="0" borderId="10" xfId="0" quotePrefix="1" applyFont="1" applyBorder="1" applyAlignment="1">
      <alignment horizontal="center" vertical="center"/>
    </xf>
    <xf numFmtId="0" fontId="26" fillId="34" borderId="10" xfId="0" applyFont="1" applyFill="1" applyBorder="1" applyAlignment="1">
      <alignment horizontal="center" vertical="center"/>
    </xf>
    <xf numFmtId="0" fontId="27" fillId="0" borderId="10" xfId="0" quotePrefix="1" applyFont="1" applyBorder="1" applyAlignment="1">
      <alignment horizontal="center" vertical="center"/>
    </xf>
    <xf numFmtId="0" fontId="28" fillId="34" borderId="10" xfId="0" applyFont="1" applyFill="1" applyBorder="1" applyAlignment="1">
      <alignment horizontal="center" vertical="center"/>
    </xf>
    <xf numFmtId="0" fontId="28" fillId="41" borderId="10" xfId="0" applyFont="1" applyFill="1" applyBorder="1" applyAlignment="1">
      <alignment horizontal="center" vertical="center" wrapText="1"/>
    </xf>
    <xf numFmtId="0" fontId="28" fillId="42" borderId="10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2" fontId="30" fillId="0" borderId="10" xfId="0" applyNumberFormat="1" applyFont="1" applyBorder="1" applyAlignment="1">
      <alignment horizontal="center" vertical="center"/>
    </xf>
    <xf numFmtId="9" fontId="29" fillId="0" borderId="0" xfId="42" applyFont="1" applyAlignment="1">
      <alignment vertical="center"/>
    </xf>
    <xf numFmtId="0" fontId="31" fillId="34" borderId="10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10" xfId="0" quotePrefix="1" applyFont="1" applyBorder="1" applyAlignment="1">
      <alignment horizontal="center" vertical="center"/>
    </xf>
    <xf numFmtId="2" fontId="32" fillId="0" borderId="0" xfId="0" applyNumberFormat="1" applyFont="1" applyAlignment="1">
      <alignment horizontal="center" vertical="center"/>
    </xf>
    <xf numFmtId="0" fontId="31" fillId="35" borderId="10" xfId="0" applyFont="1" applyFill="1" applyBorder="1" applyAlignment="1">
      <alignment horizontal="center" vertical="center"/>
    </xf>
    <xf numFmtId="2" fontId="32" fillId="0" borderId="14" xfId="0" applyNumberFormat="1" applyFont="1" applyBorder="1" applyAlignment="1">
      <alignment horizontal="center" vertical="center"/>
    </xf>
    <xf numFmtId="2" fontId="32" fillId="0" borderId="10" xfId="0" applyNumberFormat="1" applyFont="1" applyBorder="1" applyAlignment="1">
      <alignment horizontal="center" vertical="center"/>
    </xf>
    <xf numFmtId="164" fontId="32" fillId="0" borderId="0" xfId="0" applyNumberFormat="1" applyFont="1" applyAlignment="1">
      <alignment horizontal="center" vertical="center"/>
    </xf>
    <xf numFmtId="164" fontId="32" fillId="0" borderId="10" xfId="0" applyNumberFormat="1" applyFont="1" applyBorder="1" applyAlignment="1">
      <alignment horizontal="center" vertical="center"/>
    </xf>
    <xf numFmtId="0" fontId="31" fillId="0" borderId="15" xfId="0" applyFont="1" applyBorder="1" applyAlignment="1">
      <alignment horizontal="center"/>
    </xf>
    <xf numFmtId="164" fontId="32" fillId="0" borderId="15" xfId="0" applyNumberFormat="1" applyFont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164" fontId="23" fillId="0" borderId="13" xfId="0" applyNumberFormat="1" applyFont="1" applyBorder="1" applyAlignment="1">
      <alignment horizontal="center" vertical="center"/>
    </xf>
    <xf numFmtId="2" fontId="18" fillId="0" borderId="0" xfId="0" quotePrefix="1" applyNumberFormat="1" applyFont="1" applyAlignment="1">
      <alignment horizontal="center" vertical="center"/>
    </xf>
    <xf numFmtId="2" fontId="32" fillId="0" borderId="10" xfId="0" quotePrefix="1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2" fontId="32" fillId="0" borderId="13" xfId="0" applyNumberFormat="1" applyFont="1" applyBorder="1" applyAlignment="1">
      <alignment horizontal="center" vertical="center"/>
    </xf>
    <xf numFmtId="0" fontId="32" fillId="0" borderId="10" xfId="0" quotePrefix="1" applyFont="1" applyFill="1" applyBorder="1" applyAlignment="1">
      <alignment horizontal="center" vertical="center"/>
    </xf>
    <xf numFmtId="2" fontId="18" fillId="0" borderId="10" xfId="0" applyNumberFormat="1" applyFont="1" applyFill="1" applyBorder="1" applyAlignment="1">
      <alignment horizontal="center" vertical="center"/>
    </xf>
    <xf numFmtId="2" fontId="32" fillId="0" borderId="10" xfId="0" quotePrefix="1" applyNumberFormat="1" applyFont="1" applyFill="1" applyBorder="1" applyAlignment="1">
      <alignment horizontal="center" vertical="center"/>
    </xf>
    <xf numFmtId="164" fontId="18" fillId="0" borderId="10" xfId="0" applyNumberFormat="1" applyFont="1" applyFill="1" applyBorder="1" applyAlignment="1">
      <alignment horizontal="center" vertical="center"/>
    </xf>
    <xf numFmtId="164" fontId="32" fillId="0" borderId="10" xfId="0" quotePrefix="1" applyNumberFormat="1" applyFont="1" applyFill="1" applyBorder="1" applyAlignment="1">
      <alignment horizontal="center" vertical="center"/>
    </xf>
    <xf numFmtId="2" fontId="32" fillId="0" borderId="0" xfId="0" applyNumberFormat="1" applyFont="1" applyFill="1" applyAlignment="1">
      <alignment horizontal="center" vertical="center"/>
    </xf>
    <xf numFmtId="0" fontId="32" fillId="0" borderId="0" xfId="0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32" fillId="43" borderId="10" xfId="0" quotePrefix="1" applyFont="1" applyFill="1" applyBorder="1" applyAlignment="1">
      <alignment horizontal="center" vertical="center"/>
    </xf>
    <xf numFmtId="2" fontId="18" fillId="43" borderId="10" xfId="0" applyNumberFormat="1" applyFont="1" applyFill="1" applyBorder="1" applyAlignment="1">
      <alignment horizontal="center" vertical="center"/>
    </xf>
    <xf numFmtId="164" fontId="18" fillId="43" borderId="10" xfId="0" applyNumberFormat="1" applyFont="1" applyFill="1" applyBorder="1" applyAlignment="1">
      <alignment horizontal="center" vertical="center"/>
    </xf>
    <xf numFmtId="169" fontId="20" fillId="35" borderId="18" xfId="0" applyNumberFormat="1" applyFont="1" applyFill="1" applyBorder="1" applyAlignment="1">
      <alignment horizontal="center" vertical="center" wrapText="1"/>
    </xf>
    <xf numFmtId="0" fontId="21" fillId="0" borderId="23" xfId="0" quotePrefix="1" applyFont="1" applyBorder="1" applyAlignment="1">
      <alignment horizontal="center" vertical="center"/>
    </xf>
    <xf numFmtId="0" fontId="21" fillId="0" borderId="25" xfId="0" quotePrefix="1" applyFont="1" applyBorder="1" applyAlignment="1">
      <alignment horizontal="center" vertical="center"/>
    </xf>
    <xf numFmtId="0" fontId="21" fillId="0" borderId="26" xfId="0" quotePrefix="1" applyFont="1" applyBorder="1" applyAlignment="1">
      <alignment horizontal="center" vertical="center"/>
    </xf>
    <xf numFmtId="169" fontId="33" fillId="46" borderId="20" xfId="0" applyNumberFormat="1" applyFont="1" applyFill="1" applyBorder="1" applyAlignment="1">
      <alignment horizontal="center" vertical="center"/>
    </xf>
    <xf numFmtId="169" fontId="33" fillId="46" borderId="21" xfId="0" applyNumberFormat="1" applyFont="1" applyFill="1" applyBorder="1" applyAlignment="1">
      <alignment horizontal="center" vertical="center"/>
    </xf>
    <xf numFmtId="169" fontId="20" fillId="36" borderId="10" xfId="0" applyNumberFormat="1" applyFont="1" applyFill="1" applyBorder="1" applyAlignment="1">
      <alignment horizontal="center" vertical="center" wrapText="1"/>
    </xf>
    <xf numFmtId="169" fontId="20" fillId="34" borderId="10" xfId="0" applyNumberFormat="1" applyFont="1" applyFill="1" applyBorder="1" applyAlignment="1">
      <alignment horizontal="center" vertical="center" wrapText="1"/>
    </xf>
    <xf numFmtId="169" fontId="20" fillId="47" borderId="10" xfId="0" applyNumberFormat="1" applyFont="1" applyFill="1" applyBorder="1" applyAlignment="1">
      <alignment horizontal="center" vertical="center" wrapText="1"/>
    </xf>
    <xf numFmtId="169" fontId="20" fillId="35" borderId="10" xfId="0" applyNumberFormat="1" applyFont="1" applyFill="1" applyBorder="1" applyAlignment="1">
      <alignment horizontal="center" vertical="center" wrapText="1"/>
    </xf>
    <xf numFmtId="169" fontId="20" fillId="41" borderId="10" xfId="0" applyNumberFormat="1" applyFont="1" applyFill="1" applyBorder="1" applyAlignment="1">
      <alignment horizontal="center" vertical="center" wrapText="1"/>
    </xf>
    <xf numFmtId="169" fontId="20" fillId="34" borderId="23" xfId="0" applyNumberFormat="1" applyFont="1" applyFill="1" applyBorder="1" applyAlignment="1">
      <alignment horizontal="center" vertical="center" wrapText="1"/>
    </xf>
    <xf numFmtId="0" fontId="21" fillId="48" borderId="10" xfId="0" quotePrefix="1" applyFont="1" applyFill="1" applyBorder="1" applyAlignment="1">
      <alignment vertical="center"/>
    </xf>
    <xf numFmtId="0" fontId="21" fillId="48" borderId="25" xfId="0" quotePrefix="1" applyFont="1" applyFill="1" applyBorder="1" applyAlignment="1">
      <alignment vertical="center"/>
    </xf>
    <xf numFmtId="0" fontId="21" fillId="44" borderId="25" xfId="0" quotePrefix="1" applyFont="1" applyFill="1" applyBorder="1" applyAlignment="1">
      <alignment horizontal="center" vertical="center"/>
    </xf>
    <xf numFmtId="0" fontId="20" fillId="45" borderId="19" xfId="0" applyFont="1" applyFill="1" applyBorder="1" applyAlignment="1">
      <alignment horizontal="center" vertical="center"/>
    </xf>
    <xf numFmtId="0" fontId="20" fillId="34" borderId="22" xfId="0" applyFont="1" applyFill="1" applyBorder="1" applyAlignment="1">
      <alignment horizontal="center" vertical="center"/>
    </xf>
    <xf numFmtId="0" fontId="20" fillId="34" borderId="24" xfId="0" applyFont="1" applyFill="1" applyBorder="1" applyAlignment="1">
      <alignment horizontal="center" vertical="center"/>
    </xf>
    <xf numFmtId="0" fontId="21" fillId="0" borderId="10" xfId="0" quotePrefix="1" applyFont="1" applyFill="1" applyBorder="1" applyAlignment="1">
      <alignment horizontal="center" vertical="center"/>
    </xf>
    <xf numFmtId="169" fontId="33" fillId="46" borderId="20" xfId="0" applyNumberFormat="1" applyFont="1" applyFill="1" applyBorder="1" applyAlignment="1">
      <alignment horizontal="center" vertical="center"/>
    </xf>
    <xf numFmtId="0" fontId="21" fillId="48" borderId="10" xfId="0" quotePrefix="1" applyFont="1" applyFill="1" applyBorder="1" applyAlignment="1">
      <alignment horizontal="center" vertical="center"/>
    </xf>
    <xf numFmtId="0" fontId="21" fillId="48" borderId="25" xfId="0" quotePrefix="1" applyFont="1" applyFill="1" applyBorder="1" applyAlignment="1">
      <alignment horizontal="center" vertical="center"/>
    </xf>
    <xf numFmtId="0" fontId="21" fillId="44" borderId="18" xfId="0" quotePrefix="1" applyFont="1" applyFill="1" applyBorder="1" applyAlignment="1">
      <alignment horizontal="center" vertical="center"/>
    </xf>
    <xf numFmtId="0" fontId="21" fillId="44" borderId="11" xfId="0" quotePrefix="1" applyFont="1" applyFill="1" applyBorder="1" applyAlignment="1">
      <alignment horizontal="center" vertical="center"/>
    </xf>
    <xf numFmtId="0" fontId="21" fillId="44" borderId="10" xfId="0" quotePrefix="1" applyFont="1" applyFill="1" applyBorder="1" applyAlignment="1">
      <alignment horizontal="center" vertical="center"/>
    </xf>
    <xf numFmtId="0" fontId="21" fillId="48" borderId="18" xfId="0" quotePrefix="1" applyFont="1" applyFill="1" applyBorder="1" applyAlignment="1">
      <alignment horizontal="center" vertical="center"/>
    </xf>
    <xf numFmtId="0" fontId="21" fillId="48" borderId="11" xfId="0" quotePrefix="1" applyFont="1" applyFill="1" applyBorder="1" applyAlignment="1">
      <alignment horizontal="center" vertical="center"/>
    </xf>
    <xf numFmtId="0" fontId="21" fillId="48" borderId="10" xfId="0" quotePrefix="1" applyFont="1" applyFill="1" applyBorder="1" applyAlignment="1">
      <alignment horizontal="center" vertical="center"/>
    </xf>
    <xf numFmtId="0" fontId="21" fillId="0" borderId="25" xfId="0" quotePrefix="1" applyFont="1" applyFill="1" applyBorder="1" applyAlignment="1">
      <alignment horizontal="center" vertical="center"/>
    </xf>
    <xf numFmtId="0" fontId="21" fillId="44" borderId="14" xfId="0" quotePrefix="1" applyFont="1" applyFill="1" applyBorder="1" applyAlignment="1">
      <alignment horizontal="center" vertical="center"/>
    </xf>
    <xf numFmtId="0" fontId="21" fillId="48" borderId="14" xfId="0" quotePrefix="1" applyFont="1" applyFill="1" applyBorder="1" applyAlignment="1">
      <alignment horizontal="center" vertical="center"/>
    </xf>
    <xf numFmtId="0" fontId="21" fillId="49" borderId="25" xfId="0" quotePrefix="1" applyFont="1" applyFill="1" applyBorder="1" applyAlignment="1">
      <alignment horizontal="center" vertical="center"/>
    </xf>
    <xf numFmtId="0" fontId="21" fillId="0" borderId="14" xfId="0" quotePrefix="1" applyFont="1" applyFill="1" applyBorder="1" applyAlignment="1">
      <alignment horizontal="center" vertical="center"/>
    </xf>
    <xf numFmtId="0" fontId="21" fillId="0" borderId="11" xfId="0" quotePrefix="1" applyFont="1" applyFill="1" applyBorder="1" applyAlignment="1">
      <alignment horizontal="center" vertical="center"/>
    </xf>
    <xf numFmtId="0" fontId="21" fillId="0" borderId="18" xfId="0" quotePrefix="1" applyFont="1" applyFill="1" applyBorder="1" applyAlignment="1">
      <alignment horizontal="center" vertical="center"/>
    </xf>
    <xf numFmtId="0" fontId="21" fillId="35" borderId="10" xfId="0" quotePrefix="1" applyFont="1" applyFill="1" applyBorder="1" applyAlignment="1">
      <alignment horizontal="center" vertical="center"/>
    </xf>
    <xf numFmtId="0" fontId="21" fillId="48" borderId="10" xfId="0" quotePrefix="1" applyFont="1" applyFill="1" applyBorder="1" applyAlignment="1">
      <alignment horizontal="center" vertical="center"/>
    </xf>
    <xf numFmtId="0" fontId="32" fillId="35" borderId="10" xfId="0" quotePrefix="1" applyFont="1" applyFill="1" applyBorder="1" applyAlignment="1">
      <alignment horizontal="center" vertical="center"/>
    </xf>
    <xf numFmtId="2" fontId="32" fillId="35" borderId="10" xfId="0" quotePrefix="1" applyNumberFormat="1" applyFont="1" applyFill="1" applyBorder="1" applyAlignment="1">
      <alignment horizontal="center" vertical="center"/>
    </xf>
    <xf numFmtId="164" fontId="32" fillId="35" borderId="10" xfId="0" quotePrefix="1" applyNumberFormat="1" applyFont="1" applyFill="1" applyBorder="1" applyAlignment="1">
      <alignment horizontal="center" vertical="center"/>
    </xf>
    <xf numFmtId="0" fontId="19" fillId="40" borderId="16" xfId="0" applyFont="1" applyFill="1" applyBorder="1" applyAlignment="1">
      <alignment horizontal="center"/>
    </xf>
    <xf numFmtId="0" fontId="19" fillId="40" borderId="17" xfId="0" applyFont="1" applyFill="1" applyBorder="1" applyAlignment="1">
      <alignment horizontal="center"/>
    </xf>
    <xf numFmtId="0" fontId="19" fillId="35" borderId="16" xfId="0" applyFont="1" applyFill="1" applyBorder="1" applyAlignment="1">
      <alignment horizontal="center"/>
    </xf>
    <xf numFmtId="0" fontId="19" fillId="35" borderId="17" xfId="0" applyFont="1" applyFill="1" applyBorder="1" applyAlignment="1">
      <alignment horizontal="center"/>
    </xf>
    <xf numFmtId="0" fontId="21" fillId="48" borderId="10" xfId="0" quotePrefix="1" applyFont="1" applyFill="1" applyBorder="1" applyAlignment="1">
      <alignment horizontal="center" vertical="center"/>
    </xf>
    <xf numFmtId="0" fontId="21" fillId="48" borderId="25" xfId="0" quotePrefix="1" applyFont="1" applyFill="1" applyBorder="1" applyAlignment="1">
      <alignment horizontal="center" vertical="center"/>
    </xf>
    <xf numFmtId="169" fontId="33" fillId="46" borderId="27" xfId="0" applyNumberFormat="1" applyFont="1" applyFill="1" applyBorder="1" applyAlignment="1">
      <alignment horizontal="center" vertical="center"/>
    </xf>
    <xf numFmtId="169" fontId="33" fillId="46" borderId="28" xfId="0" applyNumberFormat="1" applyFont="1" applyFill="1" applyBorder="1" applyAlignment="1">
      <alignment horizontal="center" vertical="center"/>
    </xf>
    <xf numFmtId="169" fontId="20" fillId="34" borderId="16" xfId="0" applyNumberFormat="1" applyFont="1" applyFill="1" applyBorder="1" applyAlignment="1">
      <alignment horizontal="center" vertical="center" wrapText="1"/>
    </xf>
    <xf numFmtId="169" fontId="20" fillId="34" borderId="17" xfId="0" applyNumberFormat="1" applyFont="1" applyFill="1" applyBorder="1" applyAlignment="1">
      <alignment horizontal="center" vertical="center" wrapText="1"/>
    </xf>
    <xf numFmtId="169" fontId="33" fillId="46" borderId="20" xfId="0" applyNumberFormat="1" applyFont="1" applyFill="1" applyBorder="1" applyAlignment="1">
      <alignment horizontal="center" vertical="center"/>
    </xf>
    <xf numFmtId="169" fontId="20" fillId="42" borderId="10" xfId="0" applyNumberFormat="1" applyFont="1" applyFill="1" applyBorder="1" applyAlignment="1">
      <alignment horizontal="center" vertical="center" wrapText="1"/>
    </xf>
    <xf numFmtId="0" fontId="21" fillId="45" borderId="10" xfId="0" quotePrefix="1" applyFont="1" applyFill="1" applyBorder="1" applyAlignment="1">
      <alignment horizontal="center" vertical="center"/>
    </xf>
    <xf numFmtId="0" fontId="21" fillId="45" borderId="25" xfId="0" quotePrefix="1" applyFont="1" applyFill="1" applyBorder="1" applyAlignment="1">
      <alignment horizontal="center" vertical="center"/>
    </xf>
    <xf numFmtId="0" fontId="21" fillId="48" borderId="18" xfId="0" quotePrefix="1" applyFont="1" applyFill="1" applyBorder="1" applyAlignment="1">
      <alignment horizontal="center" vertical="center"/>
    </xf>
    <xf numFmtId="0" fontId="21" fillId="48" borderId="11" xfId="0" quotePrefix="1" applyFont="1" applyFill="1" applyBorder="1" applyAlignment="1">
      <alignment horizontal="center" vertical="center"/>
    </xf>
    <xf numFmtId="0" fontId="21" fillId="49" borderId="18" xfId="0" quotePrefix="1" applyFont="1" applyFill="1" applyBorder="1" applyAlignment="1">
      <alignment horizontal="center" vertical="center"/>
    </xf>
    <xf numFmtId="0" fontId="21" fillId="49" borderId="14" xfId="0" quotePrefix="1" applyFont="1" applyFill="1" applyBorder="1" applyAlignment="1">
      <alignment horizontal="center" vertical="center"/>
    </xf>
    <xf numFmtId="0" fontId="21" fillId="49" borderId="11" xfId="0" quotePrefix="1" applyFont="1" applyFill="1" applyBorder="1" applyAlignment="1">
      <alignment horizontal="center" vertical="center"/>
    </xf>
    <xf numFmtId="0" fontId="21" fillId="44" borderId="10" xfId="0" quotePrefix="1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4"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ont>
        <b/>
        <i val="0"/>
        <condense val="0"/>
        <extend val="0"/>
        <color indexed="8"/>
      </font>
      <fill>
        <patternFill>
          <bgColor indexed="48"/>
        </patternFill>
      </fill>
    </dxf>
    <dxf>
      <font>
        <b/>
        <i val="0"/>
        <condense val="0"/>
        <extend val="0"/>
        <color indexed="8"/>
      </font>
      <fill>
        <patternFill>
          <bgColor indexed="43"/>
        </patternFill>
      </fill>
    </dxf>
    <dxf>
      <font>
        <b/>
        <i val="0"/>
        <condense val="0"/>
        <extend val="0"/>
        <color indexed="8"/>
      </font>
      <fill>
        <patternFill>
          <bgColor indexed="10"/>
        </patternFill>
      </fill>
    </dxf>
    <dxf>
      <font>
        <b/>
        <i val="0"/>
        <condense val="0"/>
        <extend val="0"/>
        <color indexed="8"/>
      </font>
      <fill>
        <patternFill>
          <bgColor indexed="48"/>
        </patternFill>
      </fill>
    </dxf>
    <dxf>
      <font>
        <b/>
        <i val="0"/>
        <condense val="0"/>
        <extend val="0"/>
        <color indexed="8"/>
      </font>
      <fill>
        <patternFill>
          <bgColor indexed="43"/>
        </patternFill>
      </fill>
    </dxf>
    <dxf>
      <font>
        <b/>
        <i val="0"/>
        <condense val="0"/>
        <extend val="0"/>
        <color indexed="8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FF00"/>
      <color rgb="FF00CC66"/>
      <color rgb="FF33CC33"/>
      <color rgb="FFCCFFCC"/>
      <color rgb="FF66FF66"/>
      <color rgb="FF66FF99"/>
      <color rgb="FFFFFF99"/>
      <color rgb="FF339933"/>
      <color rgb="FF99FF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LJava/2019su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sum"/>
    </sheetNames>
    <sheetDataSet>
      <sheetData sheetId="0">
        <row r="1">
          <cell r="A1" t="str">
            <v>Team</v>
          </cell>
          <cell r="B1" t="str">
            <v>OPP Passes - Final Third - Successful</v>
          </cell>
          <cell r="C1" t="str">
            <v>OPP Touches - Penalty Area</v>
          </cell>
          <cell r="D1" t="str">
            <v>OPP Goal Attempts</v>
          </cell>
          <cell r="E1" t="str">
            <v>OPP Shots - Inside Box</v>
          </cell>
          <cell r="F1" t="str">
            <v>OPP Big Chances Total</v>
          </cell>
          <cell r="G1" t="str">
            <v>OPP Shots On Target</v>
          </cell>
          <cell r="H1" t="str">
            <v>OPP xG Expected Goals</v>
          </cell>
          <cell r="I1" t="str">
            <v>OPP Goals</v>
          </cell>
          <cell r="J1" t="str">
            <v xml:space="preserve"> Passes - Final Third - Successful</v>
          </cell>
          <cell r="K1" t="str">
            <v xml:space="preserve"> Touches - Penalty Area</v>
          </cell>
          <cell r="L1" t="str">
            <v xml:space="preserve"> Goal Attempts</v>
          </cell>
          <cell r="M1" t="str">
            <v xml:space="preserve"> Shots - Inside Box</v>
          </cell>
          <cell r="N1" t="str">
            <v xml:space="preserve"> Big Chances Total</v>
          </cell>
          <cell r="O1" t="str">
            <v xml:space="preserve"> Shots On Target</v>
          </cell>
          <cell r="P1" t="str">
            <v xml:space="preserve"> xG Expected Goals</v>
          </cell>
          <cell r="Q1" t="str">
            <v xml:space="preserve"> Goals</v>
          </cell>
          <cell r="R1" t="str">
            <v xml:space="preserve"> Games Played</v>
          </cell>
          <cell r="S1" t="str">
            <v>UxG</v>
          </cell>
          <cell r="T1" t="str">
            <v>UxGA</v>
          </cell>
        </row>
        <row r="2">
          <cell r="A2" t="str">
            <v>Tottenham Hotspur</v>
          </cell>
          <cell r="B2">
            <v>1841</v>
          </cell>
          <cell r="C2">
            <v>601</v>
          </cell>
          <cell r="D2">
            <v>329</v>
          </cell>
          <cell r="E2">
            <v>210</v>
          </cell>
          <cell r="F2">
            <v>34</v>
          </cell>
          <cell r="G2">
            <v>118</v>
          </cell>
          <cell r="H2">
            <v>32.24</v>
          </cell>
          <cell r="I2">
            <v>32</v>
          </cell>
          <cell r="J2">
            <v>2056</v>
          </cell>
          <cell r="K2">
            <v>507</v>
          </cell>
          <cell r="L2">
            <v>295</v>
          </cell>
          <cell r="M2">
            <v>176</v>
          </cell>
          <cell r="N2">
            <v>44</v>
          </cell>
          <cell r="O2">
            <v>105</v>
          </cell>
          <cell r="P2">
            <v>32.11</v>
          </cell>
          <cell r="Q2">
            <v>38</v>
          </cell>
          <cell r="R2">
            <v>24</v>
          </cell>
          <cell r="S2">
            <v>32.340767</v>
          </cell>
          <cell r="T2">
            <v>31.399818</v>
          </cell>
        </row>
        <row r="3">
          <cell r="A3" t="str">
            <v>Liverpool</v>
          </cell>
          <cell r="B3">
            <v>1184</v>
          </cell>
          <cell r="C3">
            <v>384</v>
          </cell>
          <cell r="D3">
            <v>224</v>
          </cell>
          <cell r="E3">
            <v>137</v>
          </cell>
          <cell r="F3">
            <v>37</v>
          </cell>
          <cell r="G3">
            <v>66</v>
          </cell>
          <cell r="H3">
            <v>22.219996999999999</v>
          </cell>
          <cell r="I3">
            <v>15</v>
          </cell>
          <cell r="J3">
            <v>2564</v>
          </cell>
          <cell r="K3">
            <v>752</v>
          </cell>
          <cell r="L3">
            <v>373</v>
          </cell>
          <cell r="M3">
            <v>270</v>
          </cell>
          <cell r="N3">
            <v>76</v>
          </cell>
          <cell r="O3">
            <v>145</v>
          </cell>
          <cell r="P3">
            <v>46.2</v>
          </cell>
          <cell r="Q3">
            <v>56</v>
          </cell>
          <cell r="R3">
            <v>24</v>
          </cell>
          <cell r="S3">
            <v>50.577710000000003</v>
          </cell>
          <cell r="T3">
            <v>22.915420000000001</v>
          </cell>
        </row>
        <row r="4">
          <cell r="A4" t="str">
            <v>Wolverhampton Wanderers</v>
          </cell>
          <cell r="B4">
            <v>1730</v>
          </cell>
          <cell r="C4">
            <v>482</v>
          </cell>
          <cell r="D4">
            <v>278</v>
          </cell>
          <cell r="E4">
            <v>180</v>
          </cell>
          <cell r="F4">
            <v>38</v>
          </cell>
          <cell r="G4">
            <v>92</v>
          </cell>
          <cell r="H4">
            <v>27.17</v>
          </cell>
          <cell r="I4">
            <v>32</v>
          </cell>
          <cell r="J4">
            <v>1583</v>
          </cell>
          <cell r="K4">
            <v>547</v>
          </cell>
          <cell r="L4">
            <v>298</v>
          </cell>
          <cell r="M4">
            <v>190</v>
          </cell>
          <cell r="N4">
            <v>56</v>
          </cell>
          <cell r="O4">
            <v>98</v>
          </cell>
          <cell r="P4">
            <v>35.420006000000001</v>
          </cell>
          <cell r="Q4">
            <v>35</v>
          </cell>
          <cell r="R4">
            <v>24</v>
          </cell>
          <cell r="S4">
            <v>35.213496999999997</v>
          </cell>
          <cell r="T4">
            <v>27.079502000000002</v>
          </cell>
        </row>
        <row r="5">
          <cell r="A5" t="str">
            <v>Sheffield United</v>
          </cell>
          <cell r="B5">
            <v>2162</v>
          </cell>
          <cell r="C5">
            <v>525</v>
          </cell>
          <cell r="D5">
            <v>274</v>
          </cell>
          <cell r="E5">
            <v>161</v>
          </cell>
          <cell r="F5">
            <v>47</v>
          </cell>
          <cell r="G5">
            <v>84</v>
          </cell>
          <cell r="H5">
            <v>31.48</v>
          </cell>
          <cell r="I5">
            <v>23</v>
          </cell>
          <cell r="J5">
            <v>1767</v>
          </cell>
          <cell r="K5">
            <v>467</v>
          </cell>
          <cell r="L5">
            <v>237</v>
          </cell>
          <cell r="M5">
            <v>171</v>
          </cell>
          <cell r="N5">
            <v>52</v>
          </cell>
          <cell r="O5">
            <v>74</v>
          </cell>
          <cell r="P5">
            <v>29.14</v>
          </cell>
          <cell r="Q5">
            <v>25</v>
          </cell>
          <cell r="R5">
            <v>24</v>
          </cell>
          <cell r="S5">
            <v>30.769307999999999</v>
          </cell>
          <cell r="T5">
            <v>31.401465999999999</v>
          </cell>
        </row>
        <row r="6">
          <cell r="A6" t="str">
            <v>Aston Villa</v>
          </cell>
          <cell r="B6">
            <v>2462</v>
          </cell>
          <cell r="C6">
            <v>826</v>
          </cell>
          <cell r="D6">
            <v>425</v>
          </cell>
          <cell r="E6">
            <v>290</v>
          </cell>
          <cell r="F6">
            <v>69</v>
          </cell>
          <cell r="G6">
            <v>122</v>
          </cell>
          <cell r="H6">
            <v>48.699992999999999</v>
          </cell>
          <cell r="I6">
            <v>45</v>
          </cell>
          <cell r="J6">
            <v>1600</v>
          </cell>
          <cell r="K6">
            <v>479</v>
          </cell>
          <cell r="L6">
            <v>300</v>
          </cell>
          <cell r="M6">
            <v>185</v>
          </cell>
          <cell r="N6">
            <v>43</v>
          </cell>
          <cell r="O6">
            <v>105</v>
          </cell>
          <cell r="P6">
            <v>29.699997</v>
          </cell>
          <cell r="Q6">
            <v>31</v>
          </cell>
          <cell r="R6">
            <v>24</v>
          </cell>
          <cell r="S6">
            <v>29.871323</v>
          </cell>
          <cell r="T6">
            <v>49.002625000000002</v>
          </cell>
        </row>
        <row r="7">
          <cell r="A7" t="str">
            <v>Manchester City</v>
          </cell>
          <cell r="B7">
            <v>1027</v>
          </cell>
          <cell r="C7">
            <v>348</v>
          </cell>
          <cell r="D7">
            <v>183</v>
          </cell>
          <cell r="E7">
            <v>131</v>
          </cell>
          <cell r="F7">
            <v>41</v>
          </cell>
          <cell r="G7">
            <v>76</v>
          </cell>
          <cell r="H7">
            <v>25.19</v>
          </cell>
          <cell r="I7">
            <v>27</v>
          </cell>
          <cell r="J7">
            <v>3816</v>
          </cell>
          <cell r="K7">
            <v>1061</v>
          </cell>
          <cell r="L7">
            <v>478</v>
          </cell>
          <cell r="M7">
            <v>326</v>
          </cell>
          <cell r="N7">
            <v>91</v>
          </cell>
          <cell r="O7">
            <v>166</v>
          </cell>
          <cell r="P7">
            <v>59.51</v>
          </cell>
          <cell r="Q7">
            <v>65</v>
          </cell>
          <cell r="R7">
            <v>24</v>
          </cell>
          <cell r="S7">
            <v>64.293593999999999</v>
          </cell>
          <cell r="T7">
            <v>24.873774999999998</v>
          </cell>
        </row>
        <row r="8">
          <cell r="A8" t="str">
            <v>Newcastle United</v>
          </cell>
          <cell r="B8">
            <v>3012</v>
          </cell>
          <cell r="C8">
            <v>684</v>
          </cell>
          <cell r="D8">
            <v>378</v>
          </cell>
          <cell r="E8">
            <v>242</v>
          </cell>
          <cell r="F8">
            <v>62</v>
          </cell>
          <cell r="G8">
            <v>133</v>
          </cell>
          <cell r="H8">
            <v>43.88</v>
          </cell>
          <cell r="I8">
            <v>36</v>
          </cell>
          <cell r="J8">
            <v>980</v>
          </cell>
          <cell r="K8">
            <v>340</v>
          </cell>
          <cell r="L8">
            <v>232</v>
          </cell>
          <cell r="M8">
            <v>134</v>
          </cell>
          <cell r="N8">
            <v>31</v>
          </cell>
          <cell r="O8">
            <v>77</v>
          </cell>
          <cell r="P8">
            <v>19.960000999999998</v>
          </cell>
          <cell r="Q8">
            <v>24</v>
          </cell>
          <cell r="R8">
            <v>24</v>
          </cell>
          <cell r="S8">
            <v>19.441241999999999</v>
          </cell>
          <cell r="T8">
            <v>43.511612</v>
          </cell>
        </row>
        <row r="9">
          <cell r="A9" t="str">
            <v>Brighton and Hove Albion</v>
          </cell>
          <cell r="B9">
            <v>1594</v>
          </cell>
          <cell r="C9">
            <v>575</v>
          </cell>
          <cell r="D9">
            <v>305</v>
          </cell>
          <cell r="E9">
            <v>208</v>
          </cell>
          <cell r="F9">
            <v>54</v>
          </cell>
          <cell r="G9">
            <v>115</v>
          </cell>
          <cell r="H9">
            <v>34.58</v>
          </cell>
          <cell r="I9">
            <v>34</v>
          </cell>
          <cell r="J9">
            <v>1901</v>
          </cell>
          <cell r="K9">
            <v>536</v>
          </cell>
          <cell r="L9">
            <v>308</v>
          </cell>
          <cell r="M9">
            <v>189</v>
          </cell>
          <cell r="N9">
            <v>44</v>
          </cell>
          <cell r="O9">
            <v>100</v>
          </cell>
          <cell r="P9">
            <v>31.07</v>
          </cell>
          <cell r="Q9">
            <v>27</v>
          </cell>
          <cell r="R9">
            <v>24</v>
          </cell>
          <cell r="S9">
            <v>32.977814000000002</v>
          </cell>
          <cell r="T9">
            <v>37.363346</v>
          </cell>
        </row>
        <row r="10">
          <cell r="A10" t="str">
            <v>West Ham United</v>
          </cell>
          <cell r="B10">
            <v>1818</v>
          </cell>
          <cell r="C10">
            <v>605</v>
          </cell>
          <cell r="D10">
            <v>308</v>
          </cell>
          <cell r="E10">
            <v>220</v>
          </cell>
          <cell r="F10">
            <v>78</v>
          </cell>
          <cell r="G10">
            <v>126</v>
          </cell>
          <cell r="H10">
            <v>44.940002</v>
          </cell>
          <cell r="I10">
            <v>40</v>
          </cell>
          <cell r="J10">
            <v>1758</v>
          </cell>
          <cell r="K10">
            <v>495</v>
          </cell>
          <cell r="L10">
            <v>251</v>
          </cell>
          <cell r="M10">
            <v>179</v>
          </cell>
          <cell r="N10">
            <v>36</v>
          </cell>
          <cell r="O10">
            <v>103</v>
          </cell>
          <cell r="P10">
            <v>29.539999000000002</v>
          </cell>
          <cell r="Q10">
            <v>27</v>
          </cell>
          <cell r="R10">
            <v>24</v>
          </cell>
          <cell r="S10">
            <v>28.160689999999999</v>
          </cell>
          <cell r="T10">
            <v>47.723869999999998</v>
          </cell>
        </row>
        <row r="11">
          <cell r="A11" t="str">
            <v>Burnley</v>
          </cell>
          <cell r="B11">
            <v>2247</v>
          </cell>
          <cell r="C11">
            <v>585</v>
          </cell>
          <cell r="D11">
            <v>335</v>
          </cell>
          <cell r="E11">
            <v>191</v>
          </cell>
          <cell r="F11">
            <v>44</v>
          </cell>
          <cell r="G11">
            <v>112</v>
          </cell>
          <cell r="H11">
            <v>33.309994000000003</v>
          </cell>
          <cell r="I11">
            <v>38</v>
          </cell>
          <cell r="J11">
            <v>971</v>
          </cell>
          <cell r="K11">
            <v>374</v>
          </cell>
          <cell r="L11">
            <v>233</v>
          </cell>
          <cell r="M11">
            <v>159</v>
          </cell>
          <cell r="N11">
            <v>48</v>
          </cell>
          <cell r="O11">
            <v>74</v>
          </cell>
          <cell r="P11">
            <v>29.230001000000001</v>
          </cell>
          <cell r="Q11">
            <v>28</v>
          </cell>
          <cell r="R11">
            <v>24</v>
          </cell>
          <cell r="S11">
            <v>29.577759</v>
          </cell>
          <cell r="T11">
            <v>33.821556000000001</v>
          </cell>
        </row>
        <row r="12">
          <cell r="A12" t="str">
            <v>Norwich City</v>
          </cell>
          <cell r="B12">
            <v>2405</v>
          </cell>
          <cell r="C12">
            <v>735</v>
          </cell>
          <cell r="D12">
            <v>368</v>
          </cell>
          <cell r="E12">
            <v>243</v>
          </cell>
          <cell r="F12">
            <v>59</v>
          </cell>
          <cell r="G12">
            <v>129</v>
          </cell>
          <cell r="H12">
            <v>42.090004</v>
          </cell>
          <cell r="I12">
            <v>47</v>
          </cell>
          <cell r="J12">
            <v>1768</v>
          </cell>
          <cell r="K12">
            <v>507</v>
          </cell>
          <cell r="L12">
            <v>282</v>
          </cell>
          <cell r="M12">
            <v>176</v>
          </cell>
          <cell r="N12">
            <v>31</v>
          </cell>
          <cell r="O12">
            <v>93</v>
          </cell>
          <cell r="P12">
            <v>26.319997999999998</v>
          </cell>
          <cell r="Q12">
            <v>24</v>
          </cell>
          <cell r="R12">
            <v>24</v>
          </cell>
          <cell r="S12">
            <v>25.824005</v>
          </cell>
          <cell r="T12">
            <v>44.70975</v>
          </cell>
        </row>
        <row r="13">
          <cell r="A13" t="str">
            <v>Bournemouth</v>
          </cell>
          <cell r="B13">
            <v>2064</v>
          </cell>
          <cell r="C13">
            <v>631</v>
          </cell>
          <cell r="D13">
            <v>365</v>
          </cell>
          <cell r="E13">
            <v>212</v>
          </cell>
          <cell r="F13">
            <v>53</v>
          </cell>
          <cell r="G13">
            <v>118</v>
          </cell>
          <cell r="H13">
            <v>38.820003999999997</v>
          </cell>
          <cell r="I13">
            <v>37</v>
          </cell>
          <cell r="J13">
            <v>1354</v>
          </cell>
          <cell r="K13">
            <v>438</v>
          </cell>
          <cell r="L13">
            <v>244</v>
          </cell>
          <cell r="M13">
            <v>153</v>
          </cell>
          <cell r="N13">
            <v>35</v>
          </cell>
          <cell r="O13">
            <v>77</v>
          </cell>
          <cell r="P13">
            <v>25.25</v>
          </cell>
          <cell r="Q13">
            <v>23</v>
          </cell>
          <cell r="R13">
            <v>24</v>
          </cell>
          <cell r="S13">
            <v>25.806657999999999</v>
          </cell>
          <cell r="T13">
            <v>39.271168000000003</v>
          </cell>
        </row>
        <row r="14">
          <cell r="A14" t="str">
            <v>Crystal Palace</v>
          </cell>
          <cell r="B14">
            <v>2195</v>
          </cell>
          <cell r="C14">
            <v>618</v>
          </cell>
          <cell r="D14">
            <v>330</v>
          </cell>
          <cell r="E14">
            <v>212</v>
          </cell>
          <cell r="F14">
            <v>52</v>
          </cell>
          <cell r="G14">
            <v>105</v>
          </cell>
          <cell r="H14">
            <v>38.03</v>
          </cell>
          <cell r="I14">
            <v>28</v>
          </cell>
          <cell r="J14">
            <v>1342</v>
          </cell>
          <cell r="K14">
            <v>521</v>
          </cell>
          <cell r="L14">
            <v>224</v>
          </cell>
          <cell r="M14">
            <v>148</v>
          </cell>
          <cell r="N14">
            <v>25</v>
          </cell>
          <cell r="O14">
            <v>72</v>
          </cell>
          <cell r="P14">
            <v>22.370003000000001</v>
          </cell>
          <cell r="Q14">
            <v>22</v>
          </cell>
          <cell r="R14">
            <v>24</v>
          </cell>
          <cell r="S14">
            <v>21.275995000000002</v>
          </cell>
          <cell r="T14">
            <v>37.243009999999998</v>
          </cell>
        </row>
        <row r="15">
          <cell r="A15" t="str">
            <v>Southampton</v>
          </cell>
          <cell r="B15">
            <v>1737</v>
          </cell>
          <cell r="C15">
            <v>610</v>
          </cell>
          <cell r="D15">
            <v>297</v>
          </cell>
          <cell r="E15">
            <v>201</v>
          </cell>
          <cell r="F15">
            <v>52</v>
          </cell>
          <cell r="G15">
            <v>110</v>
          </cell>
          <cell r="H15">
            <v>32.299999999999997</v>
          </cell>
          <cell r="I15">
            <v>42</v>
          </cell>
          <cell r="J15">
            <v>1311</v>
          </cell>
          <cell r="K15">
            <v>500</v>
          </cell>
          <cell r="L15">
            <v>300</v>
          </cell>
          <cell r="M15">
            <v>181</v>
          </cell>
          <cell r="N15">
            <v>48</v>
          </cell>
          <cell r="O15">
            <v>107</v>
          </cell>
          <cell r="P15">
            <v>36.300002999999997</v>
          </cell>
          <cell r="Q15">
            <v>31</v>
          </cell>
          <cell r="R15">
            <v>24</v>
          </cell>
          <cell r="S15">
            <v>35.508904000000001</v>
          </cell>
          <cell r="T15">
            <v>34.250830000000001</v>
          </cell>
        </row>
        <row r="16">
          <cell r="A16" t="str">
            <v>Leicester City</v>
          </cell>
          <cell r="B16">
            <v>1532</v>
          </cell>
          <cell r="C16">
            <v>473</v>
          </cell>
          <cell r="D16">
            <v>252</v>
          </cell>
          <cell r="E16">
            <v>165</v>
          </cell>
          <cell r="F16">
            <v>41</v>
          </cell>
          <cell r="G16">
            <v>88</v>
          </cell>
          <cell r="H16">
            <v>30.109998999999998</v>
          </cell>
          <cell r="I16">
            <v>24</v>
          </cell>
          <cell r="J16">
            <v>2189</v>
          </cell>
          <cell r="K16">
            <v>661</v>
          </cell>
          <cell r="L16">
            <v>338</v>
          </cell>
          <cell r="M16">
            <v>215</v>
          </cell>
          <cell r="N16">
            <v>65</v>
          </cell>
          <cell r="O16">
            <v>132</v>
          </cell>
          <cell r="P16">
            <v>42.699997000000003</v>
          </cell>
          <cell r="Q16">
            <v>52</v>
          </cell>
          <cell r="R16">
            <v>24</v>
          </cell>
          <cell r="S16">
            <v>40.304639999999999</v>
          </cell>
          <cell r="T16">
            <v>31.27375</v>
          </cell>
        </row>
        <row r="17">
          <cell r="A17" t="str">
            <v>Watford</v>
          </cell>
          <cell r="B17">
            <v>1979</v>
          </cell>
          <cell r="C17">
            <v>560</v>
          </cell>
          <cell r="D17">
            <v>311</v>
          </cell>
          <cell r="E17">
            <v>201</v>
          </cell>
          <cell r="F17">
            <v>51</v>
          </cell>
          <cell r="G17">
            <v>111</v>
          </cell>
          <cell r="H17">
            <v>37.81</v>
          </cell>
          <cell r="I17">
            <v>36</v>
          </cell>
          <cell r="J17">
            <v>1492</v>
          </cell>
          <cell r="K17">
            <v>558</v>
          </cell>
          <cell r="L17">
            <v>283</v>
          </cell>
          <cell r="M17">
            <v>181</v>
          </cell>
          <cell r="N17">
            <v>44</v>
          </cell>
          <cell r="O17">
            <v>78</v>
          </cell>
          <cell r="P17">
            <v>31.949997</v>
          </cell>
          <cell r="Q17">
            <v>21</v>
          </cell>
          <cell r="R17">
            <v>24</v>
          </cell>
          <cell r="S17">
            <v>32.380249999999997</v>
          </cell>
          <cell r="T17">
            <v>37.230175000000003</v>
          </cell>
        </row>
        <row r="18">
          <cell r="A18" t="str">
            <v>Arsenal</v>
          </cell>
          <cell r="B18">
            <v>1931</v>
          </cell>
          <cell r="C18">
            <v>638</v>
          </cell>
          <cell r="D18">
            <v>359</v>
          </cell>
          <cell r="E18">
            <v>217</v>
          </cell>
          <cell r="F18">
            <v>42</v>
          </cell>
          <cell r="G18">
            <v>124</v>
          </cell>
          <cell r="H18">
            <v>33.049999999999997</v>
          </cell>
          <cell r="I18">
            <v>34</v>
          </cell>
          <cell r="J18">
            <v>1974</v>
          </cell>
          <cell r="K18">
            <v>588</v>
          </cell>
          <cell r="L18">
            <v>266</v>
          </cell>
          <cell r="M18">
            <v>182</v>
          </cell>
          <cell r="N18">
            <v>39</v>
          </cell>
          <cell r="O18">
            <v>93</v>
          </cell>
          <cell r="P18">
            <v>29.849997999999999</v>
          </cell>
          <cell r="Q18">
            <v>32</v>
          </cell>
          <cell r="R18">
            <v>24</v>
          </cell>
          <cell r="S18">
            <v>30.533093999999998</v>
          </cell>
          <cell r="T18">
            <v>34.364530000000002</v>
          </cell>
        </row>
        <row r="19">
          <cell r="A19" t="str">
            <v>Chelsea</v>
          </cell>
          <cell r="B19">
            <v>1242</v>
          </cell>
          <cell r="C19">
            <v>404</v>
          </cell>
          <cell r="D19">
            <v>207</v>
          </cell>
          <cell r="E19">
            <v>140</v>
          </cell>
          <cell r="F19">
            <v>40</v>
          </cell>
          <cell r="G19">
            <v>70</v>
          </cell>
          <cell r="H19">
            <v>24.200002999999999</v>
          </cell>
          <cell r="I19">
            <v>32</v>
          </cell>
          <cell r="J19">
            <v>2667</v>
          </cell>
          <cell r="K19">
            <v>700</v>
          </cell>
          <cell r="L19">
            <v>400</v>
          </cell>
          <cell r="M19">
            <v>264</v>
          </cell>
          <cell r="N19">
            <v>67</v>
          </cell>
          <cell r="O19">
            <v>138</v>
          </cell>
          <cell r="P19">
            <v>44.83</v>
          </cell>
          <cell r="Q19">
            <v>41</v>
          </cell>
          <cell r="R19">
            <v>24</v>
          </cell>
          <cell r="S19">
            <v>48.212829999999997</v>
          </cell>
          <cell r="T19">
            <v>26.168419</v>
          </cell>
        </row>
        <row r="20">
          <cell r="A20" t="str">
            <v>Manchester United</v>
          </cell>
          <cell r="B20">
            <v>1627</v>
          </cell>
          <cell r="C20">
            <v>491</v>
          </cell>
          <cell r="D20">
            <v>242</v>
          </cell>
          <cell r="E20">
            <v>146</v>
          </cell>
          <cell r="F20">
            <v>37</v>
          </cell>
          <cell r="G20">
            <v>89</v>
          </cell>
          <cell r="H20">
            <v>24.960003</v>
          </cell>
          <cell r="I20">
            <v>29</v>
          </cell>
          <cell r="J20">
            <v>2487</v>
          </cell>
          <cell r="K20">
            <v>595</v>
          </cell>
          <cell r="L20">
            <v>357</v>
          </cell>
          <cell r="M20">
            <v>187</v>
          </cell>
          <cell r="N20">
            <v>52</v>
          </cell>
          <cell r="O20">
            <v>137</v>
          </cell>
          <cell r="P20">
            <v>40.389995999999996</v>
          </cell>
          <cell r="Q20">
            <v>36</v>
          </cell>
          <cell r="R20">
            <v>24</v>
          </cell>
          <cell r="S20">
            <v>41.722866000000003</v>
          </cell>
          <cell r="T20">
            <v>24.728254</v>
          </cell>
        </row>
        <row r="21">
          <cell r="A21" t="str">
            <v>Everton</v>
          </cell>
          <cell r="B21">
            <v>1378</v>
          </cell>
          <cell r="C21">
            <v>475</v>
          </cell>
          <cell r="D21">
            <v>254</v>
          </cell>
          <cell r="E21">
            <v>177</v>
          </cell>
          <cell r="F21">
            <v>47</v>
          </cell>
          <cell r="G21">
            <v>95</v>
          </cell>
          <cell r="H21">
            <v>30.599997999999999</v>
          </cell>
          <cell r="I21">
            <v>35</v>
          </cell>
          <cell r="J21">
            <v>1587</v>
          </cell>
          <cell r="K21">
            <v>624</v>
          </cell>
          <cell r="L21">
            <v>325</v>
          </cell>
          <cell r="M21">
            <v>218</v>
          </cell>
          <cell r="N21">
            <v>51</v>
          </cell>
          <cell r="O21">
            <v>109</v>
          </cell>
          <cell r="P21">
            <v>33.840000000000003</v>
          </cell>
          <cell r="Q21">
            <v>28</v>
          </cell>
          <cell r="R21">
            <v>24</v>
          </cell>
          <cell r="S21">
            <v>34.452044999999998</v>
          </cell>
          <cell r="T21">
            <v>30.912116999999999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I27"/>
  <sheetViews>
    <sheetView tabSelected="1" workbookViewId="0">
      <pane xSplit="4" topLeftCell="E1" activePane="topRight" state="frozen"/>
      <selection activeCell="C55" sqref="C55"/>
      <selection pane="topRight" activeCell="R12" sqref="R12"/>
    </sheetView>
  </sheetViews>
  <sheetFormatPr defaultColWidth="9.109375" defaultRowHeight="12" x14ac:dyDescent="0.25"/>
  <cols>
    <col min="1" max="3" width="9.109375" style="1" hidden="1" customWidth="1"/>
    <col min="4" max="4" width="6.77734375" style="1" customWidth="1"/>
    <col min="5" max="15" width="5.77734375" style="1" customWidth="1"/>
    <col min="16" max="29" width="6.77734375" style="1" customWidth="1"/>
    <col min="30" max="30" width="2.77734375" style="1" customWidth="1"/>
    <col min="31" max="34" width="5.33203125" style="1" customWidth="1"/>
    <col min="35" max="36" width="9.109375" style="1" customWidth="1"/>
    <col min="37" max="16384" width="9.109375" style="1"/>
  </cols>
  <sheetData>
    <row r="1" spans="1:35" ht="48" x14ac:dyDescent="0.25">
      <c r="B1" s="1" t="s">
        <v>108</v>
      </c>
      <c r="C1" s="1" t="s">
        <v>109</v>
      </c>
      <c r="D1" s="4" t="s">
        <v>0</v>
      </c>
      <c r="E1" s="4" t="s">
        <v>44</v>
      </c>
      <c r="F1" s="4" t="s">
        <v>38</v>
      </c>
      <c r="G1" s="4" t="s">
        <v>64</v>
      </c>
      <c r="H1" s="4" t="s">
        <v>65</v>
      </c>
      <c r="I1" s="4" t="s">
        <v>39</v>
      </c>
      <c r="J1" s="4" t="s">
        <v>14</v>
      </c>
      <c r="K1" s="4" t="s">
        <v>40</v>
      </c>
      <c r="L1" s="4" t="s">
        <v>66</v>
      </c>
      <c r="M1" s="4" t="s">
        <v>67</v>
      </c>
      <c r="N1" s="4" t="s">
        <v>41</v>
      </c>
      <c r="O1" s="4" t="s">
        <v>42</v>
      </c>
      <c r="P1" s="4" t="s">
        <v>16</v>
      </c>
      <c r="Q1" s="4" t="s">
        <v>43</v>
      </c>
      <c r="R1" s="10" t="s">
        <v>77</v>
      </c>
      <c r="S1" s="10" t="s">
        <v>47</v>
      </c>
      <c r="T1" s="10" t="s">
        <v>79</v>
      </c>
      <c r="U1" s="10" t="s">
        <v>47</v>
      </c>
      <c r="V1" s="14" t="s">
        <v>49</v>
      </c>
      <c r="W1" s="14" t="s">
        <v>48</v>
      </c>
      <c r="X1" s="14" t="s">
        <v>47</v>
      </c>
      <c r="Y1" s="14" t="s">
        <v>50</v>
      </c>
      <c r="Z1" s="14" t="s">
        <v>51</v>
      </c>
      <c r="AA1" s="14" t="s">
        <v>47</v>
      </c>
      <c r="AB1" s="13" t="s">
        <v>45</v>
      </c>
      <c r="AC1" s="13" t="s">
        <v>46</v>
      </c>
      <c r="AI1" s="13" t="s">
        <v>110</v>
      </c>
    </row>
    <row r="2" spans="1:35" x14ac:dyDescent="0.25">
      <c r="A2" s="1" t="s">
        <v>104</v>
      </c>
      <c r="D2" s="32" t="str">
        <f>Schedule!A2</f>
        <v>ARS</v>
      </c>
      <c r="E2" s="11">
        <f>VLOOKUP($A2,'[1]2019sum'!$A$1:$T$21,6,FALSE)</f>
        <v>42</v>
      </c>
      <c r="F2" s="11">
        <f>VLOOKUP($A2,'[1]2019sum'!$A$1:$T$21,7,FALSE)</f>
        <v>124</v>
      </c>
      <c r="G2" s="27">
        <f>0.5304*(0.3748*E2+1.1738)</f>
        <v>8.9719281600000009</v>
      </c>
      <c r="H2" s="27">
        <f>E2-G2</f>
        <v>33.028071839999996</v>
      </c>
      <c r="I2" s="11">
        <f>VLOOKUP($A2,'[1]2019sum'!$A$1:$T$21,9,FALSE)</f>
        <v>34</v>
      </c>
      <c r="J2" s="11">
        <f>VLOOKUP($A2,'[1]2019sum'!$A$1:$T$21,14,FALSE)</f>
        <v>39</v>
      </c>
      <c r="K2" s="11">
        <f>VLOOKUP($A2,'[1]2019sum'!$A$1:$T$21,15,FALSE)</f>
        <v>93</v>
      </c>
      <c r="L2" s="27">
        <f>0.6847*(0.4555*J2-12.437)</f>
        <v>3.6477392500000017</v>
      </c>
      <c r="M2" s="27">
        <f>J2-L2</f>
        <v>35.352260749999999</v>
      </c>
      <c r="N2" s="11">
        <f>VLOOKUP($A2,'[1]2019sum'!$A$1:$T$21,17,FALSE)</f>
        <v>32</v>
      </c>
      <c r="O2" s="11">
        <f>VLOOKUP($A2,'[1]2019sum'!$A$1:$T$21,18,FALSE)</f>
        <v>24</v>
      </c>
      <c r="P2" s="12">
        <f>N2/O2</f>
        <v>1.3333333333333333</v>
      </c>
      <c r="Q2" s="12">
        <f>I2/O2</f>
        <v>1.4166666666666667</v>
      </c>
      <c r="R2" s="12">
        <f>VLOOKUP(D2,xG!$B$2:$G$21,6,FALSE)</f>
        <v>1.2579810833333331</v>
      </c>
      <c r="S2" s="12">
        <f>P2-R2</f>
        <v>7.5352250000000121E-2</v>
      </c>
      <c r="T2" s="12">
        <f>VLOOKUP(D2,xG!$B$24:$G$43,6,FALSE)</f>
        <v>1.4044693750000001</v>
      </c>
      <c r="U2" s="12">
        <f>T2-Q2</f>
        <v>-1.219729166666661E-2</v>
      </c>
      <c r="V2" s="12">
        <f>($AF$3*K2+$AF$4*J2)/O2</f>
        <v>6.6625000000000005</v>
      </c>
      <c r="W2" s="12">
        <f t="shared" ref="W2:W22" si="0">(V2/$V$22)*$P$22</f>
        <v>1.2038375973303672</v>
      </c>
      <c r="X2" s="12">
        <f>P2-W2</f>
        <v>0.12949573600296604</v>
      </c>
      <c r="Y2" s="12">
        <f>($AH$3*F2+$AH$4*E2)/O2</f>
        <v>5.4441666666666668</v>
      </c>
      <c r="Z2" s="12">
        <f t="shared" ref="Z2:Z22" si="1">(Y2/$Y$22)*$P$22</f>
        <v>1.4695208817575163</v>
      </c>
      <c r="AA2" s="12">
        <f>Z2-Q2</f>
        <v>5.2854215090849532E-2</v>
      </c>
      <c r="AB2" s="12">
        <f>IF(X$25="Y",AVERAGE(T2,Z2),IF(X$25="N",Z2,IF(X$25="Only",T2,B2)))</f>
        <v>1.4369951283787583</v>
      </c>
      <c r="AC2" s="12">
        <f>IF(X$25="Y",AVERAGE(R2,W2),IF(X$25="N",W2,IF(X$25="Only",R2,C2)))</f>
        <v>1.2309093403318503</v>
      </c>
      <c r="AD2" s="26"/>
      <c r="AE2" s="133" t="s">
        <v>68</v>
      </c>
      <c r="AF2" s="134"/>
      <c r="AG2" s="135" t="s">
        <v>69</v>
      </c>
      <c r="AH2" s="136"/>
      <c r="AI2" s="7">
        <f>AC2-AB2</f>
        <v>-0.20608578804690802</v>
      </c>
    </row>
    <row r="3" spans="1:35" x14ac:dyDescent="0.25">
      <c r="A3" s="1" t="s">
        <v>117</v>
      </c>
      <c r="D3" s="32" t="str">
        <f>Schedule!A3</f>
        <v>AVL</v>
      </c>
      <c r="E3" s="11">
        <f>VLOOKUP($A3,'[1]2019sum'!$A$1:$T$21,6,FALSE)</f>
        <v>69</v>
      </c>
      <c r="F3" s="11">
        <f>VLOOKUP($A3,'[1]2019sum'!$A$1:$T$21,7,FALSE)</f>
        <v>122</v>
      </c>
      <c r="G3" s="27">
        <f t="shared" ref="G3:G21" si="2">0.5304*(0.3748*E3+1.1738)</f>
        <v>14.339364</v>
      </c>
      <c r="H3" s="27">
        <f t="shared" ref="H3:H21" si="3">E3-G3</f>
        <v>54.660635999999997</v>
      </c>
      <c r="I3" s="11">
        <f>VLOOKUP($A3,'[1]2019sum'!$A$1:$T$21,9,FALSE)</f>
        <v>45</v>
      </c>
      <c r="J3" s="11">
        <f>VLOOKUP($A3,'[1]2019sum'!$A$1:$T$21,14,FALSE)</f>
        <v>43</v>
      </c>
      <c r="K3" s="11">
        <f>VLOOKUP($A3,'[1]2019sum'!$A$1:$T$21,15,FALSE)</f>
        <v>105</v>
      </c>
      <c r="L3" s="27">
        <f t="shared" ref="L3:L21" si="4">0.6847*(0.4555*J3-12.437)</f>
        <v>4.8952626500000012</v>
      </c>
      <c r="M3" s="27">
        <f t="shared" ref="M3:M21" si="5">J3-L3</f>
        <v>38.104737350000001</v>
      </c>
      <c r="N3" s="11">
        <f>VLOOKUP($A3,'[1]2019sum'!$A$1:$T$21,17,FALSE)</f>
        <v>31</v>
      </c>
      <c r="O3" s="11">
        <f>VLOOKUP($A3,'[1]2019sum'!$A$1:$T$21,18,FALSE)</f>
        <v>24</v>
      </c>
      <c r="P3" s="12">
        <f t="shared" ref="P3:P21" si="6">N3/O3</f>
        <v>1.2916666666666667</v>
      </c>
      <c r="Q3" s="12">
        <f t="shared" ref="Q3:Q21" si="7">I3/O3</f>
        <v>1.875</v>
      </c>
      <c r="R3" s="12">
        <f>VLOOKUP(D3,xG!$B$2:$G$21,6,FALSE)</f>
        <v>1.2410691666666667</v>
      </c>
      <c r="S3" s="12">
        <f t="shared" ref="S3:S22" si="8">P3-R3</f>
        <v>5.0597500000000073E-2</v>
      </c>
      <c r="T3" s="12">
        <f>VLOOKUP(D3,xG!$B$24:$G$43,6,FALSE)</f>
        <v>2.0354712083333331</v>
      </c>
      <c r="U3" s="12">
        <f t="shared" ref="U3:U22" si="9">T3-Q3</f>
        <v>0.16047120833333306</v>
      </c>
      <c r="V3" s="12">
        <f t="shared" ref="V3:V22" si="10">($AF$3*K3+$AF$4*J3)/O3</f>
        <v>7.479166666666667</v>
      </c>
      <c r="W3" s="12">
        <f t="shared" si="0"/>
        <v>1.3513999294609187</v>
      </c>
      <c r="X3" s="12">
        <f t="shared" ref="X3:X22" si="11">P3-W3</f>
        <v>-5.9733262794251951E-2</v>
      </c>
      <c r="Y3" s="12">
        <f t="shared" ref="Y3:Y22" si="12">($AH$3*F3+$AH$4*E3)/O3</f>
        <v>6.5095833333333326</v>
      </c>
      <c r="Z3" s="12">
        <f t="shared" si="1"/>
        <v>1.7571042963185117</v>
      </c>
      <c r="AA3" s="12">
        <f t="shared" ref="AA3:AA22" si="13">Z3-Q3</f>
        <v>-0.11789570368148827</v>
      </c>
      <c r="AB3" s="12">
        <f t="shared" ref="AB3:AB21" si="14">IF(X$25="Y",AVERAGE(T3,Z3),IF(X$25="N",Z3,IF(X$25="Only",T3,B3)))</f>
        <v>1.8962877523259225</v>
      </c>
      <c r="AC3" s="12">
        <f t="shared" ref="AC3:AC21" si="15">IF(X$25="Y",AVERAGE(R3,W3),IF(X$25="N",W3,IF(X$25="Only",R3,C3)))</f>
        <v>1.2962345480637927</v>
      </c>
      <c r="AD3" s="26"/>
      <c r="AE3" s="28" t="s">
        <v>11</v>
      </c>
      <c r="AF3" s="29">
        <v>1.3</v>
      </c>
      <c r="AG3" s="28" t="s">
        <v>11</v>
      </c>
      <c r="AH3" s="29">
        <v>0.71499999999999997</v>
      </c>
      <c r="AI3" s="7">
        <f t="shared" ref="AI3:AI22" si="16">AC3-AB3</f>
        <v>-0.60005320426212982</v>
      </c>
    </row>
    <row r="4" spans="1:35" x14ac:dyDescent="0.25">
      <c r="A4" s="1" t="s">
        <v>99</v>
      </c>
      <c r="D4" s="32" t="str">
        <f>Schedule!A4</f>
        <v>BOU</v>
      </c>
      <c r="E4" s="11">
        <f>VLOOKUP($A4,'[1]2019sum'!$A$1:$T$21,6,FALSE)</f>
        <v>53</v>
      </c>
      <c r="F4" s="11">
        <f>VLOOKUP($A4,'[1]2019sum'!$A$1:$T$21,7,FALSE)</f>
        <v>118</v>
      </c>
      <c r="G4" s="27">
        <f t="shared" si="2"/>
        <v>11.158661279999999</v>
      </c>
      <c r="H4" s="27">
        <f t="shared" si="3"/>
        <v>41.841338720000003</v>
      </c>
      <c r="I4" s="11">
        <f>VLOOKUP($A4,'[1]2019sum'!$A$1:$T$21,9,FALSE)</f>
        <v>37</v>
      </c>
      <c r="J4" s="11">
        <f>VLOOKUP($A4,'[1]2019sum'!$A$1:$T$21,14,FALSE)</f>
        <v>35</v>
      </c>
      <c r="K4" s="11">
        <f>VLOOKUP($A4,'[1]2019sum'!$A$1:$T$21,15,FALSE)</f>
        <v>77</v>
      </c>
      <c r="L4" s="27">
        <f t="shared" si="4"/>
        <v>2.4002158500000008</v>
      </c>
      <c r="M4" s="27">
        <f t="shared" si="5"/>
        <v>32.599784149999998</v>
      </c>
      <c r="N4" s="11">
        <f>VLOOKUP($A4,'[1]2019sum'!$A$1:$T$21,17,FALSE)</f>
        <v>23</v>
      </c>
      <c r="O4" s="11">
        <f>VLOOKUP($A4,'[1]2019sum'!$A$1:$T$21,18,FALSE)</f>
        <v>24</v>
      </c>
      <c r="P4" s="12">
        <f t="shared" si="6"/>
        <v>0.95833333333333337</v>
      </c>
      <c r="Q4" s="12">
        <f t="shared" si="7"/>
        <v>1.5416666666666667</v>
      </c>
      <c r="R4" s="12">
        <f>VLOOKUP(D4,xG!$B$2:$G$21,6,FALSE)</f>
        <v>1.0636803749999999</v>
      </c>
      <c r="S4" s="12">
        <f t="shared" si="8"/>
        <v>-0.10534704166666653</v>
      </c>
      <c r="T4" s="12">
        <f>VLOOKUP(D4,xG!$B$24:$G$43,6,FALSE)</f>
        <v>1.6268994166666668</v>
      </c>
      <c r="U4" s="12">
        <f t="shared" si="9"/>
        <v>8.5232750000000079E-2</v>
      </c>
      <c r="V4" s="12">
        <f t="shared" si="10"/>
        <v>5.6291666666666673</v>
      </c>
      <c r="W4" s="12">
        <f t="shared" si="0"/>
        <v>1.0171260750427304</v>
      </c>
      <c r="X4" s="12">
        <f t="shared" si="11"/>
        <v>-5.8792741709397078E-2</v>
      </c>
      <c r="Y4" s="12">
        <f t="shared" si="12"/>
        <v>5.7237499999999999</v>
      </c>
      <c r="Z4" s="12">
        <f t="shared" si="1"/>
        <v>1.5449876284021891</v>
      </c>
      <c r="AA4" s="12">
        <f t="shared" si="13"/>
        <v>3.3209617355223209E-3</v>
      </c>
      <c r="AB4" s="12">
        <f t="shared" si="14"/>
        <v>1.5859435225344281</v>
      </c>
      <c r="AC4" s="12">
        <f t="shared" si="15"/>
        <v>1.0404032250213651</v>
      </c>
      <c r="AD4" s="26"/>
      <c r="AE4" s="28" t="s">
        <v>15</v>
      </c>
      <c r="AF4" s="29">
        <v>1</v>
      </c>
      <c r="AG4" s="28" t="s">
        <v>15</v>
      </c>
      <c r="AH4" s="29">
        <v>1</v>
      </c>
      <c r="AI4" s="7">
        <f t="shared" si="16"/>
        <v>-0.54554029751306299</v>
      </c>
    </row>
    <row r="5" spans="1:35" x14ac:dyDescent="0.25">
      <c r="A5" s="1" t="s">
        <v>97</v>
      </c>
      <c r="D5" s="32" t="str">
        <f>Schedule!A5</f>
        <v>BRI</v>
      </c>
      <c r="E5" s="11">
        <f>VLOOKUP($A5,'[1]2019sum'!$A$1:$T$21,6,FALSE)</f>
        <v>54</v>
      </c>
      <c r="F5" s="11">
        <f>VLOOKUP($A5,'[1]2019sum'!$A$1:$T$21,7,FALSE)</f>
        <v>115</v>
      </c>
      <c r="G5" s="27">
        <f t="shared" si="2"/>
        <v>11.3574552</v>
      </c>
      <c r="H5" s="27">
        <f t="shared" si="3"/>
        <v>42.642544799999996</v>
      </c>
      <c r="I5" s="11">
        <f>VLOOKUP($A5,'[1]2019sum'!$A$1:$T$21,9,FALSE)</f>
        <v>34</v>
      </c>
      <c r="J5" s="11">
        <f>VLOOKUP($A5,'[1]2019sum'!$A$1:$T$21,14,FALSE)</f>
        <v>44</v>
      </c>
      <c r="K5" s="11">
        <f>VLOOKUP($A5,'[1]2019sum'!$A$1:$T$21,15,FALSE)</f>
        <v>100</v>
      </c>
      <c r="L5" s="27">
        <f t="shared" si="4"/>
        <v>5.2071435000000017</v>
      </c>
      <c r="M5" s="27">
        <f t="shared" si="5"/>
        <v>38.792856499999999</v>
      </c>
      <c r="N5" s="11">
        <f>VLOOKUP($A5,'[1]2019sum'!$A$1:$T$21,17,FALSE)</f>
        <v>27</v>
      </c>
      <c r="O5" s="11">
        <f>VLOOKUP($A5,'[1]2019sum'!$A$1:$T$21,18,FALSE)</f>
        <v>24</v>
      </c>
      <c r="P5" s="12">
        <f t="shared" si="6"/>
        <v>1.125</v>
      </c>
      <c r="Q5" s="12">
        <f t="shared" si="7"/>
        <v>1.4166666666666667</v>
      </c>
      <c r="R5" s="12">
        <f>VLOOKUP(D5,xG!$B$2:$G$21,6,FALSE)</f>
        <v>1.3343294583333334</v>
      </c>
      <c r="S5" s="12">
        <f t="shared" si="8"/>
        <v>-0.20932945833333338</v>
      </c>
      <c r="T5" s="12">
        <f>VLOOKUP(D5,xG!$B$24:$G$43,6,FALSE)</f>
        <v>1.4988197083333332</v>
      </c>
      <c r="U5" s="12">
        <f t="shared" si="9"/>
        <v>8.2153041666666482E-2</v>
      </c>
      <c r="V5" s="12">
        <f t="shared" si="10"/>
        <v>7.25</v>
      </c>
      <c r="W5" s="12">
        <f t="shared" si="0"/>
        <v>1.3099921321793864</v>
      </c>
      <c r="X5" s="12">
        <f t="shared" si="11"/>
        <v>-0.18499213217938637</v>
      </c>
      <c r="Y5" s="12">
        <f t="shared" si="12"/>
        <v>5.6760416666666664</v>
      </c>
      <c r="Z5" s="12">
        <f t="shared" si="1"/>
        <v>1.5321099197720622</v>
      </c>
      <c r="AA5" s="12">
        <f t="shared" si="13"/>
        <v>0.11544325310539549</v>
      </c>
      <c r="AB5" s="12">
        <f t="shared" si="14"/>
        <v>1.5154648140526978</v>
      </c>
      <c r="AC5" s="12">
        <f t="shared" si="15"/>
        <v>1.3221607952563599</v>
      </c>
      <c r="AD5" s="26"/>
      <c r="AI5" s="7">
        <f t="shared" si="16"/>
        <v>-0.19330401879633796</v>
      </c>
    </row>
    <row r="6" spans="1:35" x14ac:dyDescent="0.25">
      <c r="A6" s="1" t="s">
        <v>98</v>
      </c>
      <c r="D6" s="32" t="str">
        <f>Schedule!A6</f>
        <v>BUR</v>
      </c>
      <c r="E6" s="11">
        <f>VLOOKUP($A6,'[1]2019sum'!$A$1:$T$21,6,FALSE)</f>
        <v>44</v>
      </c>
      <c r="F6" s="11">
        <f>VLOOKUP($A6,'[1]2019sum'!$A$1:$T$21,7,FALSE)</f>
        <v>112</v>
      </c>
      <c r="G6" s="27">
        <f t="shared" si="2"/>
        <v>9.3695159999999991</v>
      </c>
      <c r="H6" s="27">
        <f t="shared" si="3"/>
        <v>34.630484000000003</v>
      </c>
      <c r="I6" s="11">
        <f>VLOOKUP($A6,'[1]2019sum'!$A$1:$T$21,9,FALSE)</f>
        <v>38</v>
      </c>
      <c r="J6" s="11">
        <f>VLOOKUP($A6,'[1]2019sum'!$A$1:$T$21,14,FALSE)</f>
        <v>48</v>
      </c>
      <c r="K6" s="11">
        <f>VLOOKUP($A6,'[1]2019sum'!$A$1:$T$21,15,FALSE)</f>
        <v>74</v>
      </c>
      <c r="L6" s="27">
        <f t="shared" si="4"/>
        <v>6.4546669000000003</v>
      </c>
      <c r="M6" s="27">
        <f t="shared" si="5"/>
        <v>41.545333100000001</v>
      </c>
      <c r="N6" s="11">
        <f>VLOOKUP($A6,'[1]2019sum'!$A$1:$T$21,17,FALSE)</f>
        <v>28</v>
      </c>
      <c r="O6" s="11">
        <f>VLOOKUP($A6,'[1]2019sum'!$A$1:$T$21,18,FALSE)</f>
        <v>24</v>
      </c>
      <c r="P6" s="12">
        <f t="shared" si="6"/>
        <v>1.1666666666666667</v>
      </c>
      <c r="Q6" s="12">
        <f t="shared" si="7"/>
        <v>1.5833333333333333</v>
      </c>
      <c r="R6" s="12">
        <f>VLOOKUP(D6,xG!$B$2:$G$21,6,FALSE)</f>
        <v>1.2251616666666667</v>
      </c>
      <c r="S6" s="12">
        <f t="shared" si="8"/>
        <v>-5.8494999999999964E-2</v>
      </c>
      <c r="T6" s="12">
        <f>VLOOKUP(D6,xG!$B$24:$G$43,6,FALSE)</f>
        <v>1.3985739583333334</v>
      </c>
      <c r="U6" s="12">
        <f t="shared" si="9"/>
        <v>-0.18475937499999984</v>
      </c>
      <c r="V6" s="12">
        <f t="shared" si="10"/>
        <v>6.0083333333333329</v>
      </c>
      <c r="W6" s="12">
        <f t="shared" si="0"/>
        <v>1.0856371578176292</v>
      </c>
      <c r="X6" s="12">
        <f t="shared" si="11"/>
        <v>8.102950884903759E-2</v>
      </c>
      <c r="Y6" s="12">
        <f t="shared" si="12"/>
        <v>5.17</v>
      </c>
      <c r="Z6" s="12">
        <f t="shared" si="1"/>
        <v>1.3955162330359148</v>
      </c>
      <c r="AA6" s="12">
        <f t="shared" si="13"/>
        <v>-0.18781710029741849</v>
      </c>
      <c r="AB6" s="12">
        <f t="shared" si="14"/>
        <v>1.3970450956846241</v>
      </c>
      <c r="AC6" s="12">
        <f t="shared" si="15"/>
        <v>1.155399412242148</v>
      </c>
      <c r="AD6" s="26"/>
      <c r="AI6" s="7">
        <f t="shared" si="16"/>
        <v>-0.24164568344247606</v>
      </c>
    </row>
    <row r="7" spans="1:35" x14ac:dyDescent="0.25">
      <c r="A7" s="1" t="s">
        <v>105</v>
      </c>
      <c r="D7" s="32" t="str">
        <f>Schedule!A7</f>
        <v>CHE</v>
      </c>
      <c r="E7" s="11">
        <f>VLOOKUP($A7,'[1]2019sum'!$A$1:$T$21,6,FALSE)</f>
        <v>40</v>
      </c>
      <c r="F7" s="11">
        <f>VLOOKUP($A7,'[1]2019sum'!$A$1:$T$21,7,FALSE)</f>
        <v>70</v>
      </c>
      <c r="G7" s="27">
        <f t="shared" si="2"/>
        <v>8.574340320000001</v>
      </c>
      <c r="H7" s="27">
        <f t="shared" si="3"/>
        <v>31.425659679999999</v>
      </c>
      <c r="I7" s="11">
        <f>VLOOKUP($A7,'[1]2019sum'!$A$1:$T$21,9,FALSE)</f>
        <v>32</v>
      </c>
      <c r="J7" s="11">
        <f>VLOOKUP($A7,'[1]2019sum'!$A$1:$T$21,14,FALSE)</f>
        <v>67</v>
      </c>
      <c r="K7" s="11">
        <f>VLOOKUP($A7,'[1]2019sum'!$A$1:$T$21,15,FALSE)</f>
        <v>138</v>
      </c>
      <c r="L7" s="27">
        <f t="shared" si="4"/>
        <v>12.380403049999998</v>
      </c>
      <c r="M7" s="27">
        <f t="shared" si="5"/>
        <v>54.619596950000002</v>
      </c>
      <c r="N7" s="11">
        <f>VLOOKUP($A7,'[1]2019sum'!$A$1:$T$21,17,FALSE)</f>
        <v>41</v>
      </c>
      <c r="O7" s="11">
        <f>VLOOKUP($A7,'[1]2019sum'!$A$1:$T$21,18,FALSE)</f>
        <v>24</v>
      </c>
      <c r="P7" s="12">
        <f t="shared" si="6"/>
        <v>1.7083333333333333</v>
      </c>
      <c r="Q7" s="12">
        <f t="shared" si="7"/>
        <v>1.3333333333333333</v>
      </c>
      <c r="R7" s="12">
        <f>VLOOKUP(D7,xG!$B$2:$G$21,6,FALSE)</f>
        <v>1.9383922916666667</v>
      </c>
      <c r="S7" s="12">
        <f t="shared" si="8"/>
        <v>-0.23005895833333345</v>
      </c>
      <c r="T7" s="12">
        <f>VLOOKUP(D7,xG!$B$24:$G$43,6,FALSE)</f>
        <v>1.0493421249999999</v>
      </c>
      <c r="U7" s="12">
        <f t="shared" si="9"/>
        <v>-0.28399120833333336</v>
      </c>
      <c r="V7" s="12">
        <f t="shared" si="10"/>
        <v>10.266666666666667</v>
      </c>
      <c r="W7" s="12">
        <f t="shared" si="0"/>
        <v>1.8550693182126483</v>
      </c>
      <c r="X7" s="12">
        <f t="shared" si="11"/>
        <v>-0.14673598487931505</v>
      </c>
      <c r="Y7" s="12">
        <f t="shared" si="12"/>
        <v>3.7520833333333332</v>
      </c>
      <c r="Z7" s="12">
        <f t="shared" si="1"/>
        <v>1.0127839844042885</v>
      </c>
      <c r="AA7" s="12">
        <f t="shared" si="13"/>
        <v>-0.32054934892904474</v>
      </c>
      <c r="AB7" s="12">
        <f t="shared" si="14"/>
        <v>1.0310630547021442</v>
      </c>
      <c r="AC7" s="12">
        <f t="shared" si="15"/>
        <v>1.8967308049396574</v>
      </c>
      <c r="AD7" s="26"/>
      <c r="AI7" s="7">
        <f t="shared" si="16"/>
        <v>0.86566775023751319</v>
      </c>
    </row>
    <row r="8" spans="1:35" x14ac:dyDescent="0.25">
      <c r="A8" s="1" t="s">
        <v>100</v>
      </c>
      <c r="D8" s="32" t="str">
        <f>Schedule!A8</f>
        <v>CRY</v>
      </c>
      <c r="E8" s="11">
        <f>VLOOKUP($A8,'[1]2019sum'!$A$1:$T$21,6,FALSE)</f>
        <v>52</v>
      </c>
      <c r="F8" s="11">
        <f>VLOOKUP($A8,'[1]2019sum'!$A$1:$T$21,7,FALSE)</f>
        <v>105</v>
      </c>
      <c r="G8" s="27">
        <f>0.5304*(0.3748*E8+1.1738)</f>
        <v>10.959867360000001</v>
      </c>
      <c r="H8" s="27">
        <f t="shared" si="3"/>
        <v>41.040132639999996</v>
      </c>
      <c r="I8" s="11">
        <f>VLOOKUP($A8,'[1]2019sum'!$A$1:$T$21,9,FALSE)</f>
        <v>28</v>
      </c>
      <c r="J8" s="11">
        <f>VLOOKUP($A8,'[1]2019sum'!$A$1:$T$21,14,FALSE)</f>
        <v>25</v>
      </c>
      <c r="K8" s="11">
        <f>VLOOKUP($A8,'[1]2019sum'!$A$1:$T$21,15,FALSE)</f>
        <v>72</v>
      </c>
      <c r="L8" s="27">
        <f t="shared" si="4"/>
        <v>-0.71859264999999883</v>
      </c>
      <c r="M8" s="27">
        <f t="shared" si="5"/>
        <v>25.718592649999998</v>
      </c>
      <c r="N8" s="11">
        <f>VLOOKUP($A8,'[1]2019sum'!$A$1:$T$21,17,FALSE)</f>
        <v>22</v>
      </c>
      <c r="O8" s="11">
        <f>VLOOKUP($A8,'[1]2019sum'!$A$1:$T$21,18,FALSE)</f>
        <v>24</v>
      </c>
      <c r="P8" s="12">
        <f t="shared" si="6"/>
        <v>0.91666666666666663</v>
      </c>
      <c r="Q8" s="12">
        <f t="shared" si="7"/>
        <v>1.1666666666666667</v>
      </c>
      <c r="R8" s="12">
        <f>VLOOKUP(D8,xG!$B$2:$G$21,6,FALSE)</f>
        <v>0.90929162500000005</v>
      </c>
      <c r="S8" s="12">
        <f t="shared" si="8"/>
        <v>7.3750416666665819E-3</v>
      </c>
      <c r="T8" s="12">
        <f>VLOOKUP(D8,xG!$B$24:$G$43,6,FALSE)</f>
        <v>1.5681877083333333</v>
      </c>
      <c r="U8" s="12">
        <f t="shared" si="9"/>
        <v>0.40152104166666658</v>
      </c>
      <c r="V8" s="12">
        <f t="shared" si="10"/>
        <v>4.9416666666666673</v>
      </c>
      <c r="W8" s="12">
        <f t="shared" si="0"/>
        <v>0.8929026831981336</v>
      </c>
      <c r="X8" s="12">
        <f t="shared" si="11"/>
        <v>2.3763983468533034E-2</v>
      </c>
      <c r="Y8" s="12">
        <f t="shared" si="12"/>
        <v>5.2947916666666668</v>
      </c>
      <c r="Z8" s="12">
        <f t="shared" si="1"/>
        <v>1.4292007198020542</v>
      </c>
      <c r="AA8" s="12">
        <f t="shared" si="13"/>
        <v>0.26253405313538747</v>
      </c>
      <c r="AB8" s="12">
        <f t="shared" si="14"/>
        <v>1.4986942140676938</v>
      </c>
      <c r="AC8" s="12">
        <f t="shared" si="15"/>
        <v>0.90109715409906688</v>
      </c>
      <c r="AD8" s="26"/>
      <c r="AI8" s="7">
        <f t="shared" si="16"/>
        <v>-0.59759705996862689</v>
      </c>
    </row>
    <row r="9" spans="1:35" x14ac:dyDescent="0.25">
      <c r="A9" s="1" t="s">
        <v>107</v>
      </c>
      <c r="D9" s="32" t="str">
        <f>Schedule!A9</f>
        <v>EVE</v>
      </c>
      <c r="E9" s="11">
        <f>VLOOKUP($A9,'[1]2019sum'!$A$1:$T$21,6,FALSE)</f>
        <v>47</v>
      </c>
      <c r="F9" s="11">
        <f>VLOOKUP($A9,'[1]2019sum'!$A$1:$T$21,7,FALSE)</f>
        <v>95</v>
      </c>
      <c r="G9" s="27">
        <f t="shared" si="2"/>
        <v>9.9658977600000007</v>
      </c>
      <c r="H9" s="27">
        <f t="shared" si="3"/>
        <v>37.034102239999996</v>
      </c>
      <c r="I9" s="11">
        <f>VLOOKUP($A9,'[1]2019sum'!$A$1:$T$21,9,FALSE)</f>
        <v>35</v>
      </c>
      <c r="J9" s="11">
        <f>VLOOKUP($A9,'[1]2019sum'!$A$1:$T$21,14,FALSE)</f>
        <v>51</v>
      </c>
      <c r="K9" s="11">
        <f>VLOOKUP($A9,'[1]2019sum'!$A$1:$T$21,15,FALSE)</f>
        <v>109</v>
      </c>
      <c r="L9" s="27">
        <f t="shared" si="4"/>
        <v>7.3903094499999993</v>
      </c>
      <c r="M9" s="27">
        <f t="shared" si="5"/>
        <v>43.609690550000003</v>
      </c>
      <c r="N9" s="11">
        <f>VLOOKUP($A9,'[1]2019sum'!$A$1:$T$21,17,FALSE)</f>
        <v>28</v>
      </c>
      <c r="O9" s="11">
        <f>VLOOKUP($A9,'[1]2019sum'!$A$1:$T$21,18,FALSE)</f>
        <v>24</v>
      </c>
      <c r="P9" s="12">
        <f t="shared" si="6"/>
        <v>1.1666666666666667</v>
      </c>
      <c r="Q9" s="12">
        <f t="shared" si="7"/>
        <v>1.4583333333333333</v>
      </c>
      <c r="R9" s="12">
        <f>VLOOKUP(D9,xG!$B$2:$G$21,6,FALSE)</f>
        <v>1.4227509375</v>
      </c>
      <c r="S9" s="12">
        <f t="shared" si="8"/>
        <v>-0.25608427083333329</v>
      </c>
      <c r="T9" s="12">
        <f>VLOOKUP(D9,xG!$B$24:$G$43,6,FALSE)</f>
        <v>1.2815023958333334</v>
      </c>
      <c r="U9" s="12">
        <f t="shared" si="9"/>
        <v>-0.1768309374999999</v>
      </c>
      <c r="V9" s="12">
        <f t="shared" si="10"/>
        <v>8.0291666666666668</v>
      </c>
      <c r="W9" s="12">
        <f t="shared" si="0"/>
        <v>1.4507786429365963</v>
      </c>
      <c r="X9" s="12">
        <f t="shared" si="11"/>
        <v>-0.28411197626992957</v>
      </c>
      <c r="Y9" s="12">
        <f t="shared" si="12"/>
        <v>4.7885416666666663</v>
      </c>
      <c r="Z9" s="12">
        <f t="shared" si="1"/>
        <v>1.2925507985304037</v>
      </c>
      <c r="AA9" s="12">
        <f t="shared" si="13"/>
        <v>-0.16578253480292959</v>
      </c>
      <c r="AB9" s="12">
        <f t="shared" si="14"/>
        <v>1.2870265971818684</v>
      </c>
      <c r="AC9" s="12">
        <f t="shared" si="15"/>
        <v>1.4367647902182981</v>
      </c>
      <c r="AD9" s="26"/>
      <c r="AI9" s="7">
        <f t="shared" si="16"/>
        <v>0.14973819303642966</v>
      </c>
    </row>
    <row r="10" spans="1:35" x14ac:dyDescent="0.25">
      <c r="A10" s="1" t="s">
        <v>101</v>
      </c>
      <c r="D10" s="32" t="str">
        <f>Schedule!A10</f>
        <v>LEI</v>
      </c>
      <c r="E10" s="11">
        <f>VLOOKUP($A10,'[1]2019sum'!$A$1:$T$21,6,FALSE)</f>
        <v>41</v>
      </c>
      <c r="F10" s="11">
        <f>VLOOKUP($A10,'[1]2019sum'!$A$1:$T$21,7,FALSE)</f>
        <v>88</v>
      </c>
      <c r="G10" s="27">
        <f t="shared" si="2"/>
        <v>8.773134240000001</v>
      </c>
      <c r="H10" s="27">
        <f t="shared" si="3"/>
        <v>32.226865759999995</v>
      </c>
      <c r="I10" s="11">
        <f>VLOOKUP($A10,'[1]2019sum'!$A$1:$T$21,9,FALSE)</f>
        <v>24</v>
      </c>
      <c r="J10" s="11">
        <f>VLOOKUP($A10,'[1]2019sum'!$A$1:$T$21,14,FALSE)</f>
        <v>65</v>
      </c>
      <c r="K10" s="11">
        <f>VLOOKUP($A10,'[1]2019sum'!$A$1:$T$21,15,FALSE)</f>
        <v>132</v>
      </c>
      <c r="L10" s="27">
        <f t="shared" si="4"/>
        <v>11.756641350000002</v>
      </c>
      <c r="M10" s="27">
        <f t="shared" si="5"/>
        <v>53.243358649999998</v>
      </c>
      <c r="N10" s="11">
        <f>VLOOKUP($A10,'[1]2019sum'!$A$1:$T$21,17,FALSE)</f>
        <v>52</v>
      </c>
      <c r="O10" s="11">
        <f>VLOOKUP($A10,'[1]2019sum'!$A$1:$T$21,18,FALSE)</f>
        <v>24</v>
      </c>
      <c r="P10" s="12">
        <f t="shared" si="6"/>
        <v>2.1666666666666665</v>
      </c>
      <c r="Q10" s="12">
        <f t="shared" si="7"/>
        <v>1</v>
      </c>
      <c r="R10" s="12">
        <f>VLOOKUP(D10,xG!$B$2:$G$21,6,FALSE)</f>
        <v>1.7292632708333335</v>
      </c>
      <c r="S10" s="12">
        <f t="shared" si="8"/>
        <v>0.43740339583333299</v>
      </c>
      <c r="T10" s="12">
        <f>VLOOKUP(D10,xG!$B$24:$G$43,6,FALSE)</f>
        <v>1.2788281041666667</v>
      </c>
      <c r="U10" s="12">
        <f t="shared" si="9"/>
        <v>0.2788281041666667</v>
      </c>
      <c r="V10" s="12">
        <f t="shared" si="10"/>
        <v>9.8583333333333325</v>
      </c>
      <c r="W10" s="12">
        <f t="shared" si="0"/>
        <v>1.7812881521473725</v>
      </c>
      <c r="X10" s="12">
        <f t="shared" si="11"/>
        <v>0.38537851451929406</v>
      </c>
      <c r="Y10" s="12">
        <f t="shared" si="12"/>
        <v>4.3299999999999992</v>
      </c>
      <c r="Z10" s="12">
        <f t="shared" si="1"/>
        <v>1.1687785858888802</v>
      </c>
      <c r="AA10" s="12">
        <f t="shared" si="13"/>
        <v>0.16877858588888017</v>
      </c>
      <c r="AB10" s="12">
        <f t="shared" si="14"/>
        <v>1.2238033450277734</v>
      </c>
      <c r="AC10" s="12">
        <f t="shared" si="15"/>
        <v>1.755275711490353</v>
      </c>
      <c r="AD10" s="26"/>
      <c r="AI10" s="7">
        <f t="shared" si="16"/>
        <v>0.53147236646257956</v>
      </c>
    </row>
    <row r="11" spans="1:35" x14ac:dyDescent="0.25">
      <c r="A11" s="1" t="s">
        <v>92</v>
      </c>
      <c r="D11" s="32" t="str">
        <f>Schedule!A11</f>
        <v>LIV</v>
      </c>
      <c r="E11" s="11">
        <f>VLOOKUP($A11,'[1]2019sum'!$A$1:$T$21,6,FALSE)</f>
        <v>37</v>
      </c>
      <c r="F11" s="11">
        <f>VLOOKUP($A11,'[1]2019sum'!$A$1:$T$21,7,FALSE)</f>
        <v>66</v>
      </c>
      <c r="G11" s="27">
        <f t="shared" si="2"/>
        <v>7.9779585600000003</v>
      </c>
      <c r="H11" s="27">
        <f t="shared" si="3"/>
        <v>29.022041439999999</v>
      </c>
      <c r="I11" s="11">
        <f>VLOOKUP($A11,'[1]2019sum'!$A$1:$T$21,9,FALSE)</f>
        <v>15</v>
      </c>
      <c r="J11" s="11">
        <f>VLOOKUP($A11,'[1]2019sum'!$A$1:$T$21,14,FALSE)</f>
        <v>76</v>
      </c>
      <c r="K11" s="11">
        <f>VLOOKUP($A11,'[1]2019sum'!$A$1:$T$21,15,FALSE)</f>
        <v>145</v>
      </c>
      <c r="L11" s="27">
        <f t="shared" si="4"/>
        <v>15.187330700000002</v>
      </c>
      <c r="M11" s="27">
        <f t="shared" si="5"/>
        <v>60.812669299999996</v>
      </c>
      <c r="N11" s="11">
        <f>VLOOKUP($A11,'[1]2019sum'!$A$1:$T$21,17,FALSE)</f>
        <v>56</v>
      </c>
      <c r="O11" s="11">
        <f>VLOOKUP($A11,'[1]2019sum'!$A$1:$T$21,18,FALSE)</f>
        <v>24</v>
      </c>
      <c r="P11" s="12">
        <f t="shared" si="6"/>
        <v>2.3333333333333335</v>
      </c>
      <c r="Q11" s="12">
        <f t="shared" si="7"/>
        <v>0.625</v>
      </c>
      <c r="R11" s="12">
        <f>VLOOKUP(D11,xG!$B$2:$G$21,6,FALSE)</f>
        <v>2.0162022916666666</v>
      </c>
      <c r="S11" s="12">
        <f t="shared" si="8"/>
        <v>0.31713104166666684</v>
      </c>
      <c r="T11" s="12">
        <f>VLOOKUP(D11,xG!$B$24:$G$43,6,FALSE)</f>
        <v>0.94032118749999993</v>
      </c>
      <c r="U11" s="12">
        <f t="shared" si="9"/>
        <v>0.31532118749999993</v>
      </c>
      <c r="V11" s="12">
        <f t="shared" si="10"/>
        <v>11.020833333333334</v>
      </c>
      <c r="W11" s="12">
        <f t="shared" si="0"/>
        <v>1.9913386147209637</v>
      </c>
      <c r="X11" s="12">
        <f t="shared" si="11"/>
        <v>0.34199471861236974</v>
      </c>
      <c r="Y11" s="12">
        <f t="shared" si="12"/>
        <v>3.5079166666666666</v>
      </c>
      <c r="Z11" s="12">
        <f t="shared" si="1"/>
        <v>0.94687710879508125</v>
      </c>
      <c r="AA11" s="12">
        <f t="shared" si="13"/>
        <v>0.32187710879508125</v>
      </c>
      <c r="AB11" s="12">
        <f t="shared" si="14"/>
        <v>0.94359914814754053</v>
      </c>
      <c r="AC11" s="12">
        <f t="shared" si="15"/>
        <v>2.0037704531938152</v>
      </c>
      <c r="AD11" s="26"/>
      <c r="AI11" s="7">
        <f t="shared" si="16"/>
        <v>1.0601713050462747</v>
      </c>
    </row>
    <row r="12" spans="1:35" x14ac:dyDescent="0.25">
      <c r="A12" s="1" t="s">
        <v>94</v>
      </c>
      <c r="D12" s="32" t="str">
        <f>Schedule!A12</f>
        <v>MCI</v>
      </c>
      <c r="E12" s="11">
        <f>VLOOKUP($A12,'[1]2019sum'!$A$1:$T$21,6,FALSE)</f>
        <v>41</v>
      </c>
      <c r="F12" s="11">
        <f>VLOOKUP($A12,'[1]2019sum'!$A$1:$T$21,7,FALSE)</f>
        <v>76</v>
      </c>
      <c r="G12" s="27">
        <f t="shared" si="2"/>
        <v>8.773134240000001</v>
      </c>
      <c r="H12" s="27">
        <f t="shared" si="3"/>
        <v>32.226865759999995</v>
      </c>
      <c r="I12" s="11">
        <f>VLOOKUP($A12,'[1]2019sum'!$A$1:$T$21,9,FALSE)</f>
        <v>27</v>
      </c>
      <c r="J12" s="11">
        <f>VLOOKUP($A12,'[1]2019sum'!$A$1:$T$21,14,FALSE)</f>
        <v>91</v>
      </c>
      <c r="K12" s="11">
        <f>VLOOKUP($A12,'[1]2019sum'!$A$1:$T$21,15,FALSE)</f>
        <v>166</v>
      </c>
      <c r="L12" s="27">
        <f t="shared" si="4"/>
        <v>19.865543450000001</v>
      </c>
      <c r="M12" s="27">
        <f t="shared" si="5"/>
        <v>71.134456549999996</v>
      </c>
      <c r="N12" s="11">
        <f>VLOOKUP($A12,'[1]2019sum'!$A$1:$T$21,17,FALSE)</f>
        <v>65</v>
      </c>
      <c r="O12" s="11">
        <f>VLOOKUP($A12,'[1]2019sum'!$A$1:$T$21,18,FALSE)</f>
        <v>24</v>
      </c>
      <c r="P12" s="12">
        <f t="shared" si="6"/>
        <v>2.7083333333333335</v>
      </c>
      <c r="Q12" s="12">
        <f t="shared" si="7"/>
        <v>1.125</v>
      </c>
      <c r="R12" s="12">
        <f>VLOOKUP(D12,xG!$B$2:$G$21,6,FALSE)</f>
        <v>2.5792415416666667</v>
      </c>
      <c r="S12" s="12">
        <f t="shared" si="8"/>
        <v>0.12909179166666673</v>
      </c>
      <c r="T12" s="12">
        <f>VLOOKUP(D12,xG!$B$24:$G$43,6,FALSE)</f>
        <v>1.0429953125</v>
      </c>
      <c r="U12" s="12">
        <f t="shared" si="9"/>
        <v>-8.2004687500000006E-2</v>
      </c>
      <c r="V12" s="12">
        <f t="shared" si="10"/>
        <v>12.783333333333333</v>
      </c>
      <c r="W12" s="12">
        <f t="shared" si="0"/>
        <v>2.3098022192680214</v>
      </c>
      <c r="X12" s="12">
        <f t="shared" si="11"/>
        <v>0.39853111406531205</v>
      </c>
      <c r="Y12" s="12">
        <f t="shared" si="12"/>
        <v>3.9725000000000001</v>
      </c>
      <c r="Z12" s="12">
        <f t="shared" si="1"/>
        <v>1.072280122966184</v>
      </c>
      <c r="AA12" s="12">
        <f t="shared" si="13"/>
        <v>-5.2719877033815976E-2</v>
      </c>
      <c r="AB12" s="12">
        <f t="shared" si="14"/>
        <v>1.057637717733092</v>
      </c>
      <c r="AC12" s="12">
        <f t="shared" si="15"/>
        <v>2.4445218804673443</v>
      </c>
      <c r="AD12" s="26"/>
      <c r="AI12" s="7">
        <f t="shared" si="16"/>
        <v>1.3868841627342523</v>
      </c>
    </row>
    <row r="13" spans="1:35" x14ac:dyDescent="0.25">
      <c r="A13" s="1" t="s">
        <v>106</v>
      </c>
      <c r="D13" s="32" t="str">
        <f>Schedule!A13</f>
        <v>MUN</v>
      </c>
      <c r="E13" s="11">
        <f>VLOOKUP($A13,'[1]2019sum'!$A$1:$T$21,6,FALSE)</f>
        <v>37</v>
      </c>
      <c r="F13" s="11">
        <f>VLOOKUP($A13,'[1]2019sum'!$A$1:$T$21,7,FALSE)</f>
        <v>89</v>
      </c>
      <c r="G13" s="27">
        <f t="shared" si="2"/>
        <v>7.9779585600000003</v>
      </c>
      <c r="H13" s="27">
        <f t="shared" si="3"/>
        <v>29.022041439999999</v>
      </c>
      <c r="I13" s="11">
        <f>VLOOKUP($A13,'[1]2019sum'!$A$1:$T$21,9,FALSE)</f>
        <v>29</v>
      </c>
      <c r="J13" s="11">
        <f>VLOOKUP($A13,'[1]2019sum'!$A$1:$T$21,14,FALSE)</f>
        <v>52</v>
      </c>
      <c r="K13" s="11">
        <f>VLOOKUP($A13,'[1]2019sum'!$A$1:$T$21,15,FALSE)</f>
        <v>137</v>
      </c>
      <c r="L13" s="27">
        <f t="shared" si="4"/>
        <v>7.7021902999999998</v>
      </c>
      <c r="M13" s="27">
        <f t="shared" si="5"/>
        <v>44.297809700000002</v>
      </c>
      <c r="N13" s="11">
        <f>VLOOKUP($A13,'[1]2019sum'!$A$1:$T$21,17,FALSE)</f>
        <v>36</v>
      </c>
      <c r="O13" s="11">
        <f>VLOOKUP($A13,'[1]2019sum'!$A$1:$T$21,18,FALSE)</f>
        <v>24</v>
      </c>
      <c r="P13" s="12">
        <f t="shared" si="6"/>
        <v>1.5</v>
      </c>
      <c r="Q13" s="12">
        <f t="shared" si="7"/>
        <v>1.2083333333333333</v>
      </c>
      <c r="R13" s="12">
        <f>VLOOKUP(D13,xG!$B$2:$G$21,6,FALSE)</f>
        <v>1.7106846250000001</v>
      </c>
      <c r="S13" s="12">
        <f t="shared" si="8"/>
        <v>-0.21068462500000007</v>
      </c>
      <c r="T13" s="12">
        <f>VLOOKUP(D13,xG!$B$24:$G$43,6,FALSE)</f>
        <v>1.0351720208333333</v>
      </c>
      <c r="U13" s="12">
        <f t="shared" si="9"/>
        <v>-0.1731613125</v>
      </c>
      <c r="V13" s="12">
        <f t="shared" si="10"/>
        <v>9.5875000000000004</v>
      </c>
      <c r="W13" s="12">
        <f t="shared" si="0"/>
        <v>1.732351664451016</v>
      </c>
      <c r="X13" s="12">
        <f t="shared" si="11"/>
        <v>-0.23235166445101596</v>
      </c>
      <c r="Y13" s="12">
        <f t="shared" si="12"/>
        <v>4.1931249999999993</v>
      </c>
      <c r="Z13" s="12">
        <f t="shared" si="1"/>
        <v>1.1318324960635822</v>
      </c>
      <c r="AA13" s="12">
        <f t="shared" si="13"/>
        <v>-7.6500837269751099E-2</v>
      </c>
      <c r="AB13" s="12">
        <f t="shared" si="14"/>
        <v>1.0835022584484577</v>
      </c>
      <c r="AC13" s="12">
        <f t="shared" si="15"/>
        <v>1.7215181447255081</v>
      </c>
      <c r="AD13" s="26"/>
      <c r="AI13" s="7">
        <f t="shared" si="16"/>
        <v>0.63801588627705041</v>
      </c>
    </row>
    <row r="14" spans="1:35" x14ac:dyDescent="0.25">
      <c r="A14" s="1" t="s">
        <v>95</v>
      </c>
      <c r="D14" s="32" t="str">
        <f>Schedule!A14</f>
        <v>NEW</v>
      </c>
      <c r="E14" s="11">
        <f>VLOOKUP($A14,'[1]2019sum'!$A$1:$T$21,6,FALSE)</f>
        <v>62</v>
      </c>
      <c r="F14" s="11">
        <f>VLOOKUP($A14,'[1]2019sum'!$A$1:$T$21,7,FALSE)</f>
        <v>133</v>
      </c>
      <c r="G14" s="27">
        <f t="shared" si="2"/>
        <v>12.94780656</v>
      </c>
      <c r="H14" s="27">
        <f t="shared" si="3"/>
        <v>49.052193439999996</v>
      </c>
      <c r="I14" s="11">
        <f>VLOOKUP($A14,'[1]2019sum'!$A$1:$T$21,9,FALSE)</f>
        <v>36</v>
      </c>
      <c r="J14" s="11">
        <f>VLOOKUP($A14,'[1]2019sum'!$A$1:$T$21,14,FALSE)</f>
        <v>31</v>
      </c>
      <c r="K14" s="11">
        <f>VLOOKUP($A14,'[1]2019sum'!$A$1:$T$21,15,FALSE)</f>
        <v>77</v>
      </c>
      <c r="L14" s="27">
        <f t="shared" si="4"/>
        <v>1.1526924500000002</v>
      </c>
      <c r="M14" s="27">
        <f t="shared" si="5"/>
        <v>29.84730755</v>
      </c>
      <c r="N14" s="11">
        <f>VLOOKUP($A14,'[1]2019sum'!$A$1:$T$21,17,FALSE)</f>
        <v>24</v>
      </c>
      <c r="O14" s="11">
        <f>VLOOKUP($A14,'[1]2019sum'!$A$1:$T$21,18,FALSE)</f>
        <v>24</v>
      </c>
      <c r="P14" s="12">
        <f t="shared" si="6"/>
        <v>1</v>
      </c>
      <c r="Q14" s="12">
        <f t="shared" si="7"/>
        <v>1.5</v>
      </c>
      <c r="R14" s="12">
        <f>VLOOKUP(D14,xG!$B$2:$G$21,6,FALSE)</f>
        <v>0.82085922916666654</v>
      </c>
      <c r="S14" s="12">
        <f t="shared" si="8"/>
        <v>0.17914077083333346</v>
      </c>
      <c r="T14" s="12">
        <f>VLOOKUP(D14,xG!$B$24:$G$43,6,FALSE)</f>
        <v>1.8206585833333333</v>
      </c>
      <c r="U14" s="12">
        <f t="shared" si="9"/>
        <v>0.3206585833333333</v>
      </c>
      <c r="V14" s="12">
        <f t="shared" si="10"/>
        <v>5.4625000000000012</v>
      </c>
      <c r="W14" s="12">
        <f t="shared" si="0"/>
        <v>0.98701131338343451</v>
      </c>
      <c r="X14" s="12">
        <f t="shared" si="11"/>
        <v>1.2988686616565492E-2</v>
      </c>
      <c r="Y14" s="12">
        <f t="shared" si="12"/>
        <v>6.5456250000000002</v>
      </c>
      <c r="Z14" s="12">
        <f t="shared" si="1"/>
        <v>1.7668328709604857</v>
      </c>
      <c r="AA14" s="12">
        <f t="shared" si="13"/>
        <v>0.26683287096048569</v>
      </c>
      <c r="AB14" s="12">
        <f t="shared" si="14"/>
        <v>1.7937457271469095</v>
      </c>
      <c r="AC14" s="12">
        <f t="shared" si="15"/>
        <v>0.90393527127505058</v>
      </c>
      <c r="AD14" s="26"/>
      <c r="AI14" s="7">
        <f t="shared" si="16"/>
        <v>-0.88981045587185892</v>
      </c>
    </row>
    <row r="15" spans="1:35" x14ac:dyDescent="0.25">
      <c r="A15" s="1" t="s">
        <v>118</v>
      </c>
      <c r="D15" s="32" t="str">
        <f>Schedule!A15</f>
        <v>NOR</v>
      </c>
      <c r="E15" s="11">
        <f>VLOOKUP($A15,'[1]2019sum'!$A$1:$T$21,6,FALSE)</f>
        <v>59</v>
      </c>
      <c r="F15" s="11">
        <f>VLOOKUP($A15,'[1]2019sum'!$A$1:$T$21,7,FALSE)</f>
        <v>129</v>
      </c>
      <c r="G15" s="27">
        <f t="shared" si="2"/>
        <v>12.3514248</v>
      </c>
      <c r="H15" s="27">
        <f t="shared" si="3"/>
        <v>46.648575199999996</v>
      </c>
      <c r="I15" s="11">
        <f>VLOOKUP($A15,'[1]2019sum'!$A$1:$T$21,9,FALSE)</f>
        <v>47</v>
      </c>
      <c r="J15" s="11">
        <f>VLOOKUP($A15,'[1]2019sum'!$A$1:$T$21,14,FALSE)</f>
        <v>31</v>
      </c>
      <c r="K15" s="11">
        <f>VLOOKUP($A15,'[1]2019sum'!$A$1:$T$21,15,FALSE)</f>
        <v>93</v>
      </c>
      <c r="L15" s="27">
        <f t="shared" si="4"/>
        <v>1.1526924500000002</v>
      </c>
      <c r="M15" s="27">
        <f t="shared" si="5"/>
        <v>29.84730755</v>
      </c>
      <c r="N15" s="11">
        <f>VLOOKUP($A15,'[1]2019sum'!$A$1:$T$21,17,FALSE)</f>
        <v>24</v>
      </c>
      <c r="O15" s="11">
        <f>VLOOKUP($A15,'[1]2019sum'!$A$1:$T$21,18,FALSE)</f>
        <v>24</v>
      </c>
      <c r="P15" s="12">
        <f t="shared" si="6"/>
        <v>1</v>
      </c>
      <c r="Q15" s="12">
        <f t="shared" si="7"/>
        <v>1.9583333333333333</v>
      </c>
      <c r="R15" s="12">
        <f>VLOOKUP(D15,xG!$B$2:$G$21,6,FALSE)</f>
        <v>1.0863333958333334</v>
      </c>
      <c r="S15" s="12">
        <f t="shared" si="8"/>
        <v>-8.6333395833333437E-2</v>
      </c>
      <c r="T15" s="12">
        <f>VLOOKUP(D15,xG!$B$24:$G$43,6,FALSE)</f>
        <v>1.8083282083333332</v>
      </c>
      <c r="U15" s="12">
        <f t="shared" si="9"/>
        <v>-0.15000512500000007</v>
      </c>
      <c r="V15" s="12">
        <f t="shared" si="10"/>
        <v>6.3291666666666666</v>
      </c>
      <c r="W15" s="12">
        <f t="shared" si="0"/>
        <v>1.1436080740117747</v>
      </c>
      <c r="X15" s="12">
        <f t="shared" si="11"/>
        <v>-0.14360807401177467</v>
      </c>
      <c r="Y15" s="12">
        <f t="shared" si="12"/>
        <v>6.3014583333333336</v>
      </c>
      <c r="Z15" s="12">
        <f t="shared" si="1"/>
        <v>1.7009259953512781</v>
      </c>
      <c r="AA15" s="12">
        <f t="shared" si="13"/>
        <v>-0.25740733798205517</v>
      </c>
      <c r="AB15" s="12">
        <f t="shared" si="14"/>
        <v>1.7546271018423056</v>
      </c>
      <c r="AC15" s="12">
        <f t="shared" si="15"/>
        <v>1.1149707349225539</v>
      </c>
      <c r="AD15" s="26"/>
      <c r="AI15" s="7">
        <f t="shared" si="16"/>
        <v>-0.6396563669197517</v>
      </c>
    </row>
    <row r="16" spans="1:35" x14ac:dyDescent="0.25">
      <c r="A16" s="1" t="s">
        <v>119</v>
      </c>
      <c r="D16" s="32" t="str">
        <f>Schedule!A16</f>
        <v>SHU</v>
      </c>
      <c r="E16" s="11">
        <f>VLOOKUP($A16,'[1]2019sum'!$A$1:$T$21,6,FALSE)</f>
        <v>47</v>
      </c>
      <c r="F16" s="11">
        <f>VLOOKUP($A16,'[1]2019sum'!$A$1:$T$21,7,FALSE)</f>
        <v>84</v>
      </c>
      <c r="G16" s="27">
        <f t="shared" si="2"/>
        <v>9.9658977600000007</v>
      </c>
      <c r="H16" s="27">
        <f t="shared" si="3"/>
        <v>37.034102239999996</v>
      </c>
      <c r="I16" s="11">
        <f>VLOOKUP($A16,'[1]2019sum'!$A$1:$T$21,9,FALSE)</f>
        <v>23</v>
      </c>
      <c r="J16" s="11">
        <f>VLOOKUP($A16,'[1]2019sum'!$A$1:$T$21,14,FALSE)</f>
        <v>52</v>
      </c>
      <c r="K16" s="11">
        <f>VLOOKUP($A16,'[1]2019sum'!$A$1:$T$21,15,FALSE)</f>
        <v>74</v>
      </c>
      <c r="L16" s="27">
        <f t="shared" si="4"/>
        <v>7.7021902999999998</v>
      </c>
      <c r="M16" s="27">
        <f t="shared" si="5"/>
        <v>44.297809700000002</v>
      </c>
      <c r="N16" s="11">
        <f>VLOOKUP($A16,'[1]2019sum'!$A$1:$T$21,17,FALSE)</f>
        <v>25</v>
      </c>
      <c r="O16" s="11">
        <f>VLOOKUP($A16,'[1]2019sum'!$A$1:$T$21,18,FALSE)</f>
        <v>24</v>
      </c>
      <c r="P16" s="12">
        <f t="shared" si="6"/>
        <v>1.0416666666666667</v>
      </c>
      <c r="Q16" s="12">
        <f t="shared" si="7"/>
        <v>0.95833333333333337</v>
      </c>
      <c r="R16" s="12">
        <f>VLOOKUP(D16,xG!$B$2:$G$21,6,FALSE)</f>
        <v>1.2481105833333332</v>
      </c>
      <c r="S16" s="12">
        <f t="shared" si="8"/>
        <v>-0.2064439166666665</v>
      </c>
      <c r="T16" s="12">
        <f>VLOOKUP(D16,xG!$B$24:$G$43,6,FALSE)</f>
        <v>1.3100305416666667</v>
      </c>
      <c r="U16" s="12">
        <f t="shared" si="9"/>
        <v>0.35169720833333329</v>
      </c>
      <c r="V16" s="12">
        <f t="shared" si="10"/>
        <v>6.1749999999999998</v>
      </c>
      <c r="W16" s="12">
        <f t="shared" si="0"/>
        <v>1.1157519194769256</v>
      </c>
      <c r="X16" s="12">
        <f t="shared" si="11"/>
        <v>-7.4085252810258906E-2</v>
      </c>
      <c r="Y16" s="12">
        <f t="shared" si="12"/>
        <v>4.4608333333333334</v>
      </c>
      <c r="Z16" s="12">
        <f t="shared" si="1"/>
        <v>1.204093874184599</v>
      </c>
      <c r="AA16" s="12">
        <f t="shared" si="13"/>
        <v>0.24576054085126564</v>
      </c>
      <c r="AB16" s="12">
        <f t="shared" si="14"/>
        <v>1.2570622079256328</v>
      </c>
      <c r="AC16" s="12">
        <f t="shared" si="15"/>
        <v>1.1819312514051294</v>
      </c>
      <c r="AD16" s="26"/>
      <c r="AI16" s="7">
        <f t="shared" si="16"/>
        <v>-7.5130956520503389E-2</v>
      </c>
    </row>
    <row r="17" spans="1:35" x14ac:dyDescent="0.25">
      <c r="A17" s="1" t="s">
        <v>102</v>
      </c>
      <c r="D17" s="32" t="str">
        <f>Schedule!A17</f>
        <v>SOU</v>
      </c>
      <c r="E17" s="11">
        <f>VLOOKUP($A17,'[1]2019sum'!$A$1:$T$21,6,FALSE)</f>
        <v>52</v>
      </c>
      <c r="F17" s="11">
        <f>VLOOKUP($A17,'[1]2019sum'!$A$1:$T$21,7,FALSE)</f>
        <v>110</v>
      </c>
      <c r="G17" s="27">
        <f t="shared" si="2"/>
        <v>10.959867360000001</v>
      </c>
      <c r="H17" s="27">
        <f t="shared" si="3"/>
        <v>41.040132639999996</v>
      </c>
      <c r="I17" s="11">
        <f>VLOOKUP($A17,'[1]2019sum'!$A$1:$T$21,9,FALSE)</f>
        <v>42</v>
      </c>
      <c r="J17" s="11">
        <f>VLOOKUP($A17,'[1]2019sum'!$A$1:$T$21,14,FALSE)</f>
        <v>48</v>
      </c>
      <c r="K17" s="11">
        <f>VLOOKUP($A17,'[1]2019sum'!$A$1:$T$21,15,FALSE)</f>
        <v>107</v>
      </c>
      <c r="L17" s="27">
        <f t="shared" si="4"/>
        <v>6.4546669000000003</v>
      </c>
      <c r="M17" s="27">
        <f t="shared" si="5"/>
        <v>41.545333100000001</v>
      </c>
      <c r="N17" s="11">
        <f>VLOOKUP($A17,'[1]2019sum'!$A$1:$T$21,17,FALSE)</f>
        <v>31</v>
      </c>
      <c r="O17" s="11">
        <f>VLOOKUP($A17,'[1]2019sum'!$A$1:$T$21,18,FALSE)</f>
        <v>24</v>
      </c>
      <c r="P17" s="12">
        <f t="shared" si="6"/>
        <v>1.2916666666666667</v>
      </c>
      <c r="Q17" s="12">
        <f t="shared" si="7"/>
        <v>1.75</v>
      </c>
      <c r="R17" s="12">
        <f>VLOOKUP(D17,xG!$B$2:$G$21,6,FALSE)</f>
        <v>1.4960188958333331</v>
      </c>
      <c r="S17" s="12">
        <f t="shared" si="8"/>
        <v>-0.2043522291666664</v>
      </c>
      <c r="T17" s="12">
        <f>VLOOKUP(D17,xG!$B$24:$G$43,6,FALSE)</f>
        <v>1.3864756250000001</v>
      </c>
      <c r="U17" s="12">
        <f t="shared" si="9"/>
        <v>-0.3635243749999999</v>
      </c>
      <c r="V17" s="12">
        <f t="shared" si="10"/>
        <v>7.7958333333333334</v>
      </c>
      <c r="W17" s="12">
        <f t="shared" si="0"/>
        <v>1.4086179766135816</v>
      </c>
      <c r="X17" s="12">
        <f t="shared" si="11"/>
        <v>-0.11695130994691483</v>
      </c>
      <c r="Y17" s="12">
        <f t="shared" si="12"/>
        <v>5.4437499999999988</v>
      </c>
      <c r="Z17" s="12">
        <f t="shared" si="1"/>
        <v>1.4694084126865106</v>
      </c>
      <c r="AA17" s="12">
        <f t="shared" si="13"/>
        <v>-0.28059158731348943</v>
      </c>
      <c r="AB17" s="12">
        <f t="shared" si="14"/>
        <v>1.4279420188432552</v>
      </c>
      <c r="AC17" s="12">
        <f t="shared" si="15"/>
        <v>1.4523184362234574</v>
      </c>
      <c r="AD17" s="26"/>
      <c r="AI17" s="7">
        <f t="shared" si="16"/>
        <v>2.4376417380202131E-2</v>
      </c>
    </row>
    <row r="18" spans="1:35" x14ac:dyDescent="0.25">
      <c r="A18" s="1" t="s">
        <v>91</v>
      </c>
      <c r="D18" s="32" t="str">
        <f>Schedule!A18</f>
        <v>TOT</v>
      </c>
      <c r="E18" s="11">
        <f>VLOOKUP($A18,'[1]2019sum'!$A$1:$T$21,6,FALSE)</f>
        <v>34</v>
      </c>
      <c r="F18" s="11">
        <f>VLOOKUP($A18,'[1]2019sum'!$A$1:$T$21,7,FALSE)</f>
        <v>118</v>
      </c>
      <c r="G18" s="27">
        <f t="shared" si="2"/>
        <v>7.3815768000000004</v>
      </c>
      <c r="H18" s="27">
        <f t="shared" si="3"/>
        <v>26.618423199999999</v>
      </c>
      <c r="I18" s="11">
        <f>VLOOKUP($A18,'[1]2019sum'!$A$1:$T$21,9,FALSE)</f>
        <v>32</v>
      </c>
      <c r="J18" s="11">
        <f>VLOOKUP($A18,'[1]2019sum'!$A$1:$T$21,14,FALSE)</f>
        <v>44</v>
      </c>
      <c r="K18" s="11">
        <f>VLOOKUP($A18,'[1]2019sum'!$A$1:$T$21,15,FALSE)</f>
        <v>105</v>
      </c>
      <c r="L18" s="27">
        <f t="shared" si="4"/>
        <v>5.2071435000000017</v>
      </c>
      <c r="M18" s="27">
        <f t="shared" si="5"/>
        <v>38.792856499999999</v>
      </c>
      <c r="N18" s="11">
        <f>VLOOKUP($A18,'[1]2019sum'!$A$1:$T$21,17,FALSE)</f>
        <v>38</v>
      </c>
      <c r="O18" s="11">
        <f>VLOOKUP($A18,'[1]2019sum'!$A$1:$T$21,18,FALSE)</f>
        <v>24</v>
      </c>
      <c r="P18" s="12">
        <f t="shared" si="6"/>
        <v>1.5833333333333333</v>
      </c>
      <c r="Q18" s="12">
        <f t="shared" si="7"/>
        <v>1.3333333333333333</v>
      </c>
      <c r="R18" s="12">
        <f>VLOOKUP(D18,xG!$B$2:$G$21,6,FALSE)</f>
        <v>1.3427243125000001</v>
      </c>
      <c r="S18" s="12">
        <f t="shared" si="8"/>
        <v>0.24060902083333313</v>
      </c>
      <c r="T18" s="12">
        <f>VLOOKUP(D18,xG!$B$24:$G$43,6,FALSE)</f>
        <v>1.3258295416666668</v>
      </c>
      <c r="U18" s="12">
        <f t="shared" si="9"/>
        <v>-7.5037916666664817E-3</v>
      </c>
      <c r="V18" s="12">
        <f t="shared" si="10"/>
        <v>7.520833333333333</v>
      </c>
      <c r="W18" s="12">
        <f t="shared" si="0"/>
        <v>1.3589286198757426</v>
      </c>
      <c r="X18" s="12">
        <f t="shared" si="11"/>
        <v>0.22440471345759061</v>
      </c>
      <c r="Y18" s="12">
        <f t="shared" si="12"/>
        <v>4.9320833333333329</v>
      </c>
      <c r="Z18" s="12">
        <f t="shared" si="1"/>
        <v>1.3312963934917894</v>
      </c>
      <c r="AA18" s="12">
        <f t="shared" si="13"/>
        <v>-2.03693984154385E-3</v>
      </c>
      <c r="AB18" s="12">
        <f t="shared" si="14"/>
        <v>1.3285629675792281</v>
      </c>
      <c r="AC18" s="12">
        <f t="shared" si="15"/>
        <v>1.3508264661878715</v>
      </c>
      <c r="AD18" s="26"/>
      <c r="AI18" s="7">
        <f t="shared" si="16"/>
        <v>2.2263498608643406E-2</v>
      </c>
    </row>
    <row r="19" spans="1:35" x14ac:dyDescent="0.25">
      <c r="A19" s="1" t="s">
        <v>103</v>
      </c>
      <c r="D19" s="32" t="str">
        <f>Schedule!A19</f>
        <v>WAT</v>
      </c>
      <c r="E19" s="11">
        <f>VLOOKUP($A19,'[1]2019sum'!$A$1:$T$21,6,FALSE)</f>
        <v>51</v>
      </c>
      <c r="F19" s="11">
        <f>VLOOKUP($A19,'[1]2019sum'!$A$1:$T$21,7,FALSE)</f>
        <v>111</v>
      </c>
      <c r="G19" s="27">
        <f t="shared" si="2"/>
        <v>10.761073440000001</v>
      </c>
      <c r="H19" s="27">
        <f t="shared" si="3"/>
        <v>40.238926559999996</v>
      </c>
      <c r="I19" s="11">
        <f>VLOOKUP($A19,'[1]2019sum'!$A$1:$T$21,9,FALSE)</f>
        <v>36</v>
      </c>
      <c r="J19" s="11">
        <f>VLOOKUP($A19,'[1]2019sum'!$A$1:$T$21,14,FALSE)</f>
        <v>44</v>
      </c>
      <c r="K19" s="11">
        <f>VLOOKUP($A19,'[1]2019sum'!$A$1:$T$21,15,FALSE)</f>
        <v>78</v>
      </c>
      <c r="L19" s="27">
        <f t="shared" si="4"/>
        <v>5.2071435000000017</v>
      </c>
      <c r="M19" s="27">
        <f t="shared" si="5"/>
        <v>38.792856499999999</v>
      </c>
      <c r="N19" s="11">
        <f>VLOOKUP($A19,'[1]2019sum'!$A$1:$T$21,17,FALSE)</f>
        <v>21</v>
      </c>
      <c r="O19" s="11">
        <f>VLOOKUP($A19,'[1]2019sum'!$A$1:$T$21,18,FALSE)</f>
        <v>24</v>
      </c>
      <c r="P19" s="12">
        <f t="shared" si="6"/>
        <v>0.875</v>
      </c>
      <c r="Q19" s="12">
        <f t="shared" si="7"/>
        <v>1.5</v>
      </c>
      <c r="R19" s="12">
        <f>VLOOKUP(D19,xG!$B$2:$G$21,6,FALSE)</f>
        <v>1.3402134791666667</v>
      </c>
      <c r="S19" s="12">
        <f t="shared" si="8"/>
        <v>-0.46521347916666667</v>
      </c>
      <c r="T19" s="12">
        <f>VLOOKUP(D19,xG!$B$24:$G$43,6,FALSE)</f>
        <v>1.5633369791666667</v>
      </c>
      <c r="U19" s="12">
        <f t="shared" si="9"/>
        <v>6.3336979166666696E-2</v>
      </c>
      <c r="V19" s="12">
        <f t="shared" si="10"/>
        <v>6.0583333333333336</v>
      </c>
      <c r="W19" s="12">
        <f t="shared" si="0"/>
        <v>1.0946715863154182</v>
      </c>
      <c r="X19" s="12">
        <f t="shared" si="11"/>
        <v>-0.21967158631541817</v>
      </c>
      <c r="Y19" s="12">
        <f t="shared" si="12"/>
        <v>5.4318750000000007</v>
      </c>
      <c r="Z19" s="12">
        <f t="shared" si="1"/>
        <v>1.4662030441628551</v>
      </c>
      <c r="AA19" s="12">
        <f t="shared" si="13"/>
        <v>-3.3796955837144926E-2</v>
      </c>
      <c r="AB19" s="12">
        <f t="shared" si="14"/>
        <v>1.5147700116647609</v>
      </c>
      <c r="AC19" s="12">
        <f t="shared" si="15"/>
        <v>1.2174425327410425</v>
      </c>
      <c r="AD19" s="26"/>
      <c r="AI19" s="7">
        <f t="shared" si="16"/>
        <v>-0.29732747892371836</v>
      </c>
    </row>
    <row r="20" spans="1:35" x14ac:dyDescent="0.25">
      <c r="A20" s="1" t="s">
        <v>96</v>
      </c>
      <c r="D20" s="32" t="str">
        <f>Schedule!A20</f>
        <v>WHU</v>
      </c>
      <c r="E20" s="11">
        <f>VLOOKUP($A20,'[1]2019sum'!$A$1:$T$21,6,FALSE)</f>
        <v>78</v>
      </c>
      <c r="F20" s="11">
        <f>VLOOKUP($A20,'[1]2019sum'!$A$1:$T$21,7,FALSE)</f>
        <v>126</v>
      </c>
      <c r="G20" s="27">
        <f t="shared" si="2"/>
        <v>16.128509279999999</v>
      </c>
      <c r="H20" s="27">
        <f t="shared" si="3"/>
        <v>61.871490719999997</v>
      </c>
      <c r="I20" s="11">
        <f>VLOOKUP($A20,'[1]2019sum'!$A$1:$T$21,9,FALSE)</f>
        <v>40</v>
      </c>
      <c r="J20" s="11">
        <f>VLOOKUP($A20,'[1]2019sum'!$A$1:$T$21,14,FALSE)</f>
        <v>36</v>
      </c>
      <c r="K20" s="11">
        <f>VLOOKUP($A20,'[1]2019sum'!$A$1:$T$21,15,FALSE)</f>
        <v>103</v>
      </c>
      <c r="L20" s="27">
        <f t="shared" si="4"/>
        <v>2.7120967</v>
      </c>
      <c r="M20" s="27">
        <f t="shared" si="5"/>
        <v>33.287903299999996</v>
      </c>
      <c r="N20" s="11">
        <f>VLOOKUP($A20,'[1]2019sum'!$A$1:$T$21,17,FALSE)</f>
        <v>27</v>
      </c>
      <c r="O20" s="11">
        <f>VLOOKUP($A20,'[1]2019sum'!$A$1:$T$21,18,FALSE)</f>
        <v>24</v>
      </c>
      <c r="P20" s="12">
        <f t="shared" si="6"/>
        <v>1.125</v>
      </c>
      <c r="Q20" s="12">
        <f t="shared" si="7"/>
        <v>1.6666666666666667</v>
      </c>
      <c r="R20" s="12">
        <f>VLOOKUP(D20,xG!$B$2:$G$21,6,FALSE)</f>
        <v>1.2020976875</v>
      </c>
      <c r="S20" s="12">
        <f t="shared" si="8"/>
        <v>-7.7097687500000012E-2</v>
      </c>
      <c r="T20" s="12">
        <f>VLOOKUP(D20,xG!$B$24:$G$43,6,FALSE)</f>
        <v>1.9304973333333333</v>
      </c>
      <c r="U20" s="12">
        <f t="shared" si="9"/>
        <v>0.26383066666666655</v>
      </c>
      <c r="V20" s="12">
        <f t="shared" si="10"/>
        <v>7.0791666666666666</v>
      </c>
      <c r="W20" s="12">
        <f t="shared" si="0"/>
        <v>1.2791245014786077</v>
      </c>
      <c r="X20" s="12">
        <f t="shared" si="11"/>
        <v>-0.15412450147860768</v>
      </c>
      <c r="Y20" s="12">
        <f t="shared" si="12"/>
        <v>7.0037499999999993</v>
      </c>
      <c r="Z20" s="12">
        <f t="shared" si="1"/>
        <v>1.8904926145310035</v>
      </c>
      <c r="AA20" s="12">
        <f t="shared" si="13"/>
        <v>0.22382594786433674</v>
      </c>
      <c r="AB20" s="12">
        <f t="shared" si="14"/>
        <v>1.9104949739321684</v>
      </c>
      <c r="AC20" s="12">
        <f t="shared" si="15"/>
        <v>1.2406110944893038</v>
      </c>
      <c r="AD20" s="26"/>
      <c r="AI20" s="7">
        <f t="shared" si="16"/>
        <v>-0.66988387944286454</v>
      </c>
    </row>
    <row r="21" spans="1:35" x14ac:dyDescent="0.25">
      <c r="A21" s="1" t="s">
        <v>93</v>
      </c>
      <c r="D21" s="32" t="str">
        <f>Schedule!A21</f>
        <v>WOL</v>
      </c>
      <c r="E21" s="11">
        <f>VLOOKUP($A21,'[1]2019sum'!$A$1:$T$21,6,FALSE)</f>
        <v>38</v>
      </c>
      <c r="F21" s="11">
        <f>VLOOKUP($A21,'[1]2019sum'!$A$1:$T$21,7,FALSE)</f>
        <v>92</v>
      </c>
      <c r="G21" s="27">
        <f t="shared" si="2"/>
        <v>8.1767524799999993</v>
      </c>
      <c r="H21" s="27">
        <f t="shared" si="3"/>
        <v>29.823247520000002</v>
      </c>
      <c r="I21" s="11">
        <f>VLOOKUP($A21,'[1]2019sum'!$A$1:$T$21,9,FALSE)</f>
        <v>32</v>
      </c>
      <c r="J21" s="11">
        <f>VLOOKUP($A21,'[1]2019sum'!$A$1:$T$21,14,FALSE)</f>
        <v>56</v>
      </c>
      <c r="K21" s="11">
        <f>VLOOKUP($A21,'[1]2019sum'!$A$1:$T$21,15,FALSE)</f>
        <v>98</v>
      </c>
      <c r="L21" s="27">
        <f t="shared" si="4"/>
        <v>8.949713700000002</v>
      </c>
      <c r="M21" s="27">
        <f t="shared" si="5"/>
        <v>47.050286299999996</v>
      </c>
      <c r="N21" s="11">
        <f>VLOOKUP($A21,'[1]2019sum'!$A$1:$T$21,17,FALSE)</f>
        <v>35</v>
      </c>
      <c r="O21" s="11">
        <f>VLOOKUP($A21,'[1]2019sum'!$A$1:$T$21,18,FALSE)</f>
        <v>24</v>
      </c>
      <c r="P21" s="12">
        <f t="shared" si="6"/>
        <v>1.4583333333333333</v>
      </c>
      <c r="Q21" s="12">
        <f t="shared" si="7"/>
        <v>1.3333333333333333</v>
      </c>
      <c r="R21" s="12">
        <f>VLOOKUP(D21,xG!$B$2:$G$21,6,FALSE)</f>
        <v>1.4715313124999998</v>
      </c>
      <c r="S21" s="12">
        <f t="shared" si="8"/>
        <v>-1.319797916666654E-2</v>
      </c>
      <c r="T21" s="12">
        <f>VLOOKUP(D21,xG!$B$24:$G$43,6,FALSE)</f>
        <v>1.1301979583333335</v>
      </c>
      <c r="U21" s="12">
        <f t="shared" si="9"/>
        <v>-0.20313537499999978</v>
      </c>
      <c r="V21" s="12">
        <f t="shared" si="10"/>
        <v>7.6416666666666666</v>
      </c>
      <c r="W21" s="12">
        <f t="shared" si="0"/>
        <v>1.3807618220787323</v>
      </c>
      <c r="X21" s="12">
        <f t="shared" si="11"/>
        <v>7.7571511254600933E-2</v>
      </c>
      <c r="Y21" s="12">
        <f t="shared" si="12"/>
        <v>4.3241666666666667</v>
      </c>
      <c r="Z21" s="12">
        <f t="shared" si="1"/>
        <v>1.1672040188948039</v>
      </c>
      <c r="AA21" s="12">
        <f t="shared" si="13"/>
        <v>-0.16612931443852941</v>
      </c>
      <c r="AB21" s="12">
        <f t="shared" si="14"/>
        <v>1.1487009886140687</v>
      </c>
      <c r="AC21" s="12">
        <f t="shared" si="15"/>
        <v>1.4261465672893661</v>
      </c>
      <c r="AD21" s="26"/>
      <c r="AI21" s="7">
        <f t="shared" si="16"/>
        <v>0.2774455786752974</v>
      </c>
    </row>
    <row r="22" spans="1:35" x14ac:dyDescent="0.25">
      <c r="B22" s="1">
        <v>1.36</v>
      </c>
      <c r="C22" s="1">
        <v>1.36</v>
      </c>
      <c r="E22" s="27">
        <f t="shared" ref="E22:O22" si="17">SUM(E2:E21)</f>
        <v>978</v>
      </c>
      <c r="F22" s="27">
        <f t="shared" si="17"/>
        <v>2083</v>
      </c>
      <c r="G22" s="27">
        <f t="shared" si="17"/>
        <v>206.87212416</v>
      </c>
      <c r="H22" s="27">
        <f t="shared" si="17"/>
        <v>771.12787584000012</v>
      </c>
      <c r="I22" s="27">
        <f t="shared" si="17"/>
        <v>666</v>
      </c>
      <c r="J22" s="27">
        <f t="shared" si="17"/>
        <v>978</v>
      </c>
      <c r="K22" s="27">
        <f t="shared" si="17"/>
        <v>2083</v>
      </c>
      <c r="L22" s="27">
        <f t="shared" si="17"/>
        <v>134.70719330000003</v>
      </c>
      <c r="M22" s="27">
        <f t="shared" si="17"/>
        <v>843.29280669999991</v>
      </c>
      <c r="N22" s="27">
        <f t="shared" si="17"/>
        <v>666</v>
      </c>
      <c r="O22" s="27">
        <f t="shared" si="17"/>
        <v>480</v>
      </c>
      <c r="P22" s="12">
        <f>N22/O22</f>
        <v>1.3875</v>
      </c>
      <c r="Q22" s="12">
        <f>I22/O22</f>
        <v>1.3875</v>
      </c>
      <c r="R22" s="12">
        <f>AVERAGE(R2:R21)</f>
        <v>1.4217968614583332</v>
      </c>
      <c r="S22" s="12">
        <f t="shared" si="8"/>
        <v>-3.4296861458333217E-2</v>
      </c>
      <c r="T22" s="12">
        <f>AVERAGE(T2:T21)</f>
        <v>1.4217968645833334</v>
      </c>
      <c r="U22" s="12">
        <f t="shared" si="9"/>
        <v>3.4296864583333475E-2</v>
      </c>
      <c r="V22" s="12">
        <f t="shared" si="10"/>
        <v>7.6789583333333331</v>
      </c>
      <c r="W22" s="12">
        <f t="shared" si="0"/>
        <v>1.3875</v>
      </c>
      <c r="X22" s="12">
        <f t="shared" si="11"/>
        <v>0</v>
      </c>
      <c r="Y22" s="12">
        <f t="shared" si="12"/>
        <v>5.1403020833333342</v>
      </c>
      <c r="Z22" s="12">
        <f t="shared" si="1"/>
        <v>1.3875</v>
      </c>
      <c r="AA22" s="12">
        <f t="shared" si="13"/>
        <v>0</v>
      </c>
      <c r="AB22" s="12">
        <f>P22</f>
        <v>1.3875</v>
      </c>
      <c r="AC22" s="12">
        <f>AB22</f>
        <v>1.3875</v>
      </c>
      <c r="AD22" s="26"/>
      <c r="AI22" s="7">
        <f t="shared" si="16"/>
        <v>0</v>
      </c>
    </row>
    <row r="23" spans="1:35" x14ac:dyDescent="0.25">
      <c r="Y23" s="6"/>
      <c r="AC23" s="6"/>
    </row>
    <row r="24" spans="1:35" x14ac:dyDescent="0.25">
      <c r="AC24" s="7"/>
    </row>
    <row r="25" spans="1:35" x14ac:dyDescent="0.25">
      <c r="W25" s="1" t="s">
        <v>78</v>
      </c>
      <c r="X25" s="1" t="s">
        <v>120</v>
      </c>
    </row>
    <row r="26" spans="1:35" ht="14.4" x14ac:dyDescent="0.3">
      <c r="V26"/>
      <c r="W26"/>
      <c r="X26"/>
      <c r="Y26"/>
    </row>
    <row r="27" spans="1:35" ht="14.4" x14ac:dyDescent="0.3">
      <c r="R27" s="15"/>
      <c r="T27" s="15"/>
      <c r="V27"/>
      <c r="W27"/>
      <c r="X27"/>
      <c r="Y27"/>
    </row>
  </sheetData>
  <sortState ref="A2:A21">
    <sortCondition ref="A2"/>
  </sortState>
  <mergeCells count="2">
    <mergeCell ref="AE2:AF2"/>
    <mergeCell ref="AG2:AH2"/>
  </mergeCells>
  <conditionalFormatting sqref="S2">
    <cfRule type="cellIs" dxfId="203" priority="11" operator="notBetween">
      <formula>0.2</formula>
      <formula>-0.2</formula>
    </cfRule>
  </conditionalFormatting>
  <conditionalFormatting sqref="S3:S22">
    <cfRule type="cellIs" dxfId="202" priority="10" operator="notBetween">
      <formula>0.2</formula>
      <formula>-0.2</formula>
    </cfRule>
  </conditionalFormatting>
  <conditionalFormatting sqref="U2">
    <cfRule type="cellIs" dxfId="201" priority="9" operator="notBetween">
      <formula>0.2</formula>
      <formula>-0.2</formula>
    </cfRule>
  </conditionalFormatting>
  <conditionalFormatting sqref="AA3:AA22">
    <cfRule type="cellIs" dxfId="200" priority="1" operator="notBetween">
      <formula>0.2</formula>
      <formula>-0.2</formula>
    </cfRule>
  </conditionalFormatting>
  <conditionalFormatting sqref="U3:U22">
    <cfRule type="cellIs" dxfId="199" priority="7" operator="notBetween">
      <formula>0.2</formula>
      <formula>-0.2</formula>
    </cfRule>
  </conditionalFormatting>
  <conditionalFormatting sqref="X2">
    <cfRule type="cellIs" dxfId="198" priority="4" operator="notBetween">
      <formula>0.2</formula>
      <formula>-0.2</formula>
    </cfRule>
  </conditionalFormatting>
  <conditionalFormatting sqref="X3:X22">
    <cfRule type="cellIs" dxfId="197" priority="3" operator="notBetween">
      <formula>0.2</formula>
      <formula>-0.2</formula>
    </cfRule>
  </conditionalFormatting>
  <conditionalFormatting sqref="AA2">
    <cfRule type="cellIs" dxfId="196" priority="2" operator="notBetween">
      <formula>0.2</formula>
      <formula>-0.2</formula>
    </cfRule>
  </conditionalFormatting>
  <dataValidations count="1">
    <dataValidation type="list" allowBlank="1" showInputMessage="1" showErrorMessage="1" sqref="X25" xr:uid="{00000000-0002-0000-0000-000000000000}">
      <formula1>"Y, N, Pre, Only"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K22"/>
  <sheetViews>
    <sheetView zoomScaleNormal="100" workbookViewId="0">
      <pane xSplit="1" topLeftCell="D1" activePane="topRight" state="frozen"/>
      <selection pane="topRight" activeCell="R13" sqref="R13"/>
    </sheetView>
  </sheetViews>
  <sheetFormatPr defaultRowHeight="10.199999999999999" x14ac:dyDescent="0.2"/>
  <cols>
    <col min="1" max="1" width="3.88671875" style="24" bestFit="1" customWidth="1"/>
    <col min="2" max="2" width="8.109375" style="24" hidden="1" customWidth="1"/>
    <col min="3" max="3" width="9" style="24" hidden="1" customWidth="1"/>
    <col min="4" max="4" width="7.44140625" style="24" hidden="1" customWidth="1"/>
    <col min="5" max="5" width="8.21875" style="24" hidden="1" customWidth="1"/>
    <col min="6" max="8" width="7" style="24" bestFit="1" customWidth="1"/>
    <col min="9" max="9" width="7.44140625" style="24" bestFit="1" customWidth="1"/>
    <col min="10" max="10" width="7.77734375" style="24" bestFit="1" customWidth="1"/>
    <col min="11" max="11" width="7.44140625" style="24" bestFit="1" customWidth="1"/>
    <col min="12" max="12" width="7.77734375" style="24" bestFit="1" customWidth="1"/>
    <col min="13" max="13" width="6.5546875" style="24" customWidth="1"/>
    <col min="14" max="14" width="7.109375" style="24" bestFit="1" customWidth="1"/>
    <col min="15" max="15" width="10.21875" style="24" bestFit="1" customWidth="1"/>
    <col min="16" max="16" width="7" style="24" bestFit="1" customWidth="1"/>
    <col min="17" max="17" width="8.6640625" style="24" bestFit="1" customWidth="1"/>
    <col min="18" max="18" width="7.6640625" style="24" bestFit="1" customWidth="1"/>
    <col min="19" max="19" width="8.6640625" style="24" bestFit="1" customWidth="1"/>
    <col min="20" max="21" width="7" style="24" bestFit="1" customWidth="1"/>
    <col min="22" max="22" width="7.109375" style="24" customWidth="1"/>
    <col min="23" max="23" width="6.44140625" style="24" customWidth="1"/>
    <col min="24" max="25" width="7" style="24" bestFit="1" customWidth="1"/>
    <col min="26" max="26" width="7.44140625" style="24" bestFit="1" customWidth="1"/>
    <col min="27" max="27" width="7.77734375" style="24" bestFit="1" customWidth="1"/>
    <col min="28" max="28" width="6.6640625" style="24" bestFit="1" customWidth="1"/>
    <col min="29" max="29" width="7" style="24" bestFit="1" customWidth="1"/>
    <col min="30" max="30" width="7.77734375" style="24" bestFit="1" customWidth="1"/>
    <col min="31" max="31" width="7.44140625" style="24" bestFit="1" customWidth="1"/>
    <col min="32" max="32" width="7.77734375" style="24" bestFit="1" customWidth="1"/>
    <col min="33" max="33" width="7" style="24" bestFit="1" customWidth="1"/>
    <col min="34" max="34" width="7.33203125" style="24" bestFit="1" customWidth="1"/>
    <col min="35" max="35" width="7" style="24" bestFit="1" customWidth="1"/>
    <col min="36" max="36" width="8.109375" style="24" bestFit="1" customWidth="1"/>
    <col min="37" max="37" width="7.77734375" style="24" bestFit="1" customWidth="1"/>
    <col min="38" max="54" width="8.77734375" style="24" customWidth="1"/>
    <col min="55" max="16384" width="8.88671875" style="24"/>
  </cols>
  <sheetData>
    <row r="1" spans="1:37" ht="12" customHeight="1" x14ac:dyDescent="0.2">
      <c r="A1" s="108"/>
      <c r="B1" s="97">
        <v>43852</v>
      </c>
      <c r="C1" s="97">
        <v>43854</v>
      </c>
      <c r="D1" s="139">
        <v>43858</v>
      </c>
      <c r="E1" s="140"/>
      <c r="F1" s="97">
        <v>43862</v>
      </c>
      <c r="G1" s="97">
        <v>43865</v>
      </c>
      <c r="H1" s="97">
        <v>43869</v>
      </c>
      <c r="I1" s="112">
        <v>43876</v>
      </c>
      <c r="J1" s="97">
        <v>43879</v>
      </c>
      <c r="K1" s="97">
        <v>43883</v>
      </c>
      <c r="L1" s="97">
        <v>43886</v>
      </c>
      <c r="M1" s="139">
        <v>43889</v>
      </c>
      <c r="N1" s="140"/>
      <c r="O1" s="97">
        <v>43894</v>
      </c>
      <c r="P1" s="97"/>
      <c r="Q1" s="97">
        <v>43901</v>
      </c>
      <c r="R1" s="97">
        <v>43904</v>
      </c>
      <c r="S1" s="97">
        <v>43908</v>
      </c>
      <c r="T1" s="143">
        <v>43911</v>
      </c>
      <c r="U1" s="143"/>
      <c r="V1" s="143">
        <v>43913</v>
      </c>
      <c r="W1" s="143"/>
      <c r="X1" s="97">
        <v>43925</v>
      </c>
      <c r="Y1" s="97">
        <v>43928</v>
      </c>
      <c r="Z1" s="97">
        <v>43932</v>
      </c>
      <c r="AA1" s="97">
        <v>43935</v>
      </c>
      <c r="AB1" s="143">
        <v>43939</v>
      </c>
      <c r="AC1" s="143"/>
      <c r="AD1" s="97">
        <v>43942</v>
      </c>
      <c r="AE1" s="97">
        <v>43946</v>
      </c>
      <c r="AF1" s="97">
        <v>43949</v>
      </c>
      <c r="AG1" s="97">
        <v>43953</v>
      </c>
      <c r="AH1" s="97">
        <v>43958</v>
      </c>
      <c r="AI1" s="97">
        <v>43960</v>
      </c>
      <c r="AJ1" s="97">
        <v>43963</v>
      </c>
      <c r="AK1" s="98">
        <v>43967</v>
      </c>
    </row>
    <row r="2" spans="1:37" ht="12" customHeight="1" x14ac:dyDescent="0.2">
      <c r="A2" s="109" t="s">
        <v>12</v>
      </c>
      <c r="B2" s="100" t="s">
        <v>167</v>
      </c>
      <c r="C2" s="102" t="s">
        <v>123</v>
      </c>
      <c r="D2" s="99" t="s">
        <v>147</v>
      </c>
      <c r="E2" s="103" t="s">
        <v>140</v>
      </c>
      <c r="F2" s="100" t="s">
        <v>124</v>
      </c>
      <c r="G2" s="93" t="s">
        <v>126</v>
      </c>
      <c r="H2" s="141" t="s">
        <v>125</v>
      </c>
      <c r="I2" s="142"/>
      <c r="J2" s="101" t="s">
        <v>128</v>
      </c>
      <c r="K2" s="100" t="s">
        <v>127</v>
      </c>
      <c r="L2" s="101" t="s">
        <v>128</v>
      </c>
      <c r="M2" s="99" t="s">
        <v>130</v>
      </c>
      <c r="N2" s="100" t="s">
        <v>131</v>
      </c>
      <c r="O2" s="102" t="s">
        <v>129</v>
      </c>
      <c r="P2" s="100" t="s">
        <v>132</v>
      </c>
      <c r="Q2" s="101" t="s">
        <v>128</v>
      </c>
      <c r="R2" s="100" t="s">
        <v>133</v>
      </c>
      <c r="S2" s="101" t="s">
        <v>128</v>
      </c>
      <c r="T2" s="102" t="s">
        <v>134</v>
      </c>
      <c r="U2" s="100" t="s">
        <v>135</v>
      </c>
      <c r="V2" s="144" t="s">
        <v>136</v>
      </c>
      <c r="W2" s="144"/>
      <c r="X2" s="100" t="s">
        <v>137</v>
      </c>
      <c r="Y2" s="101" t="s">
        <v>128</v>
      </c>
      <c r="Z2" s="100" t="s">
        <v>138</v>
      </c>
      <c r="AA2" s="101" t="s">
        <v>128</v>
      </c>
      <c r="AB2" s="102" t="s">
        <v>141</v>
      </c>
      <c r="AC2" s="100" t="s">
        <v>139</v>
      </c>
      <c r="AD2" s="103" t="s">
        <v>140</v>
      </c>
      <c r="AE2" s="100" t="s">
        <v>142</v>
      </c>
      <c r="AF2" s="101" t="s">
        <v>128</v>
      </c>
      <c r="AG2" s="100" t="s">
        <v>143</v>
      </c>
      <c r="AH2" s="101" t="s">
        <v>128</v>
      </c>
      <c r="AI2" s="100" t="s">
        <v>144</v>
      </c>
      <c r="AJ2" s="103" t="s">
        <v>140</v>
      </c>
      <c r="AK2" s="104" t="s">
        <v>145</v>
      </c>
    </row>
    <row r="3" spans="1:37" ht="12" customHeight="1" x14ac:dyDescent="0.2">
      <c r="A3" s="109" t="str">
        <f>Schedule!A2</f>
        <v>ARS</v>
      </c>
      <c r="B3" s="25" t="str">
        <f>Schedule!Y2</f>
        <v>@CHE</v>
      </c>
      <c r="C3" s="25" t="s">
        <v>74</v>
      </c>
      <c r="D3" s="113"/>
      <c r="E3" s="113"/>
      <c r="F3" s="25" t="str">
        <f>Schedule!Z2</f>
        <v>@BUR</v>
      </c>
      <c r="G3" s="113"/>
      <c r="H3" s="113"/>
      <c r="I3" s="25" t="str">
        <f>Schedule!AA2</f>
        <v>NEW</v>
      </c>
      <c r="J3" s="25" t="s">
        <v>158</v>
      </c>
      <c r="K3" s="25" t="str">
        <f>Schedule!AB2</f>
        <v>EVE</v>
      </c>
      <c r="L3" s="25" t="s">
        <v>160</v>
      </c>
      <c r="M3" s="113"/>
      <c r="N3" s="128" t="str">
        <f>Schedule!AC2</f>
        <v>@MCI</v>
      </c>
      <c r="O3" s="111" t="s">
        <v>177</v>
      </c>
      <c r="P3" s="111" t="str">
        <f>Schedule!AD2</f>
        <v>WHU</v>
      </c>
      <c r="Q3" s="117"/>
      <c r="R3" s="25" t="str">
        <f>Schedule!AE2</f>
        <v>@BRI</v>
      </c>
      <c r="S3" s="117"/>
      <c r="T3" s="117"/>
      <c r="U3" s="117" t="str">
        <f>Schedule!AF2</f>
        <v>@SOU</v>
      </c>
      <c r="V3" s="145"/>
      <c r="W3" s="145"/>
      <c r="X3" s="25" t="str">
        <f>Schedule!AG2</f>
        <v>NOR</v>
      </c>
      <c r="Y3" s="117"/>
      <c r="Z3" s="25" t="str">
        <f>Schedule!AH2</f>
        <v>@WOL</v>
      </c>
      <c r="AA3" s="117"/>
      <c r="AB3" s="117"/>
      <c r="AC3" s="117" t="str">
        <f>Schedule!AI2</f>
        <v>LEI</v>
      </c>
      <c r="AD3" s="149"/>
      <c r="AE3" s="25" t="str">
        <f>Schedule!AJ2</f>
        <v>@TOT</v>
      </c>
      <c r="AF3" s="117"/>
      <c r="AG3" s="25" t="str">
        <f>Schedule!AK2</f>
        <v>LIV</v>
      </c>
      <c r="AH3" s="117"/>
      <c r="AI3" s="25" t="str">
        <f>Schedule!AL2</f>
        <v>@AVL</v>
      </c>
      <c r="AJ3" s="149"/>
      <c r="AK3" s="94" t="str">
        <f>Schedule!AM2</f>
        <v>WAT</v>
      </c>
    </row>
    <row r="4" spans="1:37" ht="12" customHeight="1" x14ac:dyDescent="0.2">
      <c r="A4" s="109" t="str">
        <f>Schedule!A3</f>
        <v>AVL</v>
      </c>
      <c r="B4" s="25" t="str">
        <f>Schedule!Y3</f>
        <v>WAT</v>
      </c>
      <c r="C4" s="105"/>
      <c r="D4" s="25" t="s">
        <v>62</v>
      </c>
      <c r="E4" s="113"/>
      <c r="F4" s="25" t="str">
        <f>Schedule!Z3</f>
        <v>@BOU</v>
      </c>
      <c r="G4" s="113"/>
      <c r="H4" s="113"/>
      <c r="I4" s="25" t="str">
        <f>Schedule!AA3</f>
        <v>TOT</v>
      </c>
      <c r="J4" s="113"/>
      <c r="K4" s="25" t="str">
        <f>Schedule!AB3</f>
        <v>@SOU</v>
      </c>
      <c r="L4" s="113"/>
      <c r="M4" s="111" t="s">
        <v>1</v>
      </c>
      <c r="N4" s="128" t="str">
        <f>Schedule!AC3</f>
        <v>SHU</v>
      </c>
      <c r="O4" s="113"/>
      <c r="P4" s="111" t="str">
        <f>Schedule!AD3</f>
        <v>@LEI</v>
      </c>
      <c r="Q4" s="113"/>
      <c r="R4" s="25" t="str">
        <f>Schedule!AE3</f>
        <v>CHE</v>
      </c>
      <c r="S4" s="113"/>
      <c r="T4" s="113"/>
      <c r="U4" s="117" t="str">
        <f>Schedule!AF3</f>
        <v>@NEW</v>
      </c>
      <c r="V4" s="145"/>
      <c r="W4" s="145"/>
      <c r="X4" s="25" t="str">
        <f>Schedule!AG3</f>
        <v>WOL</v>
      </c>
      <c r="Y4" s="113"/>
      <c r="Z4" s="25" t="str">
        <f>Schedule!AH3</f>
        <v>@LIV</v>
      </c>
      <c r="AA4" s="113"/>
      <c r="AB4" s="113"/>
      <c r="AC4" s="117" t="str">
        <f>Schedule!AI3</f>
        <v>MUN</v>
      </c>
      <c r="AD4" s="150"/>
      <c r="AE4" s="25" t="str">
        <f>Schedule!AJ3</f>
        <v>CRY</v>
      </c>
      <c r="AF4" s="113"/>
      <c r="AG4" s="25" t="str">
        <f>Schedule!AK3</f>
        <v>@EVE</v>
      </c>
      <c r="AH4" s="113"/>
      <c r="AI4" s="25" t="str">
        <f>Schedule!AL3</f>
        <v>ARS</v>
      </c>
      <c r="AJ4" s="150"/>
      <c r="AK4" s="94" t="str">
        <f>Schedule!AM3</f>
        <v>@WHU</v>
      </c>
    </row>
    <row r="5" spans="1:37" ht="12" customHeight="1" x14ac:dyDescent="0.2">
      <c r="A5" s="109" t="str">
        <f>Schedule!A4</f>
        <v>BOU</v>
      </c>
      <c r="B5" s="25" t="str">
        <f>Schedule!Y4</f>
        <v>BRI</v>
      </c>
      <c r="C5" s="25" t="s">
        <v>5</v>
      </c>
      <c r="D5" s="137"/>
      <c r="E5" s="113"/>
      <c r="F5" s="25" t="str">
        <f>Schedule!Z4</f>
        <v>AVL</v>
      </c>
      <c r="G5" s="113"/>
      <c r="H5" s="25" t="str">
        <f>Schedule!AA4</f>
        <v>@SHU</v>
      </c>
      <c r="I5" s="113"/>
      <c r="J5" s="113"/>
      <c r="K5" s="25" t="str">
        <f>Schedule!AB4</f>
        <v>@BUR</v>
      </c>
      <c r="L5" s="113"/>
      <c r="M5" s="113"/>
      <c r="N5" s="25" t="str">
        <f>Schedule!AC4</f>
        <v>CHE</v>
      </c>
      <c r="O5" s="113"/>
      <c r="P5" s="111" t="str">
        <f>Schedule!AD4</f>
        <v>@LIV</v>
      </c>
      <c r="Q5" s="113"/>
      <c r="R5" s="25" t="str">
        <f>Schedule!AE4</f>
        <v>CRY</v>
      </c>
      <c r="S5" s="113"/>
      <c r="T5" s="113"/>
      <c r="U5" s="111" t="str">
        <f>Schedule!AF4</f>
        <v>@WOL</v>
      </c>
      <c r="V5" s="145"/>
      <c r="W5" s="145"/>
      <c r="X5" s="25" t="str">
        <f>Schedule!AG4</f>
        <v>NEW</v>
      </c>
      <c r="Y5" s="113"/>
      <c r="Z5" s="25" t="str">
        <f>Schedule!AH4</f>
        <v>@MUN</v>
      </c>
      <c r="AA5" s="113"/>
      <c r="AB5" s="113"/>
      <c r="AC5" s="117" t="str">
        <f>Schedule!AI4</f>
        <v>TOT</v>
      </c>
      <c r="AD5" s="150"/>
      <c r="AE5" s="25" t="str">
        <f>Schedule!AJ4</f>
        <v>LEI</v>
      </c>
      <c r="AF5" s="113"/>
      <c r="AG5" s="25" t="str">
        <f>Schedule!AK4</f>
        <v>@MCI</v>
      </c>
      <c r="AH5" s="113"/>
      <c r="AI5" s="25" t="str">
        <f>Schedule!AL4</f>
        <v>SOU</v>
      </c>
      <c r="AJ5" s="150"/>
      <c r="AK5" s="94" t="str">
        <f>Schedule!AM4</f>
        <v>@EVE</v>
      </c>
    </row>
    <row r="6" spans="1:37" ht="12" customHeight="1" x14ac:dyDescent="0.2">
      <c r="A6" s="109" t="str">
        <f>Schedule!A5</f>
        <v>BRI</v>
      </c>
      <c r="B6" s="25" t="str">
        <f>Schedule!Y5</f>
        <v>@BOU</v>
      </c>
      <c r="C6" s="105"/>
      <c r="D6" s="137"/>
      <c r="E6" s="113"/>
      <c r="F6" s="25" t="str">
        <f>Schedule!Z5</f>
        <v>@WHU</v>
      </c>
      <c r="G6" s="113"/>
      <c r="H6" s="25" t="str">
        <f>Schedule!AA5</f>
        <v>WAT</v>
      </c>
      <c r="I6" s="113"/>
      <c r="J6" s="113"/>
      <c r="K6" s="25" t="str">
        <f>Schedule!AB5</f>
        <v>@SHU</v>
      </c>
      <c r="L6" s="113"/>
      <c r="M6" s="113"/>
      <c r="N6" s="25" t="str">
        <f>Schedule!AC5</f>
        <v>CRY</v>
      </c>
      <c r="O6" s="113"/>
      <c r="P6" s="111" t="str">
        <f>Schedule!AD5</f>
        <v>@WOL</v>
      </c>
      <c r="Q6" s="113"/>
      <c r="R6" s="25" t="str">
        <f>Schedule!AE5</f>
        <v>ARS</v>
      </c>
      <c r="S6" s="113"/>
      <c r="T6" s="113"/>
      <c r="U6" s="117" t="str">
        <f>Schedule!AF5</f>
        <v>@LEI</v>
      </c>
      <c r="V6" s="145"/>
      <c r="W6" s="145"/>
      <c r="X6" s="25" t="str">
        <f>Schedule!AG5</f>
        <v>MUN</v>
      </c>
      <c r="Y6" s="113"/>
      <c r="Z6" s="25" t="str">
        <f>Schedule!AH5</f>
        <v>@NOR</v>
      </c>
      <c r="AA6" s="113"/>
      <c r="AB6" s="113"/>
      <c r="AC6" s="117" t="str">
        <f>Schedule!AI5</f>
        <v>LIV</v>
      </c>
      <c r="AD6" s="151"/>
      <c r="AE6" s="25" t="str">
        <f>Schedule!AJ5</f>
        <v>MCI</v>
      </c>
      <c r="AF6" s="113"/>
      <c r="AG6" s="25" t="str">
        <f>Schedule!AK5</f>
        <v>@SOU</v>
      </c>
      <c r="AH6" s="113"/>
      <c r="AI6" s="25" t="str">
        <f>Schedule!AL5</f>
        <v>NEW</v>
      </c>
      <c r="AJ6" s="151"/>
      <c r="AK6" s="94" t="str">
        <f>Schedule!AM5</f>
        <v>@BUR</v>
      </c>
    </row>
    <row r="7" spans="1:37" ht="12" customHeight="1" x14ac:dyDescent="0.2">
      <c r="A7" s="109" t="str">
        <f>Schedule!A6</f>
        <v>BUR</v>
      </c>
      <c r="B7" s="25" t="str">
        <f>Schedule!Y6</f>
        <v>@MUN</v>
      </c>
      <c r="C7" s="25" t="s">
        <v>113</v>
      </c>
      <c r="D7" s="137"/>
      <c r="E7" s="113"/>
      <c r="F7" s="25" t="str">
        <f>Schedule!Z6</f>
        <v>ARS</v>
      </c>
      <c r="G7" s="113"/>
      <c r="H7" s="113"/>
      <c r="I7" s="25" t="str">
        <f>Schedule!AA6</f>
        <v>@SOU</v>
      </c>
      <c r="J7" s="113"/>
      <c r="K7" s="25" t="str">
        <f>Schedule!AB6</f>
        <v>BOU</v>
      </c>
      <c r="L7" s="113"/>
      <c r="M7" s="113"/>
      <c r="N7" s="25" t="str">
        <f>Schedule!AC6</f>
        <v>@NEW</v>
      </c>
      <c r="O7" s="113"/>
      <c r="P7" s="111" t="str">
        <f>Schedule!AD6</f>
        <v>TOT</v>
      </c>
      <c r="Q7" s="113"/>
      <c r="R7" s="25" t="str">
        <f>Schedule!AE6</f>
        <v>@MCI</v>
      </c>
      <c r="S7" s="113"/>
      <c r="T7" s="118"/>
      <c r="U7" s="111" t="str">
        <f>Schedule!AF6</f>
        <v>WAT</v>
      </c>
      <c r="V7" s="145"/>
      <c r="W7" s="145"/>
      <c r="X7" s="25" t="str">
        <f>Schedule!AG6</f>
        <v>@CRY</v>
      </c>
      <c r="Y7" s="113"/>
      <c r="Z7" s="25" t="str">
        <f>Schedule!AH6</f>
        <v>SHU</v>
      </c>
      <c r="AA7" s="113"/>
      <c r="AB7" s="118"/>
      <c r="AC7" s="111" t="str">
        <f>Schedule!AI6</f>
        <v>@WHU</v>
      </c>
      <c r="AD7" s="113"/>
      <c r="AE7" s="25" t="str">
        <f>Schedule!AJ6</f>
        <v>@LIV</v>
      </c>
      <c r="AF7" s="113"/>
      <c r="AG7" s="25" t="str">
        <f>Schedule!AK6</f>
        <v>WOL</v>
      </c>
      <c r="AH7" s="113"/>
      <c r="AI7" s="25" t="str">
        <f>Schedule!AL6</f>
        <v>@NOR</v>
      </c>
      <c r="AJ7" s="113"/>
      <c r="AK7" s="94" t="str">
        <f>Schedule!AM6</f>
        <v>BRI</v>
      </c>
    </row>
    <row r="8" spans="1:37" ht="12" customHeight="1" x14ac:dyDescent="0.2">
      <c r="A8" s="109" t="str">
        <f>Schedule!A7</f>
        <v>CHE</v>
      </c>
      <c r="B8" s="25" t="str">
        <f>Schedule!Y7</f>
        <v>ARS</v>
      </c>
      <c r="C8" s="25" t="s">
        <v>151</v>
      </c>
      <c r="D8" s="137"/>
      <c r="E8" s="113"/>
      <c r="F8" s="25" t="str">
        <f>Schedule!Z7</f>
        <v>@LEI</v>
      </c>
      <c r="G8" s="113"/>
      <c r="H8" s="113"/>
      <c r="I8" s="25" t="str">
        <f>Schedule!AA7</f>
        <v>MUN</v>
      </c>
      <c r="J8" s="113"/>
      <c r="K8" s="25" t="str">
        <f>Schedule!AB7</f>
        <v>TOT</v>
      </c>
      <c r="L8" s="25" t="s">
        <v>155</v>
      </c>
      <c r="M8" s="113"/>
      <c r="N8" s="25" t="str">
        <f>Schedule!AC7</f>
        <v>@BOU</v>
      </c>
      <c r="O8" s="111" t="s">
        <v>172</v>
      </c>
      <c r="P8" s="111" t="str">
        <f>Schedule!AD7</f>
        <v>EVE</v>
      </c>
      <c r="Q8" s="113"/>
      <c r="R8" s="25" t="str">
        <f>Schedule!AE7</f>
        <v>@AVL</v>
      </c>
      <c r="S8" s="25" t="s">
        <v>165</v>
      </c>
      <c r="T8" s="116"/>
      <c r="U8" s="117" t="str">
        <f>Schedule!AF7</f>
        <v>MCI</v>
      </c>
      <c r="V8" s="145"/>
      <c r="W8" s="145"/>
      <c r="X8" s="25" t="str">
        <f>Schedule!AG7</f>
        <v>@WHU</v>
      </c>
      <c r="Y8" s="117"/>
      <c r="Z8" s="25" t="str">
        <f>Schedule!AH7</f>
        <v>WAT</v>
      </c>
      <c r="AA8" s="117"/>
      <c r="AB8" s="116"/>
      <c r="AC8" s="117" t="str">
        <f>Schedule!AI7</f>
        <v>@CRY</v>
      </c>
      <c r="AD8" s="149"/>
      <c r="AE8" s="25" t="str">
        <f>Schedule!AJ7</f>
        <v>@SHU</v>
      </c>
      <c r="AF8" s="117"/>
      <c r="AG8" s="25" t="str">
        <f>Schedule!AK7</f>
        <v>NOR</v>
      </c>
      <c r="AH8" s="117"/>
      <c r="AI8" s="25" t="str">
        <f>Schedule!AL7</f>
        <v>@LIV</v>
      </c>
      <c r="AJ8" s="149"/>
      <c r="AK8" s="94" t="str">
        <f>Schedule!AM7</f>
        <v>WOL</v>
      </c>
    </row>
    <row r="9" spans="1:37" ht="12" customHeight="1" x14ac:dyDescent="0.2">
      <c r="A9" s="109" t="str">
        <f>Schedule!A8</f>
        <v>CRY</v>
      </c>
      <c r="B9" s="25" t="str">
        <f>Schedule!Y8</f>
        <v>SOU</v>
      </c>
      <c r="C9" s="137"/>
      <c r="D9" s="137"/>
      <c r="E9" s="113"/>
      <c r="F9" s="25" t="str">
        <f>Schedule!Z8</f>
        <v>SHU</v>
      </c>
      <c r="G9" s="137"/>
      <c r="H9" s="25" t="str">
        <f>Schedule!AA8</f>
        <v>@EVE</v>
      </c>
      <c r="I9" s="113"/>
      <c r="J9" s="113"/>
      <c r="K9" s="25" t="str">
        <f>Schedule!AB8</f>
        <v>NEW</v>
      </c>
      <c r="L9" s="113"/>
      <c r="M9" s="113"/>
      <c r="N9" s="25" t="str">
        <f>Schedule!AC8</f>
        <v>@BRI</v>
      </c>
      <c r="O9" s="137"/>
      <c r="P9" s="111" t="str">
        <f>Schedule!AD8</f>
        <v>WAT</v>
      </c>
      <c r="Q9" s="113"/>
      <c r="R9" s="25" t="str">
        <f>Schedule!AE8</f>
        <v>@BOU</v>
      </c>
      <c r="S9" s="113"/>
      <c r="T9" s="147"/>
      <c r="U9" s="117" t="str">
        <f>Schedule!AF8</f>
        <v>@LIV</v>
      </c>
      <c r="V9" s="145"/>
      <c r="W9" s="145"/>
      <c r="X9" s="25" t="str">
        <f>Schedule!AG8</f>
        <v>BUR</v>
      </c>
      <c r="Y9" s="113"/>
      <c r="Z9" s="25" t="str">
        <f>Schedule!AH8</f>
        <v>@LEI</v>
      </c>
      <c r="AA9" s="113"/>
      <c r="AB9" s="147"/>
      <c r="AC9" s="117" t="str">
        <f>Schedule!AI8</f>
        <v>CHE</v>
      </c>
      <c r="AD9" s="150"/>
      <c r="AE9" s="25" t="str">
        <f>Schedule!AJ8</f>
        <v>@AVL</v>
      </c>
      <c r="AF9" s="113"/>
      <c r="AG9" s="25" t="str">
        <f>Schedule!AK8</f>
        <v>MUN</v>
      </c>
      <c r="AH9" s="113"/>
      <c r="AI9" s="25" t="str">
        <f>Schedule!AL8</f>
        <v>@WOL</v>
      </c>
      <c r="AJ9" s="150"/>
      <c r="AK9" s="94" t="str">
        <f>Schedule!AM8</f>
        <v>TOT</v>
      </c>
    </row>
    <row r="10" spans="1:37" ht="12" customHeight="1" x14ac:dyDescent="0.2">
      <c r="A10" s="109" t="str">
        <f>Schedule!A9</f>
        <v>EVE</v>
      </c>
      <c r="B10" s="25" t="str">
        <f>Schedule!Y9</f>
        <v>NEW</v>
      </c>
      <c r="C10" s="137"/>
      <c r="D10" s="137"/>
      <c r="E10" s="113"/>
      <c r="F10" s="25" t="str">
        <f>Schedule!Z9</f>
        <v>@WAT</v>
      </c>
      <c r="G10" s="137"/>
      <c r="H10" s="25" t="str">
        <f>Schedule!AA9</f>
        <v>CRY</v>
      </c>
      <c r="I10" s="113"/>
      <c r="J10" s="113"/>
      <c r="K10" s="25" t="str">
        <f>Schedule!AB9</f>
        <v>@ARS</v>
      </c>
      <c r="L10" s="113"/>
      <c r="M10" s="113"/>
      <c r="N10" s="111" t="str">
        <f>Schedule!AC9</f>
        <v>MUN</v>
      </c>
      <c r="O10" s="137"/>
      <c r="P10" s="111" t="str">
        <f>Schedule!AD9</f>
        <v>@CHE</v>
      </c>
      <c r="Q10" s="113"/>
      <c r="R10" s="25" t="str">
        <f>Schedule!AE9</f>
        <v>LIV</v>
      </c>
      <c r="S10" s="113"/>
      <c r="T10" s="148"/>
      <c r="U10" s="117" t="str">
        <f>Schedule!AF9</f>
        <v>@NOR</v>
      </c>
      <c r="V10" s="145"/>
      <c r="W10" s="145"/>
      <c r="X10" s="25" t="str">
        <f>Schedule!AG9</f>
        <v>LEI</v>
      </c>
      <c r="Y10" s="113"/>
      <c r="Z10" s="25" t="str">
        <f>Schedule!AH9</f>
        <v>@TOT</v>
      </c>
      <c r="AA10" s="113"/>
      <c r="AB10" s="148"/>
      <c r="AC10" s="117" t="str">
        <f>Schedule!AI9</f>
        <v>SOU</v>
      </c>
      <c r="AD10" s="150"/>
      <c r="AE10" s="25" t="str">
        <f>Schedule!AJ9</f>
        <v>@WOL</v>
      </c>
      <c r="AF10" s="113"/>
      <c r="AG10" s="25" t="str">
        <f>Schedule!AK9</f>
        <v>AVL</v>
      </c>
      <c r="AH10" s="113"/>
      <c r="AI10" s="25" t="str">
        <f>Schedule!AL9</f>
        <v>@SHU</v>
      </c>
      <c r="AJ10" s="150"/>
      <c r="AK10" s="94" t="str">
        <f>Schedule!AM9</f>
        <v>BOU</v>
      </c>
    </row>
    <row r="11" spans="1:37" ht="12" customHeight="1" x14ac:dyDescent="0.2">
      <c r="A11" s="109" t="str">
        <f>Schedule!A10</f>
        <v>LEI</v>
      </c>
      <c r="B11" s="25" t="str">
        <f>Schedule!Y10</f>
        <v>WHU</v>
      </c>
      <c r="C11" s="25" t="s">
        <v>148</v>
      </c>
      <c r="D11" s="25" t="s">
        <v>116</v>
      </c>
      <c r="E11" s="113"/>
      <c r="F11" s="25" t="str">
        <f>Schedule!Z10</f>
        <v>CHE</v>
      </c>
      <c r="G11" s="118"/>
      <c r="H11" s="113"/>
      <c r="I11" s="25" t="str">
        <f>Schedule!AA10</f>
        <v>@WOL</v>
      </c>
      <c r="J11" s="113"/>
      <c r="K11" s="25" t="str">
        <f>Schedule!AB10</f>
        <v>MCI</v>
      </c>
      <c r="L11" s="113"/>
      <c r="M11" s="120"/>
      <c r="N11" s="111" t="str">
        <f>Schedule!AC10</f>
        <v>@NOR</v>
      </c>
      <c r="O11" s="127" t="s">
        <v>174</v>
      </c>
      <c r="P11" s="111" t="str">
        <f>Schedule!AD10</f>
        <v>AVL</v>
      </c>
      <c r="Q11" s="113"/>
      <c r="R11" s="25" t="str">
        <f>Schedule!AE10</f>
        <v>@WAT</v>
      </c>
      <c r="S11" s="113"/>
      <c r="T11" s="115"/>
      <c r="U11" s="117" t="str">
        <f>Schedule!AF10</f>
        <v>BRI</v>
      </c>
      <c r="V11" s="145"/>
      <c r="W11" s="145"/>
      <c r="X11" s="25" t="str">
        <f>Schedule!AG10</f>
        <v>@EVE</v>
      </c>
      <c r="Y11" s="113"/>
      <c r="Z11" s="25" t="str">
        <f>Schedule!AH10</f>
        <v>CRY</v>
      </c>
      <c r="AA11" s="113"/>
      <c r="AB11" s="115"/>
      <c r="AC11" s="117" t="str">
        <f>Schedule!AI10</f>
        <v>@ARS</v>
      </c>
      <c r="AD11" s="150"/>
      <c r="AE11" s="25" t="str">
        <f>Schedule!AJ10</f>
        <v>@BOU</v>
      </c>
      <c r="AF11" s="113"/>
      <c r="AG11" s="25" t="str">
        <f>Schedule!AK10</f>
        <v>SHU</v>
      </c>
      <c r="AH11" s="113"/>
      <c r="AI11" s="25" t="str">
        <f>Schedule!AL10</f>
        <v>@TOT</v>
      </c>
      <c r="AJ11" s="150"/>
      <c r="AK11" s="94" t="str">
        <f>Schedule!AM10</f>
        <v>MUN</v>
      </c>
    </row>
    <row r="12" spans="1:37" ht="12" customHeight="1" x14ac:dyDescent="0.2">
      <c r="A12" s="109" t="str">
        <f>Schedule!A11</f>
        <v>LIV</v>
      </c>
      <c r="B12" s="25" t="str">
        <f>Schedule!Y11</f>
        <v>@WOL</v>
      </c>
      <c r="C12" s="25" t="s">
        <v>168</v>
      </c>
      <c r="D12" s="113"/>
      <c r="E12" s="25" t="s">
        <v>80</v>
      </c>
      <c r="F12" s="25" t="str">
        <f>Schedule!Z11</f>
        <v>SOU</v>
      </c>
      <c r="G12" s="111" t="s">
        <v>178</v>
      </c>
      <c r="H12" s="113"/>
      <c r="I12" s="25" t="str">
        <f>Schedule!AA11</f>
        <v>@NOR</v>
      </c>
      <c r="J12" s="25" t="s">
        <v>153</v>
      </c>
      <c r="K12" s="25" t="str">
        <f>Schedule!AB11</f>
        <v>WHU</v>
      </c>
      <c r="L12" s="113"/>
      <c r="M12" s="113"/>
      <c r="N12" s="25" t="str">
        <f>Schedule!AC11</f>
        <v>@WAT</v>
      </c>
      <c r="O12" s="115" t="s">
        <v>24</v>
      </c>
      <c r="P12" s="111" t="str">
        <f>Schedule!AD11</f>
        <v>BOU</v>
      </c>
      <c r="Q12" s="25" t="s">
        <v>163</v>
      </c>
      <c r="R12" s="25" t="str">
        <f>Schedule!AE11</f>
        <v>@EVE</v>
      </c>
      <c r="S12" s="113"/>
      <c r="T12" s="122"/>
      <c r="U12" s="117" t="str">
        <f>Schedule!AF11</f>
        <v>CRY</v>
      </c>
      <c r="V12" s="145"/>
      <c r="W12" s="145"/>
      <c r="X12" s="25" t="str">
        <f>Schedule!AG11</f>
        <v>@MCI</v>
      </c>
      <c r="Y12" s="152"/>
      <c r="Z12" s="25" t="str">
        <f>Schedule!AH11</f>
        <v>AVL</v>
      </c>
      <c r="AA12" s="152"/>
      <c r="AB12" s="122"/>
      <c r="AC12" s="117" t="str">
        <f>Schedule!AI11</f>
        <v>@BRI</v>
      </c>
      <c r="AD12" s="150"/>
      <c r="AE12" s="25" t="str">
        <f>Schedule!AJ11</f>
        <v>BUR</v>
      </c>
      <c r="AF12" s="152"/>
      <c r="AG12" s="25" t="str">
        <f>Schedule!AK11</f>
        <v>@ARS</v>
      </c>
      <c r="AH12" s="152"/>
      <c r="AI12" s="25" t="str">
        <f>Schedule!AL11</f>
        <v>CHE</v>
      </c>
      <c r="AJ12" s="150"/>
      <c r="AK12" s="94" t="str">
        <f>Schedule!AM11</f>
        <v>@NEW</v>
      </c>
    </row>
    <row r="13" spans="1:37" ht="12" customHeight="1" x14ac:dyDescent="0.2">
      <c r="A13" s="109" t="str">
        <f>Schedule!A12</f>
        <v>MCI</v>
      </c>
      <c r="B13" s="25" t="str">
        <f>Schedule!Y12</f>
        <v>@SHU</v>
      </c>
      <c r="C13" s="25" t="s">
        <v>152</v>
      </c>
      <c r="D13" s="25" t="s">
        <v>6</v>
      </c>
      <c r="E13" s="113"/>
      <c r="F13" s="25" t="str">
        <f>Schedule!Z12</f>
        <v>@TOT</v>
      </c>
      <c r="G13" s="123"/>
      <c r="H13" s="25" t="str">
        <f>Schedule!AA12</f>
        <v>WHU</v>
      </c>
      <c r="I13" s="113"/>
      <c r="J13" s="113"/>
      <c r="K13" s="25" t="str">
        <f>Schedule!AB12</f>
        <v>@LEI</v>
      </c>
      <c r="L13" s="25" t="s">
        <v>154</v>
      </c>
      <c r="M13" s="111" t="s">
        <v>111</v>
      </c>
      <c r="N13" s="128" t="str">
        <f>Schedule!AC12</f>
        <v>ARS</v>
      </c>
      <c r="O13" s="126" t="s">
        <v>170</v>
      </c>
      <c r="P13" s="111" t="str">
        <f>Schedule!AD12</f>
        <v>@MUN</v>
      </c>
      <c r="Q13" s="113"/>
      <c r="R13" s="25" t="str">
        <f>Schedule!AE12</f>
        <v>BUR</v>
      </c>
      <c r="S13" s="25" t="s">
        <v>166</v>
      </c>
      <c r="T13" s="122"/>
      <c r="U13" s="117" t="str">
        <f>Schedule!AF12</f>
        <v>@CHE</v>
      </c>
      <c r="V13" s="145"/>
      <c r="W13" s="145"/>
      <c r="X13" s="25" t="str">
        <f>Schedule!AG12</f>
        <v>LIV</v>
      </c>
      <c r="Y13" s="152"/>
      <c r="Z13" s="25" t="str">
        <f>Schedule!AH12</f>
        <v>@SOU</v>
      </c>
      <c r="AA13" s="152"/>
      <c r="AB13" s="122"/>
      <c r="AC13" s="117" t="str">
        <f>Schedule!AI12</f>
        <v>NEW</v>
      </c>
      <c r="AD13" s="150"/>
      <c r="AE13" s="25" t="str">
        <f>Schedule!AJ12</f>
        <v>@BRI</v>
      </c>
      <c r="AF13" s="152"/>
      <c r="AG13" s="25" t="str">
        <f>Schedule!AK12</f>
        <v>BOU</v>
      </c>
      <c r="AH13" s="152"/>
      <c r="AI13" s="25" t="str">
        <f>Schedule!AL12</f>
        <v>@WAT</v>
      </c>
      <c r="AJ13" s="150"/>
      <c r="AK13" s="94" t="str">
        <f>Schedule!AM12</f>
        <v>NOR</v>
      </c>
    </row>
    <row r="14" spans="1:37" ht="12" customHeight="1" x14ac:dyDescent="0.2">
      <c r="A14" s="109" t="str">
        <f>Schedule!A13</f>
        <v>MUN</v>
      </c>
      <c r="B14" s="25" t="str">
        <f>Schedule!Y13</f>
        <v>BUR</v>
      </c>
      <c r="C14" s="111" t="s">
        <v>169</v>
      </c>
      <c r="D14" s="25" t="s">
        <v>75</v>
      </c>
      <c r="E14" s="113"/>
      <c r="F14" s="25" t="str">
        <f>Schedule!Z13</f>
        <v>WOL</v>
      </c>
      <c r="G14" s="123"/>
      <c r="H14" s="113"/>
      <c r="I14" s="25" t="str">
        <f>Schedule!AA13</f>
        <v>@CHE</v>
      </c>
      <c r="J14" s="25" t="s">
        <v>159</v>
      </c>
      <c r="K14" s="25" t="str">
        <f>Schedule!AB13</f>
        <v>WAT</v>
      </c>
      <c r="L14" s="25" t="s">
        <v>161</v>
      </c>
      <c r="M14" s="129"/>
      <c r="N14" s="111" t="str">
        <f>Schedule!AC13</f>
        <v>@EVE</v>
      </c>
      <c r="O14" s="125" t="s">
        <v>175</v>
      </c>
      <c r="P14" s="111" t="str">
        <f>Schedule!AD13</f>
        <v>MCI</v>
      </c>
      <c r="Q14" s="117"/>
      <c r="R14" s="25" t="str">
        <f>Schedule!AE13</f>
        <v>@TOT</v>
      </c>
      <c r="S14" s="117"/>
      <c r="T14" s="122"/>
      <c r="U14" s="117" t="str">
        <f>Schedule!AF13</f>
        <v>SHU</v>
      </c>
      <c r="V14" s="145"/>
      <c r="W14" s="145"/>
      <c r="X14" s="25" t="str">
        <f>Schedule!AG13</f>
        <v>@BRI</v>
      </c>
      <c r="Y14" s="152"/>
      <c r="Z14" s="25" t="str">
        <f>Schedule!AH13</f>
        <v>BOU</v>
      </c>
      <c r="AA14" s="152"/>
      <c r="AB14" s="122"/>
      <c r="AC14" s="117" t="str">
        <f>Schedule!AI13</f>
        <v>@AVL</v>
      </c>
      <c r="AD14" s="150"/>
      <c r="AE14" s="25" t="str">
        <f>Schedule!AJ13</f>
        <v>SOU</v>
      </c>
      <c r="AF14" s="152"/>
      <c r="AG14" s="25" t="str">
        <f>Schedule!AK13</f>
        <v>@CRY</v>
      </c>
      <c r="AH14" s="152"/>
      <c r="AI14" s="25" t="str">
        <f>Schedule!AL13</f>
        <v>WHU</v>
      </c>
      <c r="AJ14" s="150"/>
      <c r="AK14" s="94" t="str">
        <f>Schedule!AM13</f>
        <v>@LEI</v>
      </c>
    </row>
    <row r="15" spans="1:37" ht="12" customHeight="1" x14ac:dyDescent="0.2">
      <c r="A15" s="109" t="str">
        <f>Schedule!A14</f>
        <v>NEW</v>
      </c>
      <c r="B15" s="25" t="str">
        <f>Schedule!Y14</f>
        <v>@EVE</v>
      </c>
      <c r="C15" s="111" t="s">
        <v>150</v>
      </c>
      <c r="D15" s="137"/>
      <c r="E15" s="113"/>
      <c r="F15" s="25" t="str">
        <f>Schedule!Z14</f>
        <v>NOR</v>
      </c>
      <c r="G15" s="125" t="s">
        <v>179</v>
      </c>
      <c r="H15" s="113"/>
      <c r="I15" s="25" t="str">
        <f>Schedule!AA14</f>
        <v>@ARS</v>
      </c>
      <c r="J15" s="113"/>
      <c r="K15" s="25" t="str">
        <f>Schedule!AB14</f>
        <v>@CRY</v>
      </c>
      <c r="L15" s="113"/>
      <c r="M15" s="113"/>
      <c r="N15" s="25" t="str">
        <f>Schedule!AC14</f>
        <v>BUR</v>
      </c>
      <c r="O15" s="122" t="s">
        <v>173</v>
      </c>
      <c r="P15" s="111" t="str">
        <f>Schedule!AD14</f>
        <v>@SOU</v>
      </c>
      <c r="Q15" s="113"/>
      <c r="R15" s="25" t="str">
        <f>Schedule!AE14</f>
        <v>SHU</v>
      </c>
      <c r="S15" s="113"/>
      <c r="T15" s="122"/>
      <c r="U15" s="117" t="str">
        <f>Schedule!AF14</f>
        <v>AVL</v>
      </c>
      <c r="V15" s="145"/>
      <c r="W15" s="145"/>
      <c r="X15" s="25" t="str">
        <f>Schedule!AG14</f>
        <v>@BOU</v>
      </c>
      <c r="Y15" s="113"/>
      <c r="Z15" s="25" t="str">
        <f>Schedule!AH14</f>
        <v>WHU</v>
      </c>
      <c r="AA15" s="113"/>
      <c r="AB15" s="122"/>
      <c r="AC15" s="117" t="str">
        <f>Schedule!AI14</f>
        <v>@MCI</v>
      </c>
      <c r="AD15" s="150"/>
      <c r="AE15" s="25" t="str">
        <f>Schedule!AJ14</f>
        <v>@WAT</v>
      </c>
      <c r="AF15" s="113"/>
      <c r="AG15" s="25" t="str">
        <f>Schedule!AK14</f>
        <v>TOT</v>
      </c>
      <c r="AH15" s="113"/>
      <c r="AI15" s="25" t="str">
        <f>Schedule!AL14</f>
        <v>@BRI</v>
      </c>
      <c r="AJ15" s="150"/>
      <c r="AK15" s="94" t="str">
        <f>Schedule!AM14</f>
        <v>LIV</v>
      </c>
    </row>
    <row r="16" spans="1:37" ht="12" customHeight="1" x14ac:dyDescent="0.2">
      <c r="A16" s="109" t="str">
        <f>Schedule!A15</f>
        <v>NOR</v>
      </c>
      <c r="B16" s="25" t="str">
        <f>Schedule!Y15</f>
        <v>@TOT</v>
      </c>
      <c r="C16" s="25" t="s">
        <v>76</v>
      </c>
      <c r="D16" s="137"/>
      <c r="E16" s="113"/>
      <c r="F16" s="25" t="str">
        <f>Schedule!Z15</f>
        <v>@NEW</v>
      </c>
      <c r="G16" s="123"/>
      <c r="H16" s="113"/>
      <c r="I16" s="25" t="str">
        <f>Schedule!AA15</f>
        <v>LIV</v>
      </c>
      <c r="J16" s="113"/>
      <c r="K16" s="25" t="str">
        <f>Schedule!AB15</f>
        <v>@WOL</v>
      </c>
      <c r="L16" s="113"/>
      <c r="M16" s="113"/>
      <c r="N16" s="111" t="str">
        <f>Schedule!AC15</f>
        <v>LEI</v>
      </c>
      <c r="O16" s="125" t="s">
        <v>176</v>
      </c>
      <c r="P16" s="111" t="str">
        <f>Schedule!AD15</f>
        <v>@SHU</v>
      </c>
      <c r="Q16" s="113"/>
      <c r="R16" s="25" t="str">
        <f>Schedule!AE15</f>
        <v>SOU</v>
      </c>
      <c r="S16" s="113"/>
      <c r="T16" s="122"/>
      <c r="U16" s="117" t="str">
        <f>Schedule!AF15</f>
        <v>EVE</v>
      </c>
      <c r="V16" s="145"/>
      <c r="W16" s="145"/>
      <c r="X16" s="25" t="str">
        <f>Schedule!AG15</f>
        <v>@ARS</v>
      </c>
      <c r="Y16" s="113"/>
      <c r="Z16" s="25" t="str">
        <f>Schedule!AH15</f>
        <v>BRI</v>
      </c>
      <c r="AA16" s="113"/>
      <c r="AB16" s="122"/>
      <c r="AC16" s="117" t="str">
        <f>Schedule!AI15</f>
        <v>@WAT</v>
      </c>
      <c r="AD16" s="150"/>
      <c r="AE16" s="25" t="str">
        <f>Schedule!AJ15</f>
        <v>WHU</v>
      </c>
      <c r="AF16" s="113"/>
      <c r="AG16" s="25" t="str">
        <f>Schedule!AK15</f>
        <v>@CHE</v>
      </c>
      <c r="AH16" s="113"/>
      <c r="AI16" s="25" t="str">
        <f>Schedule!AL15</f>
        <v>BUR</v>
      </c>
      <c r="AJ16" s="150"/>
      <c r="AK16" s="94" t="str">
        <f>Schedule!AM15</f>
        <v>@MCI</v>
      </c>
    </row>
    <row r="17" spans="1:37" ht="12" customHeight="1" x14ac:dyDescent="0.2">
      <c r="A17" s="109" t="str">
        <f>Schedule!A16</f>
        <v>SHU</v>
      </c>
      <c r="B17" s="25" t="str">
        <f>Schedule!Y16</f>
        <v>MCI</v>
      </c>
      <c r="C17" s="25" t="s">
        <v>149</v>
      </c>
      <c r="D17" s="137"/>
      <c r="E17" s="113"/>
      <c r="F17" s="25" t="str">
        <f>Schedule!Z16</f>
        <v>@CRY</v>
      </c>
      <c r="G17" s="123"/>
      <c r="H17" s="25" t="str">
        <f>Schedule!AA16</f>
        <v>BOU</v>
      </c>
      <c r="I17" s="113"/>
      <c r="J17" s="113"/>
      <c r="K17" s="25" t="str">
        <f>Schedule!AB16</f>
        <v>BRI</v>
      </c>
      <c r="L17" s="113"/>
      <c r="M17" s="113"/>
      <c r="N17" s="128" t="str">
        <f>Schedule!AC16</f>
        <v>@AVL</v>
      </c>
      <c r="O17" s="125" t="s">
        <v>171</v>
      </c>
      <c r="P17" s="111" t="str">
        <f>Schedule!AD16</f>
        <v>NOR</v>
      </c>
      <c r="Q17" s="113"/>
      <c r="R17" s="25" t="str">
        <f>Schedule!AE16</f>
        <v>@NEW</v>
      </c>
      <c r="S17" s="113"/>
      <c r="T17" s="122"/>
      <c r="U17" s="117" t="str">
        <f>Schedule!AF16</f>
        <v>@MUN</v>
      </c>
      <c r="V17" s="145"/>
      <c r="W17" s="145"/>
      <c r="X17" s="25" t="str">
        <f>Schedule!AG16</f>
        <v>TOT</v>
      </c>
      <c r="Y17" s="113"/>
      <c r="Z17" s="25" t="str">
        <f>Schedule!AH16</f>
        <v>@BUR</v>
      </c>
      <c r="AA17" s="113"/>
      <c r="AB17" s="122"/>
      <c r="AC17" s="117" t="str">
        <f>Schedule!AI16</f>
        <v>WOL</v>
      </c>
      <c r="AD17" s="150"/>
      <c r="AE17" s="25" t="str">
        <f>Schedule!AJ16</f>
        <v>CHE</v>
      </c>
      <c r="AF17" s="113"/>
      <c r="AG17" s="25" t="str">
        <f>Schedule!AK16</f>
        <v>@LEI</v>
      </c>
      <c r="AH17" s="113"/>
      <c r="AI17" s="25" t="str">
        <f>Schedule!AL16</f>
        <v>EVE</v>
      </c>
      <c r="AJ17" s="150"/>
      <c r="AK17" s="94" t="str">
        <f>Schedule!AM16</f>
        <v>@SOU</v>
      </c>
    </row>
    <row r="18" spans="1:37" ht="12" customHeight="1" x14ac:dyDescent="0.2">
      <c r="A18" s="109" t="str">
        <f>Schedule!A17</f>
        <v>SOU</v>
      </c>
      <c r="B18" s="25" t="str">
        <f>Schedule!Y17</f>
        <v>@CRY</v>
      </c>
      <c r="C18" s="25" t="s">
        <v>3</v>
      </c>
      <c r="D18" s="137"/>
      <c r="E18" s="113"/>
      <c r="F18" s="25" t="str">
        <f>Schedule!Z17</f>
        <v>@LIV</v>
      </c>
      <c r="G18" s="125" t="s">
        <v>25</v>
      </c>
      <c r="H18" s="113"/>
      <c r="I18" s="25" t="str">
        <f>Schedule!AA17</f>
        <v>BUR</v>
      </c>
      <c r="J18" s="113"/>
      <c r="K18" s="25" t="str">
        <f>Schedule!AB17</f>
        <v>AVL</v>
      </c>
      <c r="L18" s="113"/>
      <c r="M18" s="113"/>
      <c r="N18" s="25" t="str">
        <f>Schedule!AC17</f>
        <v>@WHU</v>
      </c>
      <c r="O18" s="122" t="s">
        <v>113</v>
      </c>
      <c r="P18" s="111" t="str">
        <f>Schedule!AD17</f>
        <v>NEW</v>
      </c>
      <c r="Q18" s="113"/>
      <c r="R18" s="25" t="str">
        <f>Schedule!AE17</f>
        <v>@NOR</v>
      </c>
      <c r="S18" s="113"/>
      <c r="T18" s="122"/>
      <c r="U18" s="117" t="str">
        <f>Schedule!AF17</f>
        <v>ARS</v>
      </c>
      <c r="V18" s="145"/>
      <c r="W18" s="145"/>
      <c r="X18" s="25" t="str">
        <f>Schedule!AG17</f>
        <v>@WAT</v>
      </c>
      <c r="Y18" s="113"/>
      <c r="Z18" s="25" t="str">
        <f>Schedule!AH17</f>
        <v>MCI</v>
      </c>
      <c r="AA18" s="113"/>
      <c r="AB18" s="122"/>
      <c r="AC18" s="117" t="str">
        <f>Schedule!AI17</f>
        <v>@EVE</v>
      </c>
      <c r="AD18" s="150"/>
      <c r="AE18" s="25" t="str">
        <f>Schedule!AJ17</f>
        <v>@MUN</v>
      </c>
      <c r="AF18" s="113"/>
      <c r="AG18" s="25" t="str">
        <f>Schedule!AK17</f>
        <v>BRI</v>
      </c>
      <c r="AH18" s="113"/>
      <c r="AI18" s="25" t="str">
        <f>Schedule!AL17</f>
        <v>@BOU</v>
      </c>
      <c r="AJ18" s="150"/>
      <c r="AK18" s="94" t="str">
        <f>Schedule!AM17</f>
        <v>SHU</v>
      </c>
    </row>
    <row r="19" spans="1:37" ht="12" customHeight="1" x14ac:dyDescent="0.2">
      <c r="A19" s="109" t="str">
        <f>Schedule!A18</f>
        <v>TOT</v>
      </c>
      <c r="B19" s="25" t="str">
        <f>Schedule!Y18</f>
        <v>NOR</v>
      </c>
      <c r="C19" s="111" t="s">
        <v>54</v>
      </c>
      <c r="D19" s="137"/>
      <c r="E19" s="113"/>
      <c r="F19" s="25" t="str">
        <f>Schedule!Z18</f>
        <v>MCI</v>
      </c>
      <c r="G19" s="125" t="s">
        <v>10</v>
      </c>
      <c r="H19" s="113"/>
      <c r="I19" s="25" t="str">
        <f>Schedule!AA18</f>
        <v>@AVL</v>
      </c>
      <c r="J19" s="25" t="s">
        <v>156</v>
      </c>
      <c r="K19" s="25" t="str">
        <f>Schedule!AB18</f>
        <v>@CHE</v>
      </c>
      <c r="L19" s="113"/>
      <c r="M19" s="113"/>
      <c r="N19" s="25" t="str">
        <f>Schedule!AC18</f>
        <v>WOL</v>
      </c>
      <c r="O19" s="122" t="s">
        <v>113</v>
      </c>
      <c r="P19" s="111" t="str">
        <f>Schedule!AD18</f>
        <v>@BUR</v>
      </c>
      <c r="Q19" s="25" t="s">
        <v>164</v>
      </c>
      <c r="R19" s="25" t="str">
        <f>Schedule!AE18</f>
        <v>MUN</v>
      </c>
      <c r="S19" s="113"/>
      <c r="T19" s="122"/>
      <c r="U19" s="117" t="str">
        <f>Schedule!AF18</f>
        <v>WHU</v>
      </c>
      <c r="V19" s="145"/>
      <c r="W19" s="145"/>
      <c r="X19" s="25" t="str">
        <f>Schedule!AG18</f>
        <v>@SHU</v>
      </c>
      <c r="Y19" s="117"/>
      <c r="Z19" s="25" t="str">
        <f>Schedule!AH18</f>
        <v>EVE</v>
      </c>
      <c r="AA19" s="117"/>
      <c r="AB19" s="122"/>
      <c r="AC19" s="117" t="str">
        <f>Schedule!AI18</f>
        <v>@BOU</v>
      </c>
      <c r="AD19" s="150"/>
      <c r="AE19" s="25" t="str">
        <f>Schedule!AJ18</f>
        <v>ARS</v>
      </c>
      <c r="AF19" s="117"/>
      <c r="AG19" s="25" t="str">
        <f>Schedule!AK18</f>
        <v>@NEW</v>
      </c>
      <c r="AH19" s="117"/>
      <c r="AI19" s="25" t="str">
        <f>Schedule!AL18</f>
        <v>LEI</v>
      </c>
      <c r="AJ19" s="150"/>
      <c r="AK19" s="94" t="str">
        <f>Schedule!AM18</f>
        <v>@CRY</v>
      </c>
    </row>
    <row r="20" spans="1:37" ht="12" customHeight="1" thickBot="1" x14ac:dyDescent="0.25">
      <c r="A20" s="109" t="str">
        <f>Schedule!A19</f>
        <v>WAT</v>
      </c>
      <c r="B20" s="25" t="str">
        <f>Schedule!Y19</f>
        <v>@AVL</v>
      </c>
      <c r="C20" s="106"/>
      <c r="D20" s="137"/>
      <c r="E20" s="113"/>
      <c r="F20" s="25" t="str">
        <f>Schedule!Z19</f>
        <v>EVE</v>
      </c>
      <c r="G20" s="113"/>
      <c r="H20" s="25" t="str">
        <f>Schedule!AA19</f>
        <v>@BRI</v>
      </c>
      <c r="I20" s="113"/>
      <c r="J20" s="113"/>
      <c r="K20" s="25" t="str">
        <f>Schedule!AB19</f>
        <v>@MUN</v>
      </c>
      <c r="L20" s="113"/>
      <c r="M20" s="113"/>
      <c r="N20" s="25" t="str">
        <f>Schedule!AC19</f>
        <v>LIV</v>
      </c>
      <c r="O20" s="113"/>
      <c r="P20" s="111" t="str">
        <f>Schedule!AD19</f>
        <v>@CRY</v>
      </c>
      <c r="Q20" s="113"/>
      <c r="R20" s="25" t="str">
        <f>Schedule!AE19</f>
        <v>LEI</v>
      </c>
      <c r="S20" s="113"/>
      <c r="T20" s="113"/>
      <c r="U20" s="111" t="str">
        <f>Schedule!AF19</f>
        <v>@BUR</v>
      </c>
      <c r="V20" s="145"/>
      <c r="W20" s="145"/>
      <c r="X20" s="25" t="str">
        <f>Schedule!AG19</f>
        <v>SOU</v>
      </c>
      <c r="Y20" s="113"/>
      <c r="Z20" s="25" t="str">
        <f>Schedule!AH19</f>
        <v>@CHE</v>
      </c>
      <c r="AA20" s="113"/>
      <c r="AB20" s="113"/>
      <c r="AC20" s="117" t="str">
        <f>Schedule!AI19</f>
        <v>NOR</v>
      </c>
      <c r="AD20" s="151"/>
      <c r="AE20" s="25" t="str">
        <f>Schedule!AJ19</f>
        <v>NEW</v>
      </c>
      <c r="AF20" s="113"/>
      <c r="AG20" s="25" t="str">
        <f>Schedule!AK19</f>
        <v>@WHU</v>
      </c>
      <c r="AH20" s="113"/>
      <c r="AI20" s="25" t="str">
        <f>Schedule!AL19</f>
        <v>MCI</v>
      </c>
      <c r="AJ20" s="151"/>
      <c r="AK20" s="94" t="str">
        <f>Schedule!AM19</f>
        <v>@ARS</v>
      </c>
    </row>
    <row r="21" spans="1:37" ht="12" customHeight="1" x14ac:dyDescent="0.2">
      <c r="A21" s="109" t="str">
        <f>Schedule!A20</f>
        <v>WHU</v>
      </c>
      <c r="B21" s="25" t="str">
        <f>Schedule!Y20</f>
        <v>@LEI</v>
      </c>
      <c r="C21" s="25" t="s">
        <v>146</v>
      </c>
      <c r="D21" s="137"/>
      <c r="E21" s="25" t="s">
        <v>8</v>
      </c>
      <c r="F21" s="25" t="str">
        <f>Schedule!Z20</f>
        <v>BRI</v>
      </c>
      <c r="G21" s="119"/>
      <c r="H21" s="25" t="str">
        <f>Schedule!AA20</f>
        <v>@MCI</v>
      </c>
      <c r="I21" s="113"/>
      <c r="J21" s="113"/>
      <c r="K21" s="25" t="str">
        <f>Schedule!AB20</f>
        <v>@LIV</v>
      </c>
      <c r="L21" s="113"/>
      <c r="M21" s="113"/>
      <c r="N21" s="25" t="str">
        <f>Schedule!AC20</f>
        <v>SOU</v>
      </c>
      <c r="O21" s="119"/>
      <c r="P21" s="25" t="str">
        <f>Schedule!AD20</f>
        <v>@ARS</v>
      </c>
      <c r="Q21" s="113"/>
      <c r="R21" s="25" t="str">
        <f>Schedule!AE20</f>
        <v>WOL</v>
      </c>
      <c r="S21" s="113"/>
      <c r="T21" s="119"/>
      <c r="U21" s="117" t="str">
        <f>Schedule!AF20</f>
        <v>@TOT</v>
      </c>
      <c r="V21" s="145"/>
      <c r="W21" s="145"/>
      <c r="X21" s="25" t="str">
        <f>Schedule!AG20</f>
        <v>CHE</v>
      </c>
      <c r="Y21" s="113"/>
      <c r="Z21" s="25" t="str">
        <f>Schedule!AH20</f>
        <v>@NEW</v>
      </c>
      <c r="AA21" s="113"/>
      <c r="AB21" s="119"/>
      <c r="AC21" s="111" t="str">
        <f>Schedule!AI20</f>
        <v>BUR</v>
      </c>
      <c r="AD21" s="113"/>
      <c r="AE21" s="25" t="str">
        <f>Schedule!AJ20</f>
        <v>@NOR</v>
      </c>
      <c r="AF21" s="113"/>
      <c r="AG21" s="25" t="str">
        <f>Schedule!AK20</f>
        <v>WAT</v>
      </c>
      <c r="AH21" s="113"/>
      <c r="AI21" s="25" t="str">
        <f>Schedule!AL20</f>
        <v>@MUN</v>
      </c>
      <c r="AJ21" s="113"/>
      <c r="AK21" s="94" t="str">
        <f>Schedule!AM20</f>
        <v>AVL</v>
      </c>
    </row>
    <row r="22" spans="1:37" ht="12" customHeight="1" thickBot="1" x14ac:dyDescent="0.25">
      <c r="A22" s="110" t="str">
        <f>Schedule!A21</f>
        <v>WOL</v>
      </c>
      <c r="B22" s="95" t="str">
        <f>Schedule!Y21</f>
        <v>LIV</v>
      </c>
      <c r="C22" s="106"/>
      <c r="D22" s="138"/>
      <c r="E22" s="114"/>
      <c r="F22" s="95" t="str">
        <f>Schedule!Z21</f>
        <v>@MUN</v>
      </c>
      <c r="G22" s="114"/>
      <c r="H22" s="113"/>
      <c r="I22" s="95" t="str">
        <f>Schedule!AA21</f>
        <v>LEI</v>
      </c>
      <c r="J22" s="95" t="s">
        <v>157</v>
      </c>
      <c r="K22" s="95" t="str">
        <f>Schedule!AB21</f>
        <v>NOR</v>
      </c>
      <c r="L22" s="95" t="s">
        <v>162</v>
      </c>
      <c r="M22" s="114"/>
      <c r="N22" s="95" t="str">
        <f>Schedule!AC21</f>
        <v>@TOT</v>
      </c>
      <c r="O22" s="114"/>
      <c r="P22" s="95" t="str">
        <f>Schedule!AD21</f>
        <v>BRI</v>
      </c>
      <c r="Q22" s="107"/>
      <c r="R22" s="95" t="str">
        <f>Schedule!AE21</f>
        <v>@WHU</v>
      </c>
      <c r="S22" s="107"/>
      <c r="T22" s="114"/>
      <c r="U22" s="121" t="str">
        <f>Schedule!AF21</f>
        <v>BOU</v>
      </c>
      <c r="V22" s="146"/>
      <c r="W22" s="146"/>
      <c r="X22" s="95" t="str">
        <f>Schedule!AG21</f>
        <v>@AVL</v>
      </c>
      <c r="Y22" s="107"/>
      <c r="Z22" s="95" t="str">
        <f>Schedule!AH21</f>
        <v>ARS</v>
      </c>
      <c r="AA22" s="107"/>
      <c r="AB22" s="114"/>
      <c r="AC22" s="107" t="str">
        <f>Schedule!AI21</f>
        <v>@SHU</v>
      </c>
      <c r="AD22" s="124"/>
      <c r="AE22" s="95" t="str">
        <f>Schedule!AJ21</f>
        <v>EVE</v>
      </c>
      <c r="AF22" s="107"/>
      <c r="AG22" s="95" t="str">
        <f>Schedule!AK21</f>
        <v>@BUR</v>
      </c>
      <c r="AH22" s="107"/>
      <c r="AI22" s="95" t="str">
        <f>Schedule!AL21</f>
        <v>CRY</v>
      </c>
      <c r="AJ22" s="124"/>
      <c r="AK22" s="96" t="str">
        <f>Schedule!AM21</f>
        <v>@CHE</v>
      </c>
    </row>
  </sheetData>
  <mergeCells count="23">
    <mergeCell ref="AD3:AD6"/>
    <mergeCell ref="AJ3:AJ6"/>
    <mergeCell ref="AJ8:AJ20"/>
    <mergeCell ref="AB1:AC1"/>
    <mergeCell ref="Y12:Y14"/>
    <mergeCell ref="AA12:AA14"/>
    <mergeCell ref="AF12:AF14"/>
    <mergeCell ref="AH12:AH14"/>
    <mergeCell ref="AB9:AB10"/>
    <mergeCell ref="AD8:AD20"/>
    <mergeCell ref="V1:W1"/>
    <mergeCell ref="V2:W2"/>
    <mergeCell ref="V3:W22"/>
    <mergeCell ref="T1:U1"/>
    <mergeCell ref="M1:N1"/>
    <mergeCell ref="T9:T10"/>
    <mergeCell ref="D5:D10"/>
    <mergeCell ref="D15:D22"/>
    <mergeCell ref="C9:C10"/>
    <mergeCell ref="O9:O10"/>
    <mergeCell ref="D1:E1"/>
    <mergeCell ref="G9:G10"/>
    <mergeCell ref="H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E55FB-ABCC-4C90-8A05-6A323AE014AF}">
  <dimension ref="A1:I43"/>
  <sheetViews>
    <sheetView topLeftCell="B1" workbookViewId="0">
      <selection activeCell="B5" sqref="B5"/>
    </sheetView>
  </sheetViews>
  <sheetFormatPr defaultRowHeight="14.4" x14ac:dyDescent="0.3"/>
  <cols>
    <col min="1" max="1" width="8.88671875" style="56" hidden="1" customWidth="1"/>
    <col min="2" max="2" width="8.77734375" style="56" bestFit="1" customWidth="1"/>
    <col min="3" max="7" width="6.77734375" style="56" customWidth="1"/>
    <col min="8" max="8" width="8.88671875" style="56"/>
    <col min="9" max="9" width="9.88671875" style="56" customWidth="1"/>
    <col min="10" max="16384" width="8.88671875" style="56"/>
  </cols>
  <sheetData>
    <row r="1" spans="1:9" ht="24" x14ac:dyDescent="0.3">
      <c r="B1" s="53" t="s">
        <v>83</v>
      </c>
      <c r="C1" s="70" t="s">
        <v>87</v>
      </c>
      <c r="D1" s="54" t="s">
        <v>85</v>
      </c>
      <c r="E1" s="70" t="s">
        <v>88</v>
      </c>
      <c r="F1" s="54" t="s">
        <v>86</v>
      </c>
      <c r="G1" s="55" t="s">
        <v>13</v>
      </c>
    </row>
    <row r="2" spans="1:9" x14ac:dyDescent="0.25">
      <c r="A2" s="1" t="s">
        <v>104</v>
      </c>
      <c r="B2" s="74" t="str">
        <f>Schedule!A2</f>
        <v>ARS</v>
      </c>
      <c r="C2" s="57">
        <f>VLOOKUP($A2,'[1]2019sum'!$A$1:$T$21,16,FALSE)</f>
        <v>29.849997999999999</v>
      </c>
      <c r="D2" s="57">
        <f>VLOOKUP($A2,'[1]2019sum'!$A$1:$T$21,19,FALSE)</f>
        <v>30.533093999999998</v>
      </c>
      <c r="E2" s="57">
        <f>C2/'Formula Data'!$O2</f>
        <v>1.2437499166666666</v>
      </c>
      <c r="F2" s="57">
        <f>D2/'Formula Data'!$O2</f>
        <v>1.2722122499999999</v>
      </c>
      <c r="G2" s="57">
        <f>AVERAGE(F2,E2)</f>
        <v>1.2579810833333331</v>
      </c>
      <c r="I2" s="58"/>
    </row>
    <row r="3" spans="1:9" x14ac:dyDescent="0.25">
      <c r="A3" s="1" t="s">
        <v>117</v>
      </c>
      <c r="B3" s="74" t="str">
        <f>Schedule!A3</f>
        <v>AVL</v>
      </c>
      <c r="C3" s="57">
        <f>VLOOKUP($A3,'[1]2019sum'!$A$1:$T$21,16,FALSE)</f>
        <v>29.699997</v>
      </c>
      <c r="D3" s="57">
        <f>VLOOKUP($A3,'[1]2019sum'!$A$1:$T$21,19,FALSE)</f>
        <v>29.871323</v>
      </c>
      <c r="E3" s="57">
        <f>C3/'Formula Data'!$O3</f>
        <v>1.2374998749999999</v>
      </c>
      <c r="F3" s="57">
        <f>D3/'Formula Data'!$O3</f>
        <v>1.2446384583333334</v>
      </c>
      <c r="G3" s="57">
        <f t="shared" ref="G3:G21" si="0">AVERAGE(F3,E3)</f>
        <v>1.2410691666666667</v>
      </c>
      <c r="I3" s="58"/>
    </row>
    <row r="4" spans="1:9" x14ac:dyDescent="0.25">
      <c r="A4" s="1" t="s">
        <v>99</v>
      </c>
      <c r="B4" s="11" t="str">
        <f>Schedule!A4</f>
        <v>BOU</v>
      </c>
      <c r="C4" s="57">
        <f>VLOOKUP($A4,'[1]2019sum'!$A$1:$T$21,16,FALSE)</f>
        <v>25.25</v>
      </c>
      <c r="D4" s="57">
        <f>VLOOKUP($A4,'[1]2019sum'!$A$1:$T$21,19,FALSE)</f>
        <v>25.806657999999999</v>
      </c>
      <c r="E4" s="57">
        <f>C4/'Formula Data'!$O4</f>
        <v>1.0520833333333333</v>
      </c>
      <c r="F4" s="57">
        <f>D4/'Formula Data'!$O4</f>
        <v>1.0752774166666665</v>
      </c>
      <c r="G4" s="57">
        <f t="shared" si="0"/>
        <v>1.0636803749999999</v>
      </c>
      <c r="I4" s="58"/>
    </row>
    <row r="5" spans="1:9" x14ac:dyDescent="0.25">
      <c r="A5" s="1" t="s">
        <v>97</v>
      </c>
      <c r="B5" s="74" t="str">
        <f>Schedule!A5</f>
        <v>BRI</v>
      </c>
      <c r="C5" s="57">
        <f>VLOOKUP($A5,'[1]2019sum'!$A$1:$T$21,16,FALSE)</f>
        <v>31.07</v>
      </c>
      <c r="D5" s="57">
        <f>VLOOKUP($A5,'[1]2019sum'!$A$1:$T$21,19,FALSE)</f>
        <v>32.977814000000002</v>
      </c>
      <c r="E5" s="57">
        <f>C5/'Formula Data'!$O5</f>
        <v>1.2945833333333334</v>
      </c>
      <c r="F5" s="57">
        <f>D5/'Formula Data'!$O5</f>
        <v>1.3740755833333334</v>
      </c>
      <c r="G5" s="57">
        <f t="shared" si="0"/>
        <v>1.3343294583333334</v>
      </c>
      <c r="I5" s="58"/>
    </row>
    <row r="6" spans="1:9" x14ac:dyDescent="0.25">
      <c r="A6" s="1" t="s">
        <v>98</v>
      </c>
      <c r="B6" s="74" t="str">
        <f>Schedule!A6</f>
        <v>BUR</v>
      </c>
      <c r="C6" s="57">
        <f>VLOOKUP($A6,'[1]2019sum'!$A$1:$T$21,16,FALSE)</f>
        <v>29.230001000000001</v>
      </c>
      <c r="D6" s="57">
        <f>VLOOKUP($A6,'[1]2019sum'!$A$1:$T$21,19,FALSE)</f>
        <v>29.577759</v>
      </c>
      <c r="E6" s="57">
        <f>C6/'Formula Data'!$O6</f>
        <v>1.2179167083333333</v>
      </c>
      <c r="F6" s="57">
        <f>D6/'Formula Data'!$O6</f>
        <v>1.2324066250000001</v>
      </c>
      <c r="G6" s="57">
        <f t="shared" si="0"/>
        <v>1.2251616666666667</v>
      </c>
      <c r="I6" s="58"/>
    </row>
    <row r="7" spans="1:9" x14ac:dyDescent="0.25">
      <c r="A7" s="1" t="s">
        <v>105</v>
      </c>
      <c r="B7" s="74" t="str">
        <f>Schedule!A7</f>
        <v>CHE</v>
      </c>
      <c r="C7" s="57">
        <f>VLOOKUP($A7,'[1]2019sum'!$A$1:$T$21,16,FALSE)</f>
        <v>44.83</v>
      </c>
      <c r="D7" s="57">
        <f>VLOOKUP($A7,'[1]2019sum'!$A$1:$T$21,19,FALSE)</f>
        <v>48.212829999999997</v>
      </c>
      <c r="E7" s="57">
        <f>C7/'Formula Data'!$O7</f>
        <v>1.8679166666666667</v>
      </c>
      <c r="F7" s="57">
        <f>D7/'Formula Data'!$O7</f>
        <v>2.0088679166666665</v>
      </c>
      <c r="G7" s="57">
        <f t="shared" si="0"/>
        <v>1.9383922916666667</v>
      </c>
      <c r="I7" s="58"/>
    </row>
    <row r="8" spans="1:9" x14ac:dyDescent="0.25">
      <c r="A8" s="1" t="s">
        <v>100</v>
      </c>
      <c r="B8" s="74" t="str">
        <f>Schedule!A8</f>
        <v>CRY</v>
      </c>
      <c r="C8" s="57">
        <f>VLOOKUP($A8,'[1]2019sum'!$A$1:$T$21,16,FALSE)</f>
        <v>22.370003000000001</v>
      </c>
      <c r="D8" s="57">
        <f>VLOOKUP($A8,'[1]2019sum'!$A$1:$T$21,19,FALSE)</f>
        <v>21.275995000000002</v>
      </c>
      <c r="E8" s="57">
        <f>C8/'Formula Data'!$O8</f>
        <v>0.93208345833333339</v>
      </c>
      <c r="F8" s="57">
        <f>D8/'Formula Data'!$O8</f>
        <v>0.8864997916666667</v>
      </c>
      <c r="G8" s="57">
        <f t="shared" si="0"/>
        <v>0.90929162500000005</v>
      </c>
      <c r="I8" s="58"/>
    </row>
    <row r="9" spans="1:9" x14ac:dyDescent="0.25">
      <c r="A9" s="1" t="s">
        <v>107</v>
      </c>
      <c r="B9" s="74" t="str">
        <f>Schedule!A9</f>
        <v>EVE</v>
      </c>
      <c r="C9" s="57">
        <f>VLOOKUP($A9,'[1]2019sum'!$A$1:$T$21,16,FALSE)</f>
        <v>33.840000000000003</v>
      </c>
      <c r="D9" s="57">
        <f>VLOOKUP($A9,'[1]2019sum'!$A$1:$T$21,19,FALSE)</f>
        <v>34.452044999999998</v>
      </c>
      <c r="E9" s="57">
        <f>C9/'Formula Data'!$O9</f>
        <v>1.4100000000000001</v>
      </c>
      <c r="F9" s="57">
        <f>D9/'Formula Data'!$O9</f>
        <v>1.4355018749999999</v>
      </c>
      <c r="G9" s="57">
        <f t="shared" si="0"/>
        <v>1.4227509375</v>
      </c>
      <c r="I9" s="58"/>
    </row>
    <row r="10" spans="1:9" x14ac:dyDescent="0.25">
      <c r="A10" s="1" t="s">
        <v>101</v>
      </c>
      <c r="B10" s="74" t="str">
        <f>Schedule!A10</f>
        <v>LEI</v>
      </c>
      <c r="C10" s="57">
        <f>VLOOKUP($A10,'[1]2019sum'!$A$1:$T$21,16,FALSE)</f>
        <v>42.699997000000003</v>
      </c>
      <c r="D10" s="57">
        <f>VLOOKUP($A10,'[1]2019sum'!$A$1:$T$21,19,FALSE)</f>
        <v>40.304639999999999</v>
      </c>
      <c r="E10" s="57">
        <f>C10/'Formula Data'!$O10</f>
        <v>1.7791665416666669</v>
      </c>
      <c r="F10" s="57">
        <f>D10/'Formula Data'!$O10</f>
        <v>1.67936</v>
      </c>
      <c r="G10" s="57">
        <f t="shared" si="0"/>
        <v>1.7292632708333335</v>
      </c>
      <c r="I10" s="58"/>
    </row>
    <row r="11" spans="1:9" x14ac:dyDescent="0.25">
      <c r="A11" s="1" t="s">
        <v>92</v>
      </c>
      <c r="B11" s="74" t="str">
        <f>Schedule!A11</f>
        <v>LIV</v>
      </c>
      <c r="C11" s="57">
        <f>VLOOKUP($A11,'[1]2019sum'!$A$1:$T$21,16,FALSE)</f>
        <v>46.2</v>
      </c>
      <c r="D11" s="57">
        <f>VLOOKUP($A11,'[1]2019sum'!$A$1:$T$21,19,FALSE)</f>
        <v>50.577710000000003</v>
      </c>
      <c r="E11" s="57">
        <f>C11/'Formula Data'!$O11</f>
        <v>1.925</v>
      </c>
      <c r="F11" s="57">
        <f>D11/'Formula Data'!$O11</f>
        <v>2.1074045833333335</v>
      </c>
      <c r="G11" s="57">
        <f t="shared" si="0"/>
        <v>2.0162022916666666</v>
      </c>
      <c r="I11" s="58"/>
    </row>
    <row r="12" spans="1:9" x14ac:dyDescent="0.25">
      <c r="A12" s="1" t="s">
        <v>94</v>
      </c>
      <c r="B12" s="74" t="str">
        <f>Schedule!A12</f>
        <v>MCI</v>
      </c>
      <c r="C12" s="57">
        <f>VLOOKUP($A12,'[1]2019sum'!$A$1:$T$21,16,FALSE)</f>
        <v>59.51</v>
      </c>
      <c r="D12" s="57">
        <f>VLOOKUP($A12,'[1]2019sum'!$A$1:$T$21,19,FALSE)</f>
        <v>64.293593999999999</v>
      </c>
      <c r="E12" s="57">
        <f>C12/'Formula Data'!$O12</f>
        <v>2.4795833333333333</v>
      </c>
      <c r="F12" s="57">
        <f>D12/'Formula Data'!$O12</f>
        <v>2.6788997499999998</v>
      </c>
      <c r="G12" s="57">
        <f t="shared" si="0"/>
        <v>2.5792415416666667</v>
      </c>
      <c r="I12" s="58"/>
    </row>
    <row r="13" spans="1:9" x14ac:dyDescent="0.25">
      <c r="A13" s="1" t="s">
        <v>106</v>
      </c>
      <c r="B13" s="74" t="str">
        <f>Schedule!A13</f>
        <v>MUN</v>
      </c>
      <c r="C13" s="57">
        <f>VLOOKUP($A13,'[1]2019sum'!$A$1:$T$21,16,FALSE)</f>
        <v>40.389995999999996</v>
      </c>
      <c r="D13" s="57">
        <f>VLOOKUP($A13,'[1]2019sum'!$A$1:$T$21,19,FALSE)</f>
        <v>41.722866000000003</v>
      </c>
      <c r="E13" s="57">
        <f>C13/'Formula Data'!$O13</f>
        <v>1.6829164999999999</v>
      </c>
      <c r="F13" s="57">
        <f>D13/'Formula Data'!$O13</f>
        <v>1.7384527500000002</v>
      </c>
      <c r="G13" s="57">
        <f t="shared" si="0"/>
        <v>1.7106846250000001</v>
      </c>
      <c r="I13" s="58"/>
    </row>
    <row r="14" spans="1:9" x14ac:dyDescent="0.25">
      <c r="A14" s="1" t="s">
        <v>95</v>
      </c>
      <c r="B14" s="74" t="str">
        <f>Schedule!A14</f>
        <v>NEW</v>
      </c>
      <c r="C14" s="57">
        <f>VLOOKUP($A14,'[1]2019sum'!$A$1:$T$21,16,FALSE)</f>
        <v>19.960000999999998</v>
      </c>
      <c r="D14" s="57">
        <f>VLOOKUP($A14,'[1]2019sum'!$A$1:$T$21,19,FALSE)</f>
        <v>19.441241999999999</v>
      </c>
      <c r="E14" s="57">
        <f>C14/'Formula Data'!$O14</f>
        <v>0.83166670833333323</v>
      </c>
      <c r="F14" s="57">
        <f>D14/'Formula Data'!$O14</f>
        <v>0.81005174999999996</v>
      </c>
      <c r="G14" s="57">
        <f t="shared" si="0"/>
        <v>0.82085922916666654</v>
      </c>
      <c r="I14" s="58"/>
    </row>
    <row r="15" spans="1:9" x14ac:dyDescent="0.25">
      <c r="A15" s="1" t="s">
        <v>118</v>
      </c>
      <c r="B15" s="74" t="str">
        <f>Schedule!A15</f>
        <v>NOR</v>
      </c>
      <c r="C15" s="57">
        <f>VLOOKUP($A15,'[1]2019sum'!$A$1:$T$21,16,FALSE)</f>
        <v>26.319997999999998</v>
      </c>
      <c r="D15" s="57">
        <f>VLOOKUP($A15,'[1]2019sum'!$A$1:$T$21,19,FALSE)</f>
        <v>25.824005</v>
      </c>
      <c r="E15" s="57">
        <f>C15/'Formula Data'!$O15</f>
        <v>1.0966665833333333</v>
      </c>
      <c r="F15" s="57">
        <f>D15/'Formula Data'!$O15</f>
        <v>1.0760002083333333</v>
      </c>
      <c r="G15" s="57">
        <f t="shared" si="0"/>
        <v>1.0863333958333334</v>
      </c>
      <c r="I15" s="58"/>
    </row>
    <row r="16" spans="1:9" x14ac:dyDescent="0.25">
      <c r="A16" s="1" t="s">
        <v>119</v>
      </c>
      <c r="B16" s="74" t="str">
        <f>Schedule!A16</f>
        <v>SHU</v>
      </c>
      <c r="C16" s="57">
        <f>VLOOKUP($A16,'[1]2019sum'!$A$1:$T$21,16,FALSE)</f>
        <v>29.14</v>
      </c>
      <c r="D16" s="57">
        <f>VLOOKUP($A16,'[1]2019sum'!$A$1:$T$21,19,FALSE)</f>
        <v>30.769307999999999</v>
      </c>
      <c r="E16" s="57">
        <f>C16/'Formula Data'!$O16</f>
        <v>1.2141666666666666</v>
      </c>
      <c r="F16" s="57">
        <f>D16/'Formula Data'!$O16</f>
        <v>1.2820544999999999</v>
      </c>
      <c r="G16" s="57">
        <f t="shared" si="0"/>
        <v>1.2481105833333332</v>
      </c>
      <c r="I16" s="58"/>
    </row>
    <row r="17" spans="1:9" x14ac:dyDescent="0.25">
      <c r="A17" s="1" t="s">
        <v>102</v>
      </c>
      <c r="B17" s="74" t="str">
        <f>Schedule!A17</f>
        <v>SOU</v>
      </c>
      <c r="C17" s="57">
        <f>VLOOKUP($A17,'[1]2019sum'!$A$1:$T$21,16,FALSE)</f>
        <v>36.300002999999997</v>
      </c>
      <c r="D17" s="57">
        <f>VLOOKUP($A17,'[1]2019sum'!$A$1:$T$21,19,FALSE)</f>
        <v>35.508904000000001</v>
      </c>
      <c r="E17" s="57">
        <f>C17/'Formula Data'!$O17</f>
        <v>1.5125001249999999</v>
      </c>
      <c r="F17" s="57">
        <f>D17/'Formula Data'!$O17</f>
        <v>1.4795376666666666</v>
      </c>
      <c r="G17" s="57">
        <f t="shared" si="0"/>
        <v>1.4960188958333331</v>
      </c>
      <c r="I17" s="58"/>
    </row>
    <row r="18" spans="1:9" x14ac:dyDescent="0.25">
      <c r="A18" s="1" t="s">
        <v>91</v>
      </c>
      <c r="B18" s="74" t="str">
        <f>Schedule!A18</f>
        <v>TOT</v>
      </c>
      <c r="C18" s="57">
        <f>VLOOKUP($A18,'[1]2019sum'!$A$1:$T$21,16,FALSE)</f>
        <v>32.11</v>
      </c>
      <c r="D18" s="57">
        <f>VLOOKUP($A18,'[1]2019sum'!$A$1:$T$21,19,FALSE)</f>
        <v>32.340767</v>
      </c>
      <c r="E18" s="57">
        <f>C18/'Formula Data'!$O18</f>
        <v>1.3379166666666666</v>
      </c>
      <c r="F18" s="57">
        <f>D18/'Formula Data'!$O18</f>
        <v>1.3475319583333334</v>
      </c>
      <c r="G18" s="57">
        <f t="shared" si="0"/>
        <v>1.3427243125000001</v>
      </c>
      <c r="I18" s="58"/>
    </row>
    <row r="19" spans="1:9" x14ac:dyDescent="0.25">
      <c r="A19" s="1" t="s">
        <v>103</v>
      </c>
      <c r="B19" s="74" t="str">
        <f>Schedule!A19</f>
        <v>WAT</v>
      </c>
      <c r="C19" s="57">
        <f>VLOOKUP($A19,'[1]2019sum'!$A$1:$T$21,16,FALSE)</f>
        <v>31.949997</v>
      </c>
      <c r="D19" s="57">
        <f>VLOOKUP($A19,'[1]2019sum'!$A$1:$T$21,19,FALSE)</f>
        <v>32.380249999999997</v>
      </c>
      <c r="E19" s="57">
        <f>C19/'Formula Data'!$O19</f>
        <v>1.3312498749999999</v>
      </c>
      <c r="F19" s="57">
        <f>D19/'Formula Data'!$O19</f>
        <v>1.3491770833333332</v>
      </c>
      <c r="G19" s="57">
        <f t="shared" si="0"/>
        <v>1.3402134791666667</v>
      </c>
      <c r="I19" s="58"/>
    </row>
    <row r="20" spans="1:9" x14ac:dyDescent="0.25">
      <c r="A20" s="1" t="s">
        <v>96</v>
      </c>
      <c r="B20" s="74" t="str">
        <f>Schedule!A20</f>
        <v>WHU</v>
      </c>
      <c r="C20" s="57">
        <f>VLOOKUP($A20,'[1]2019sum'!$A$1:$T$21,16,FALSE)</f>
        <v>29.539999000000002</v>
      </c>
      <c r="D20" s="57">
        <f>VLOOKUP($A20,'[1]2019sum'!$A$1:$T$21,19,FALSE)</f>
        <v>28.160689999999999</v>
      </c>
      <c r="E20" s="57">
        <f>C20/'Formula Data'!$O20</f>
        <v>1.2308332916666667</v>
      </c>
      <c r="F20" s="57">
        <f>D20/'Formula Data'!$O20</f>
        <v>1.1733620833333334</v>
      </c>
      <c r="G20" s="57">
        <f t="shared" si="0"/>
        <v>1.2020976875</v>
      </c>
      <c r="I20" s="58"/>
    </row>
    <row r="21" spans="1:9" x14ac:dyDescent="0.25">
      <c r="A21" s="1" t="s">
        <v>93</v>
      </c>
      <c r="B21" s="74" t="str">
        <f>Schedule!A21</f>
        <v>WOL</v>
      </c>
      <c r="C21" s="57">
        <f>VLOOKUP($A21,'[1]2019sum'!$A$1:$T$21,16,FALSE)</f>
        <v>35.420006000000001</v>
      </c>
      <c r="D21" s="57">
        <f>VLOOKUP($A21,'[1]2019sum'!$A$1:$T$21,19,FALSE)</f>
        <v>35.213496999999997</v>
      </c>
      <c r="E21" s="57">
        <f>C21/'Formula Data'!$O21</f>
        <v>1.4758335833333334</v>
      </c>
      <c r="F21" s="57">
        <f>D21/'Formula Data'!$O21</f>
        <v>1.4672290416666665</v>
      </c>
      <c r="G21" s="57">
        <f t="shared" si="0"/>
        <v>1.4715313124999998</v>
      </c>
      <c r="I21" s="58"/>
    </row>
    <row r="22" spans="1:9" x14ac:dyDescent="0.3">
      <c r="B22" s="75"/>
    </row>
    <row r="23" spans="1:9" ht="24" x14ac:dyDescent="0.3">
      <c r="B23" s="53" t="s">
        <v>84</v>
      </c>
      <c r="C23" s="70" t="s">
        <v>87</v>
      </c>
      <c r="D23" s="54" t="s">
        <v>85</v>
      </c>
      <c r="E23" s="70" t="s">
        <v>88</v>
      </c>
      <c r="F23" s="54" t="s">
        <v>86</v>
      </c>
      <c r="G23" s="55" t="s">
        <v>13</v>
      </c>
    </row>
    <row r="24" spans="1:9" x14ac:dyDescent="0.25">
      <c r="A24" s="1" t="s">
        <v>104</v>
      </c>
      <c r="B24" s="74" t="str">
        <f>Schedule!A2</f>
        <v>ARS</v>
      </c>
      <c r="C24" s="57">
        <f>VLOOKUP($A2,'[1]2019sum'!$A$1:$T$21,8,FALSE)</f>
        <v>33.049999999999997</v>
      </c>
      <c r="D24" s="57">
        <f>VLOOKUP($A2,'[1]2019sum'!$A$1:$T$21,20,FALSE)</f>
        <v>34.364530000000002</v>
      </c>
      <c r="E24" s="57">
        <f>C24/'Formula Data'!$O2</f>
        <v>1.3770833333333332</v>
      </c>
      <c r="F24" s="57">
        <f>D24/'Formula Data'!$O2</f>
        <v>1.4318554166666668</v>
      </c>
      <c r="G24" s="57">
        <f>AVERAGE(F24,E24)</f>
        <v>1.4044693750000001</v>
      </c>
    </row>
    <row r="25" spans="1:9" x14ac:dyDescent="0.25">
      <c r="A25" s="1" t="s">
        <v>117</v>
      </c>
      <c r="B25" s="74" t="str">
        <f>Schedule!A3</f>
        <v>AVL</v>
      </c>
      <c r="C25" s="57">
        <f>VLOOKUP($A3,'[1]2019sum'!$A$1:$T$21,8,FALSE)</f>
        <v>48.699992999999999</v>
      </c>
      <c r="D25" s="57">
        <f>VLOOKUP($A3,'[1]2019sum'!$A$1:$T$21,20,FALSE)</f>
        <v>49.002625000000002</v>
      </c>
      <c r="E25" s="57">
        <f>C25/'Formula Data'!$O3</f>
        <v>2.029166375</v>
      </c>
      <c r="F25" s="57">
        <f>D25/'Formula Data'!$O3</f>
        <v>2.0417760416666666</v>
      </c>
      <c r="G25" s="57">
        <f t="shared" ref="G25:G43" si="1">AVERAGE(F25,E25)</f>
        <v>2.0354712083333331</v>
      </c>
    </row>
    <row r="26" spans="1:9" x14ac:dyDescent="0.25">
      <c r="A26" s="1" t="s">
        <v>99</v>
      </c>
      <c r="B26" s="74" t="str">
        <f>Schedule!A4</f>
        <v>BOU</v>
      </c>
      <c r="C26" s="57">
        <f>VLOOKUP($A4,'[1]2019sum'!$A$1:$T$21,8,FALSE)</f>
        <v>38.820003999999997</v>
      </c>
      <c r="D26" s="57">
        <f>VLOOKUP($A4,'[1]2019sum'!$A$1:$T$21,20,FALSE)</f>
        <v>39.271168000000003</v>
      </c>
      <c r="E26" s="57">
        <f>C26/'Formula Data'!$O4</f>
        <v>1.6175001666666666</v>
      </c>
      <c r="F26" s="57">
        <f>D26/'Formula Data'!$O4</f>
        <v>1.6362986666666668</v>
      </c>
      <c r="G26" s="57">
        <f t="shared" si="1"/>
        <v>1.6268994166666668</v>
      </c>
    </row>
    <row r="27" spans="1:9" x14ac:dyDescent="0.25">
      <c r="A27" s="1" t="s">
        <v>97</v>
      </c>
      <c r="B27" s="74" t="str">
        <f>Schedule!A5</f>
        <v>BRI</v>
      </c>
      <c r="C27" s="57">
        <f>VLOOKUP($A5,'[1]2019sum'!$A$1:$T$21,8,FALSE)</f>
        <v>34.58</v>
      </c>
      <c r="D27" s="57">
        <f>VLOOKUP($A5,'[1]2019sum'!$A$1:$T$21,20,FALSE)</f>
        <v>37.363346</v>
      </c>
      <c r="E27" s="57">
        <f>C27/'Formula Data'!$O5</f>
        <v>1.4408333333333332</v>
      </c>
      <c r="F27" s="57">
        <f>D27/'Formula Data'!$O5</f>
        <v>1.5568060833333333</v>
      </c>
      <c r="G27" s="57">
        <f t="shared" si="1"/>
        <v>1.4988197083333332</v>
      </c>
    </row>
    <row r="28" spans="1:9" x14ac:dyDescent="0.25">
      <c r="A28" s="1" t="s">
        <v>98</v>
      </c>
      <c r="B28" s="74" t="str">
        <f>Schedule!A6</f>
        <v>BUR</v>
      </c>
      <c r="C28" s="57">
        <f>VLOOKUP($A6,'[1]2019sum'!$A$1:$T$21,8,FALSE)</f>
        <v>33.309994000000003</v>
      </c>
      <c r="D28" s="57">
        <f>VLOOKUP($A6,'[1]2019sum'!$A$1:$T$21,20,FALSE)</f>
        <v>33.821556000000001</v>
      </c>
      <c r="E28" s="57">
        <f>C28/'Formula Data'!$O6</f>
        <v>1.3879164166666669</v>
      </c>
      <c r="F28" s="57">
        <f>D28/'Formula Data'!$O6</f>
        <v>1.4092315</v>
      </c>
      <c r="G28" s="57">
        <f t="shared" si="1"/>
        <v>1.3985739583333334</v>
      </c>
    </row>
    <row r="29" spans="1:9" x14ac:dyDescent="0.25">
      <c r="A29" s="1" t="s">
        <v>105</v>
      </c>
      <c r="B29" s="74" t="str">
        <f>Schedule!A7</f>
        <v>CHE</v>
      </c>
      <c r="C29" s="57">
        <f>VLOOKUP($A7,'[1]2019sum'!$A$1:$T$21,8,FALSE)</f>
        <v>24.200002999999999</v>
      </c>
      <c r="D29" s="57">
        <f>VLOOKUP($A7,'[1]2019sum'!$A$1:$T$21,20,FALSE)</f>
        <v>26.168419</v>
      </c>
      <c r="E29" s="57">
        <f>C29/'Formula Data'!$O7</f>
        <v>1.0083334583333332</v>
      </c>
      <c r="F29" s="57">
        <f>D29/'Formula Data'!$O7</f>
        <v>1.0903507916666666</v>
      </c>
      <c r="G29" s="57">
        <f t="shared" si="1"/>
        <v>1.0493421249999999</v>
      </c>
    </row>
    <row r="30" spans="1:9" x14ac:dyDescent="0.25">
      <c r="A30" s="1" t="s">
        <v>100</v>
      </c>
      <c r="B30" s="74" t="str">
        <f>Schedule!A8</f>
        <v>CRY</v>
      </c>
      <c r="C30" s="57">
        <f>VLOOKUP($A8,'[1]2019sum'!$A$1:$T$21,8,FALSE)</f>
        <v>38.03</v>
      </c>
      <c r="D30" s="57">
        <f>VLOOKUP($A8,'[1]2019sum'!$A$1:$T$21,20,FALSE)</f>
        <v>37.243009999999998</v>
      </c>
      <c r="E30" s="57">
        <f>C30/'Formula Data'!$O8</f>
        <v>1.5845833333333335</v>
      </c>
      <c r="F30" s="57">
        <f>D30/'Formula Data'!$O8</f>
        <v>1.5517920833333332</v>
      </c>
      <c r="G30" s="57">
        <f t="shared" si="1"/>
        <v>1.5681877083333333</v>
      </c>
    </row>
    <row r="31" spans="1:9" x14ac:dyDescent="0.25">
      <c r="A31" s="1" t="s">
        <v>107</v>
      </c>
      <c r="B31" s="74" t="str">
        <f>Schedule!A9</f>
        <v>EVE</v>
      </c>
      <c r="C31" s="57">
        <f>VLOOKUP($A9,'[1]2019sum'!$A$1:$T$21,8,FALSE)</f>
        <v>30.599997999999999</v>
      </c>
      <c r="D31" s="57">
        <f>VLOOKUP($A9,'[1]2019sum'!$A$1:$T$21,20,FALSE)</f>
        <v>30.912116999999999</v>
      </c>
      <c r="E31" s="57">
        <f>C31/'Formula Data'!$O9</f>
        <v>1.2749999166666666</v>
      </c>
      <c r="F31" s="57">
        <f>D31/'Formula Data'!$O9</f>
        <v>1.2880048749999999</v>
      </c>
      <c r="G31" s="57">
        <f t="shared" si="1"/>
        <v>1.2815023958333334</v>
      </c>
    </row>
    <row r="32" spans="1:9" x14ac:dyDescent="0.25">
      <c r="A32" s="1" t="s">
        <v>101</v>
      </c>
      <c r="B32" s="74" t="str">
        <f>Schedule!A10</f>
        <v>LEI</v>
      </c>
      <c r="C32" s="57">
        <f>VLOOKUP($A10,'[1]2019sum'!$A$1:$T$21,8,FALSE)</f>
        <v>30.109998999999998</v>
      </c>
      <c r="D32" s="57">
        <f>VLOOKUP($A10,'[1]2019sum'!$A$1:$T$21,20,FALSE)</f>
        <v>31.27375</v>
      </c>
      <c r="E32" s="57">
        <f>C32/'Formula Data'!$O10</f>
        <v>1.2545832916666666</v>
      </c>
      <c r="F32" s="57">
        <f>D32/'Formula Data'!$O10</f>
        <v>1.3030729166666666</v>
      </c>
      <c r="G32" s="57">
        <f t="shared" si="1"/>
        <v>1.2788281041666667</v>
      </c>
    </row>
    <row r="33" spans="1:7" x14ac:dyDescent="0.25">
      <c r="A33" s="1" t="s">
        <v>92</v>
      </c>
      <c r="B33" s="74" t="str">
        <f>Schedule!A11</f>
        <v>LIV</v>
      </c>
      <c r="C33" s="57">
        <f>VLOOKUP($A11,'[1]2019sum'!$A$1:$T$21,8,FALSE)</f>
        <v>22.219996999999999</v>
      </c>
      <c r="D33" s="57">
        <f>VLOOKUP($A11,'[1]2019sum'!$A$1:$T$21,20,FALSE)</f>
        <v>22.915420000000001</v>
      </c>
      <c r="E33" s="57">
        <f>C33/'Formula Data'!$O11</f>
        <v>0.92583320833333327</v>
      </c>
      <c r="F33" s="57">
        <f>D33/'Formula Data'!$O11</f>
        <v>0.95480916666666671</v>
      </c>
      <c r="G33" s="57">
        <f t="shared" si="1"/>
        <v>0.94032118749999993</v>
      </c>
    </row>
    <row r="34" spans="1:7" x14ac:dyDescent="0.25">
      <c r="A34" s="1" t="s">
        <v>94</v>
      </c>
      <c r="B34" s="74" t="str">
        <f>Schedule!A12</f>
        <v>MCI</v>
      </c>
      <c r="C34" s="57">
        <f>VLOOKUP($A12,'[1]2019sum'!$A$1:$T$21,8,FALSE)</f>
        <v>25.19</v>
      </c>
      <c r="D34" s="57">
        <f>VLOOKUP($A12,'[1]2019sum'!$A$1:$T$21,20,FALSE)</f>
        <v>24.873774999999998</v>
      </c>
      <c r="E34" s="57">
        <f>C34/'Formula Data'!$O12</f>
        <v>1.0495833333333333</v>
      </c>
      <c r="F34" s="57">
        <f>D34/'Formula Data'!$O12</f>
        <v>1.0364072916666667</v>
      </c>
      <c r="G34" s="57">
        <f t="shared" si="1"/>
        <v>1.0429953125</v>
      </c>
    </row>
    <row r="35" spans="1:7" x14ac:dyDescent="0.25">
      <c r="A35" s="1" t="s">
        <v>106</v>
      </c>
      <c r="B35" s="74" t="str">
        <f>Schedule!A13</f>
        <v>MUN</v>
      </c>
      <c r="C35" s="57">
        <f>VLOOKUP($A13,'[1]2019sum'!$A$1:$T$21,8,FALSE)</f>
        <v>24.960003</v>
      </c>
      <c r="D35" s="57">
        <f>VLOOKUP($A13,'[1]2019sum'!$A$1:$T$21,20,FALSE)</f>
        <v>24.728254</v>
      </c>
      <c r="E35" s="57">
        <f>C35/'Formula Data'!$O13</f>
        <v>1.0400001249999999</v>
      </c>
      <c r="F35" s="57">
        <f>D35/'Formula Data'!$O13</f>
        <v>1.0303439166666666</v>
      </c>
      <c r="G35" s="57">
        <f t="shared" si="1"/>
        <v>1.0351720208333333</v>
      </c>
    </row>
    <row r="36" spans="1:7" x14ac:dyDescent="0.25">
      <c r="A36" s="1" t="s">
        <v>95</v>
      </c>
      <c r="B36" s="74" t="str">
        <f>Schedule!A14</f>
        <v>NEW</v>
      </c>
      <c r="C36" s="57">
        <f>VLOOKUP($A14,'[1]2019sum'!$A$1:$T$21,8,FALSE)</f>
        <v>43.88</v>
      </c>
      <c r="D36" s="57">
        <f>VLOOKUP($A14,'[1]2019sum'!$A$1:$T$21,20,FALSE)</f>
        <v>43.511612</v>
      </c>
      <c r="E36" s="57">
        <f>C36/'Formula Data'!$O14</f>
        <v>1.8283333333333334</v>
      </c>
      <c r="F36" s="57">
        <f>D36/'Formula Data'!$O14</f>
        <v>1.8129838333333332</v>
      </c>
      <c r="G36" s="57">
        <f t="shared" si="1"/>
        <v>1.8206585833333333</v>
      </c>
    </row>
    <row r="37" spans="1:7" x14ac:dyDescent="0.25">
      <c r="A37" s="1" t="s">
        <v>118</v>
      </c>
      <c r="B37" s="74" t="str">
        <f>Schedule!A15</f>
        <v>NOR</v>
      </c>
      <c r="C37" s="57">
        <f>VLOOKUP($A15,'[1]2019sum'!$A$1:$T$21,8,FALSE)</f>
        <v>42.090004</v>
      </c>
      <c r="D37" s="57">
        <f>VLOOKUP($A15,'[1]2019sum'!$A$1:$T$21,20,FALSE)</f>
        <v>44.70975</v>
      </c>
      <c r="E37" s="57">
        <f>C37/'Formula Data'!$O15</f>
        <v>1.7537501666666666</v>
      </c>
      <c r="F37" s="57">
        <f>D37/'Formula Data'!$O15</f>
        <v>1.86290625</v>
      </c>
      <c r="G37" s="57">
        <f t="shared" si="1"/>
        <v>1.8083282083333332</v>
      </c>
    </row>
    <row r="38" spans="1:7" x14ac:dyDescent="0.25">
      <c r="A38" s="1" t="s">
        <v>119</v>
      </c>
      <c r="B38" s="74" t="str">
        <f>Schedule!A16</f>
        <v>SHU</v>
      </c>
      <c r="C38" s="57">
        <f>VLOOKUP($A16,'[1]2019sum'!$A$1:$T$21,8,FALSE)</f>
        <v>31.48</v>
      </c>
      <c r="D38" s="57">
        <f>VLOOKUP($A16,'[1]2019sum'!$A$1:$T$21,20,FALSE)</f>
        <v>31.401465999999999</v>
      </c>
      <c r="E38" s="57">
        <f>C38/'Formula Data'!$O16</f>
        <v>1.3116666666666668</v>
      </c>
      <c r="F38" s="57">
        <f>D38/'Formula Data'!$O16</f>
        <v>1.3083944166666666</v>
      </c>
      <c r="G38" s="57">
        <f t="shared" si="1"/>
        <v>1.3100305416666667</v>
      </c>
    </row>
    <row r="39" spans="1:7" x14ac:dyDescent="0.25">
      <c r="A39" s="1" t="s">
        <v>102</v>
      </c>
      <c r="B39" s="74" t="str">
        <f>Schedule!A17</f>
        <v>SOU</v>
      </c>
      <c r="C39" s="57">
        <f>VLOOKUP($A17,'[1]2019sum'!$A$1:$T$21,8,FALSE)</f>
        <v>32.299999999999997</v>
      </c>
      <c r="D39" s="57">
        <f>VLOOKUP($A17,'[1]2019sum'!$A$1:$T$21,20,FALSE)</f>
        <v>34.250830000000001</v>
      </c>
      <c r="E39" s="57">
        <f>C39/'Formula Data'!$O17</f>
        <v>1.3458333333333332</v>
      </c>
      <c r="F39" s="57">
        <f>D39/'Formula Data'!$O17</f>
        <v>1.4271179166666668</v>
      </c>
      <c r="G39" s="57">
        <f t="shared" si="1"/>
        <v>1.3864756250000001</v>
      </c>
    </row>
    <row r="40" spans="1:7" x14ac:dyDescent="0.25">
      <c r="A40" s="1" t="s">
        <v>91</v>
      </c>
      <c r="B40" s="74" t="str">
        <f>Schedule!A18</f>
        <v>TOT</v>
      </c>
      <c r="C40" s="57">
        <f>VLOOKUP($A18,'[1]2019sum'!$A$1:$T$21,8,FALSE)</f>
        <v>32.24</v>
      </c>
      <c r="D40" s="57">
        <f>VLOOKUP($A18,'[1]2019sum'!$A$1:$T$21,20,FALSE)</f>
        <v>31.399818</v>
      </c>
      <c r="E40" s="57">
        <f>C40/'Formula Data'!$O18</f>
        <v>1.3433333333333335</v>
      </c>
      <c r="F40" s="57">
        <f>D40/'Formula Data'!$O18</f>
        <v>1.3083257500000001</v>
      </c>
      <c r="G40" s="57">
        <f t="shared" si="1"/>
        <v>1.3258295416666668</v>
      </c>
    </row>
    <row r="41" spans="1:7" x14ac:dyDescent="0.25">
      <c r="A41" s="1" t="s">
        <v>103</v>
      </c>
      <c r="B41" s="74" t="str">
        <f>Schedule!A19</f>
        <v>WAT</v>
      </c>
      <c r="C41" s="57">
        <f>VLOOKUP($A19,'[1]2019sum'!$A$1:$T$21,8,FALSE)</f>
        <v>37.81</v>
      </c>
      <c r="D41" s="57">
        <f>VLOOKUP($A19,'[1]2019sum'!$A$1:$T$21,20,FALSE)</f>
        <v>37.230175000000003</v>
      </c>
      <c r="E41" s="57">
        <f>C41/'Formula Data'!$O19</f>
        <v>1.5754166666666667</v>
      </c>
      <c r="F41" s="57">
        <f>D41/'Formula Data'!$O19</f>
        <v>1.5512572916666667</v>
      </c>
      <c r="G41" s="57">
        <f t="shared" si="1"/>
        <v>1.5633369791666667</v>
      </c>
    </row>
    <row r="42" spans="1:7" x14ac:dyDescent="0.25">
      <c r="A42" s="1" t="s">
        <v>96</v>
      </c>
      <c r="B42" s="74" t="str">
        <f>Schedule!A20</f>
        <v>WHU</v>
      </c>
      <c r="C42" s="57">
        <f>VLOOKUP($A20,'[1]2019sum'!$A$1:$T$21,8,FALSE)</f>
        <v>44.940002</v>
      </c>
      <c r="D42" s="57">
        <f>VLOOKUP($A20,'[1]2019sum'!$A$1:$T$21,20,FALSE)</f>
        <v>47.723869999999998</v>
      </c>
      <c r="E42" s="57">
        <f>C42/'Formula Data'!$O20</f>
        <v>1.8725000833333334</v>
      </c>
      <c r="F42" s="57">
        <f>D42/'Formula Data'!$O20</f>
        <v>1.9884945833333332</v>
      </c>
      <c r="G42" s="57">
        <f t="shared" si="1"/>
        <v>1.9304973333333333</v>
      </c>
    </row>
    <row r="43" spans="1:7" x14ac:dyDescent="0.25">
      <c r="A43" s="1" t="s">
        <v>93</v>
      </c>
      <c r="B43" s="74" t="str">
        <f>Schedule!A21</f>
        <v>WOL</v>
      </c>
      <c r="C43" s="57">
        <f>VLOOKUP($A21,'[1]2019sum'!$A$1:$T$21,8,FALSE)</f>
        <v>27.17</v>
      </c>
      <c r="D43" s="57">
        <f>VLOOKUP($A21,'[1]2019sum'!$A$1:$T$21,20,FALSE)</f>
        <v>27.079502000000002</v>
      </c>
      <c r="E43" s="57">
        <f>C43/'Formula Data'!$O21</f>
        <v>1.1320833333333333</v>
      </c>
      <c r="F43" s="57">
        <f>D43/'Formula Data'!$O21</f>
        <v>1.1283125833333334</v>
      </c>
      <c r="G43" s="57">
        <f t="shared" si="1"/>
        <v>1.1301979583333335</v>
      </c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A68"/>
  <sheetViews>
    <sheetView topLeftCell="A5" workbookViewId="0">
      <selection activeCell="AW36" sqref="AW36"/>
    </sheetView>
  </sheetViews>
  <sheetFormatPr defaultColWidth="9.109375" defaultRowHeight="12" x14ac:dyDescent="0.25"/>
  <cols>
    <col min="1" max="1" width="4.5546875" style="37" bestFit="1" customWidth="1"/>
    <col min="2" max="2" width="5.6640625" style="37" bestFit="1" customWidth="1"/>
    <col min="3" max="3" width="5.44140625" style="37" bestFit="1" customWidth="1"/>
    <col min="4" max="4" width="4.88671875" style="37" bestFit="1" customWidth="1"/>
    <col min="5" max="5" width="5.6640625" style="37" bestFit="1" customWidth="1"/>
    <col min="6" max="6" width="4.6640625" style="37" bestFit="1" customWidth="1"/>
    <col min="7" max="7" width="5.6640625" style="37" bestFit="1" customWidth="1"/>
    <col min="8" max="8" width="4.88671875" style="37" bestFit="1" customWidth="1"/>
    <col min="9" max="9" width="6.6640625" style="37" bestFit="1" customWidth="1"/>
    <col min="10" max="10" width="8.109375" style="37" bestFit="1" customWidth="1"/>
    <col min="11" max="19" width="4.44140625" style="37" bestFit="1" customWidth="1"/>
    <col min="20" max="34" width="4.44140625" style="37" customWidth="1"/>
    <col min="35" max="48" width="4.44140625" style="37" hidden="1" customWidth="1"/>
    <col min="49" max="49" width="3.88671875" style="37" bestFit="1" customWidth="1"/>
    <col min="50" max="50" width="9.109375" style="37" customWidth="1"/>
    <col min="51" max="16384" width="9.109375" style="37"/>
  </cols>
  <sheetData>
    <row r="1" spans="1:53" x14ac:dyDescent="0.25">
      <c r="A1" s="35" t="s">
        <v>0</v>
      </c>
      <c r="B1" s="36" t="s">
        <v>20</v>
      </c>
      <c r="C1" s="36" t="s">
        <v>21</v>
      </c>
      <c r="E1" s="38" t="s">
        <v>0</v>
      </c>
      <c r="F1" s="38" t="s">
        <v>19</v>
      </c>
      <c r="G1" s="38" t="s">
        <v>0</v>
      </c>
      <c r="H1" s="38" t="s">
        <v>18</v>
      </c>
      <c r="J1" s="39" t="s">
        <v>27</v>
      </c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</row>
    <row r="2" spans="1:53" x14ac:dyDescent="0.25">
      <c r="A2" s="41" t="str">
        <f>Schedule!A2</f>
        <v>ARS</v>
      </c>
      <c r="B2" s="42">
        <f>'Formula Data'!AB2</f>
        <v>1.4369951283787583</v>
      </c>
      <c r="C2" s="42">
        <f>'Formula Data'!AC2</f>
        <v>1.2309093403318503</v>
      </c>
      <c r="D2" s="37" t="s">
        <v>34</v>
      </c>
      <c r="E2" s="43" t="str">
        <f>Schedule!A2</f>
        <v>ARS</v>
      </c>
      <c r="F2" s="44">
        <f t="shared" ref="F2:F21" si="0">C2*(1-$D$3)</f>
        <v>1.1078184062986653</v>
      </c>
      <c r="G2" s="43" t="str">
        <f>Schedule!A2</f>
        <v>ARS</v>
      </c>
      <c r="H2" s="44">
        <f t="shared" ref="H2:H21" si="1">B2*(1+$D$3)</f>
        <v>1.5806946412166343</v>
      </c>
      <c r="J2" s="45" t="s">
        <v>0</v>
      </c>
      <c r="K2" s="45">
        <v>1</v>
      </c>
      <c r="L2" s="45">
        <v>2</v>
      </c>
      <c r="M2" s="45">
        <v>3</v>
      </c>
      <c r="N2" s="45">
        <v>4</v>
      </c>
      <c r="O2" s="45">
        <v>5</v>
      </c>
      <c r="P2" s="45">
        <v>6</v>
      </c>
      <c r="Q2" s="45">
        <v>7</v>
      </c>
      <c r="R2" s="45">
        <v>8</v>
      </c>
      <c r="S2" s="45">
        <v>9</v>
      </c>
      <c r="T2" s="45">
        <v>10</v>
      </c>
      <c r="U2" s="45">
        <v>11</v>
      </c>
      <c r="V2" s="45">
        <v>12</v>
      </c>
      <c r="W2" s="45">
        <v>13</v>
      </c>
      <c r="X2" s="45">
        <v>14</v>
      </c>
      <c r="Y2" s="45">
        <v>15</v>
      </c>
      <c r="Z2" s="45">
        <v>16</v>
      </c>
      <c r="AA2" s="45">
        <v>17</v>
      </c>
      <c r="AB2" s="45">
        <v>18</v>
      </c>
      <c r="AC2" s="45">
        <v>19</v>
      </c>
      <c r="AD2" s="45">
        <v>20</v>
      </c>
      <c r="AE2" s="45">
        <v>21</v>
      </c>
      <c r="AF2" s="45">
        <v>22</v>
      </c>
      <c r="AG2" s="45">
        <v>23</v>
      </c>
      <c r="AH2" s="45">
        <v>24</v>
      </c>
      <c r="AI2" s="45">
        <v>25</v>
      </c>
      <c r="AJ2" s="45">
        <v>26</v>
      </c>
      <c r="AK2" s="45">
        <v>27</v>
      </c>
      <c r="AL2" s="45">
        <v>28</v>
      </c>
      <c r="AM2" s="45">
        <v>29</v>
      </c>
      <c r="AN2" s="45">
        <v>30</v>
      </c>
      <c r="AO2" s="45">
        <v>31</v>
      </c>
      <c r="AP2" s="45">
        <v>32</v>
      </c>
      <c r="AQ2" s="45">
        <v>33</v>
      </c>
      <c r="AR2" s="45">
        <v>34</v>
      </c>
      <c r="AS2" s="45">
        <v>35</v>
      </c>
      <c r="AT2" s="45">
        <v>36</v>
      </c>
      <c r="AU2" s="45">
        <v>37</v>
      </c>
      <c r="AV2" s="45">
        <v>38</v>
      </c>
      <c r="AW2" s="46" t="s">
        <v>17</v>
      </c>
    </row>
    <row r="3" spans="1:53" x14ac:dyDescent="0.25">
      <c r="A3" s="41" t="str">
        <f>Schedule!A3</f>
        <v>AVL</v>
      </c>
      <c r="B3" s="42">
        <f>'Formula Data'!AB3</f>
        <v>1.8962877523259225</v>
      </c>
      <c r="C3" s="42">
        <f>'Formula Data'!AC3</f>
        <v>1.2962345480637927</v>
      </c>
      <c r="D3" s="47">
        <v>0.1</v>
      </c>
      <c r="E3" s="43" t="str">
        <f>Schedule!A3</f>
        <v>AVL</v>
      </c>
      <c r="F3" s="44">
        <f t="shared" si="0"/>
        <v>1.1666110932574134</v>
      </c>
      <c r="G3" s="43" t="str">
        <f>Schedule!A3</f>
        <v>AVL</v>
      </c>
      <c r="H3" s="44">
        <f t="shared" si="1"/>
        <v>2.0859165275585148</v>
      </c>
      <c r="J3" s="41" t="str">
        <f>Schedule!A2</f>
        <v>ARS</v>
      </c>
      <c r="K3" s="48">
        <f t="shared" ref="K3:AK3" si="2">VLOOKUP(K49,$E$2:$F$41,2,FALSE)</f>
        <v>0.99432879840255572</v>
      </c>
      <c r="L3" s="48">
        <f t="shared" si="2"/>
        <v>1.0398594710179332</v>
      </c>
      <c r="M3" s="48">
        <f t="shared" si="2"/>
        <v>2.2041474985131968</v>
      </c>
      <c r="N3" s="48">
        <f t="shared" si="2"/>
        <v>1.2157438195690844</v>
      </c>
      <c r="O3" s="48">
        <f t="shared" si="2"/>
        <v>1.339186786015147</v>
      </c>
      <c r="P3" s="48">
        <f t="shared" si="2"/>
        <v>1.1666110932574134</v>
      </c>
      <c r="Q3" s="48">
        <f t="shared" si="2"/>
        <v>1.893669959198059</v>
      </c>
      <c r="R3" s="48">
        <f t="shared" si="2"/>
        <v>0.9363629025192286</v>
      </c>
      <c r="S3" s="48">
        <f t="shared" si="2"/>
        <v>1.3001243765456425</v>
      </c>
      <c r="T3" s="48">
        <f t="shared" si="2"/>
        <v>0.81098743868916023</v>
      </c>
      <c r="U3" s="48">
        <f t="shared" si="2"/>
        <v>1.2835319105604295</v>
      </c>
      <c r="V3" s="48">
        <f t="shared" si="2"/>
        <v>1.9308032826393884</v>
      </c>
      <c r="W3" s="48">
        <f t="shared" si="2"/>
        <v>1.3070865926011117</v>
      </c>
      <c r="X3" s="48">
        <f t="shared" si="2"/>
        <v>1.2264678084148095</v>
      </c>
      <c r="Y3" s="48">
        <f t="shared" si="2"/>
        <v>1.1899447157307239</v>
      </c>
      <c r="Z3" s="48">
        <f t="shared" si="2"/>
        <v>1.3646722039382344</v>
      </c>
      <c r="AA3" s="48">
        <f t="shared" si="2"/>
        <v>2.2000696924206098</v>
      </c>
      <c r="AB3" s="48">
        <f t="shared" si="2"/>
        <v>1.580441269240128</v>
      </c>
      <c r="AC3" s="48">
        <f>VLOOKUP(AC49,$E$2:$F$41,2,FALSE)</f>
        <v>1.1444435475235017</v>
      </c>
      <c r="AD3" s="48">
        <f t="shared" si="2"/>
        <v>1.7070577244456917</v>
      </c>
      <c r="AE3" s="48">
        <f t="shared" si="2"/>
        <v>1.5493663302529574</v>
      </c>
      <c r="AF3" s="48">
        <f t="shared" si="2"/>
        <v>0.99120686950897363</v>
      </c>
      <c r="AG3" s="48">
        <f t="shared" si="2"/>
        <v>1.0637381262646166</v>
      </c>
      <c r="AH3" s="48">
        <f t="shared" si="2"/>
        <v>2.0864038854336231</v>
      </c>
      <c r="AI3" s="48">
        <f t="shared" si="2"/>
        <v>1.2709393534663629</v>
      </c>
      <c r="AJ3" s="48">
        <f t="shared" si="2"/>
        <v>0.81354174414754554</v>
      </c>
      <c r="AK3" s="48">
        <f t="shared" si="2"/>
        <v>1.2930883111964684</v>
      </c>
      <c r="AL3" s="48">
        <f>VLOOKUP(AL49,$E$2:$F$41,2,FALSE)</f>
        <v>2.6889740685140788</v>
      </c>
      <c r="AM3" s="48">
        <f t="shared" ref="AM3:AM22" si="3">VLOOKUP(AM49,$E$2:$F$41,2,FALSE)</f>
        <v>1.1165499850403735</v>
      </c>
      <c r="AN3" s="48">
        <f t="shared" ref="AN3:AV22" si="4">VLOOKUP(AN49,$E$2:$F$41,2,FALSE)</f>
        <v>1.4543768747819961</v>
      </c>
      <c r="AO3" s="48">
        <f t="shared" si="4"/>
        <v>1.5975502798458032</v>
      </c>
      <c r="AP3" s="48">
        <f t="shared" si="4"/>
        <v>1.0034736614302986</v>
      </c>
      <c r="AQ3" s="48">
        <f t="shared" si="4"/>
        <v>1.5687612240183029</v>
      </c>
      <c r="AR3" s="48">
        <f t="shared" si="4"/>
        <v>1.5797481403413178</v>
      </c>
      <c r="AS3" s="48">
        <f t="shared" si="4"/>
        <v>1.4859091128066588</v>
      </c>
      <c r="AT3" s="48">
        <f>VLOOKUP(AT49,$E$2:$F$41,2,FALSE)</f>
        <v>1.8033934078744338</v>
      </c>
      <c r="AU3" s="48">
        <f>VLOOKUP(AU49,$E$2:$F$41,2,FALSE)</f>
        <v>1.4258580028701722</v>
      </c>
      <c r="AV3" s="48">
        <f>VLOOKUP(AV49,$E$2:$F$41,2,FALSE)</f>
        <v>1.0956982794669383</v>
      </c>
      <c r="AW3" s="48">
        <f t="shared" ref="AW3:AW22" ca="1" si="5">IF(OR($D$6=0,$D$6&gt;39),AVERAGE($K3:$AV3),AVERAGE(OFFSET($K3,0,0,1,$D$6-1)))</f>
        <v>1.3969273376125928</v>
      </c>
      <c r="AX3" s="49"/>
      <c r="AY3" s="71"/>
      <c r="AZ3" s="49"/>
    </row>
    <row r="4" spans="1:53" x14ac:dyDescent="0.25">
      <c r="A4" s="41" t="str">
        <f>Schedule!A4</f>
        <v>BOU</v>
      </c>
      <c r="B4" s="42">
        <f>'Formula Data'!AB4</f>
        <v>1.5859435225344281</v>
      </c>
      <c r="C4" s="42">
        <f>'Formula Data'!AC4</f>
        <v>1.0404032250213651</v>
      </c>
      <c r="E4" s="43" t="str">
        <f>Schedule!A4</f>
        <v>BOU</v>
      </c>
      <c r="F4" s="44">
        <f t="shared" si="0"/>
        <v>0.9363629025192286</v>
      </c>
      <c r="G4" s="43" t="str">
        <f>Schedule!A4</f>
        <v>BOU</v>
      </c>
      <c r="H4" s="44">
        <f t="shared" si="1"/>
        <v>1.744537874787871</v>
      </c>
      <c r="J4" s="41" t="str">
        <f>Schedule!A3</f>
        <v>AVL</v>
      </c>
      <c r="K4" s="48">
        <f t="shared" ref="K4:AB4" si="6">VLOOKUP(K50,$E$2:$F$41,2,FALSE)</f>
        <v>1.4859091128066588</v>
      </c>
      <c r="L4" s="48">
        <f t="shared" si="6"/>
        <v>0.9363629025192286</v>
      </c>
      <c r="M4" s="48">
        <f t="shared" si="6"/>
        <v>1.2930883111964684</v>
      </c>
      <c r="N4" s="48">
        <f t="shared" si="6"/>
        <v>0.99120686950897363</v>
      </c>
      <c r="O4" s="48">
        <f t="shared" si="6"/>
        <v>1.1165499850403735</v>
      </c>
      <c r="P4" s="48">
        <f t="shared" si="6"/>
        <v>1.3540002743650354</v>
      </c>
      <c r="Q4" s="48">
        <f t="shared" si="6"/>
        <v>1.0398594710179332</v>
      </c>
      <c r="R4" s="48">
        <f t="shared" si="6"/>
        <v>1.2264678084148095</v>
      </c>
      <c r="S4" s="48">
        <f t="shared" si="6"/>
        <v>1.1899447157307239</v>
      </c>
      <c r="T4" s="48">
        <f t="shared" si="6"/>
        <v>2.6889740685140788</v>
      </c>
      <c r="U4" s="48">
        <f t="shared" si="6"/>
        <v>1.8033934078744338</v>
      </c>
      <c r="V4" s="48">
        <f t="shared" si="6"/>
        <v>1.5687612240183029</v>
      </c>
      <c r="W4" s="48">
        <f t="shared" si="6"/>
        <v>0.81354174414754554</v>
      </c>
      <c r="X4" s="48">
        <f t="shared" si="6"/>
        <v>1.893669959198059</v>
      </c>
      <c r="Y4" s="48">
        <f t="shared" si="6"/>
        <v>2.0864038854336231</v>
      </c>
      <c r="Z4" s="48">
        <f t="shared" si="6"/>
        <v>1.5797481403413178</v>
      </c>
      <c r="AA4" s="48">
        <f t="shared" si="6"/>
        <v>1.3001243765456425</v>
      </c>
      <c r="AB4" s="48">
        <f t="shared" si="6"/>
        <v>1.3070865926011117</v>
      </c>
      <c r="AC4" s="48">
        <f>VLOOKUP(AC50,$E$2:$F$41,2,FALSE)</f>
        <v>1.0034736614302986</v>
      </c>
      <c r="AD4" s="48">
        <f t="shared" ref="AD4:AK4" si="7">VLOOKUP(AD50,$E$2:$F$41,2,FALSE)</f>
        <v>1.339186786015147</v>
      </c>
      <c r="AE4" s="48">
        <f t="shared" si="7"/>
        <v>1.2709393534663629</v>
      </c>
      <c r="AF4" s="48">
        <f t="shared" si="7"/>
        <v>2.2000696924206098</v>
      </c>
      <c r="AG4" s="48">
        <f t="shared" si="7"/>
        <v>1.4543768747819961</v>
      </c>
      <c r="AH4" s="48">
        <f t="shared" si="7"/>
        <v>1.0956982794669383</v>
      </c>
      <c r="AI4" s="48">
        <f t="shared" si="7"/>
        <v>1.1444435475235017</v>
      </c>
      <c r="AJ4" s="48">
        <f t="shared" si="7"/>
        <v>1.2157438195690844</v>
      </c>
      <c r="AK4" s="48">
        <f t="shared" si="7"/>
        <v>1.5975502798458032</v>
      </c>
      <c r="AL4" s="48">
        <f>VLOOKUP(AL50,$E$2:$F$41,2,FALSE)</f>
        <v>1.0637381262646166</v>
      </c>
      <c r="AM4" s="48">
        <f t="shared" si="3"/>
        <v>1.9308032826393884</v>
      </c>
      <c r="AN4" s="48">
        <f t="shared" si="4"/>
        <v>1.7070577244456917</v>
      </c>
      <c r="AO4" s="48">
        <f t="shared" si="4"/>
        <v>0.99432879840255572</v>
      </c>
      <c r="AP4" s="48">
        <f t="shared" si="4"/>
        <v>1.2835319105604295</v>
      </c>
      <c r="AQ4" s="48">
        <f t="shared" si="4"/>
        <v>2.2041474985131968</v>
      </c>
      <c r="AR4" s="48">
        <f t="shared" si="4"/>
        <v>1.5493663302529574</v>
      </c>
      <c r="AS4" s="48">
        <f t="shared" si="4"/>
        <v>0.81098743868916023</v>
      </c>
      <c r="AT4" s="48">
        <f t="shared" si="4"/>
        <v>1.580441269240128</v>
      </c>
      <c r="AU4" s="48">
        <f t="shared" si="4"/>
        <v>1.1078184062986653</v>
      </c>
      <c r="AV4" s="48">
        <f t="shared" si="4"/>
        <v>1.3646722039382344</v>
      </c>
      <c r="AW4" s="48">
        <f t="shared" ca="1" si="5"/>
        <v>1.41828489570232</v>
      </c>
      <c r="AX4" s="49"/>
    </row>
    <row r="5" spans="1:53" x14ac:dyDescent="0.25">
      <c r="A5" s="41" t="str">
        <f>Schedule!A5</f>
        <v>BRI</v>
      </c>
      <c r="B5" s="42">
        <f>'Formula Data'!AB5</f>
        <v>1.5154648140526978</v>
      </c>
      <c r="C5" s="42">
        <f>'Formula Data'!AC5</f>
        <v>1.3221607952563599</v>
      </c>
      <c r="D5" s="37" t="s">
        <v>52</v>
      </c>
      <c r="E5" s="43" t="str">
        <f>Schedule!A5</f>
        <v>BRI</v>
      </c>
      <c r="F5" s="44">
        <f t="shared" si="0"/>
        <v>1.1899447157307239</v>
      </c>
      <c r="G5" s="43" t="str">
        <f>Schedule!A5</f>
        <v>BRI</v>
      </c>
      <c r="H5" s="44">
        <f t="shared" si="1"/>
        <v>1.6670112954579677</v>
      </c>
      <c r="J5" s="41" t="str">
        <f>Schedule!A4</f>
        <v>BOU</v>
      </c>
      <c r="K5" s="48">
        <f t="shared" ref="K5:AB5" si="8">VLOOKUP(K51,$E$2:$F$41,2,FALSE)</f>
        <v>1.0637381262646166</v>
      </c>
      <c r="L5" s="48">
        <f t="shared" si="8"/>
        <v>1.4258580028701722</v>
      </c>
      <c r="M5" s="48">
        <f t="shared" si="8"/>
        <v>2.2000696924206098</v>
      </c>
      <c r="N5" s="48">
        <f t="shared" si="8"/>
        <v>1.9308032826393884</v>
      </c>
      <c r="O5" s="48">
        <f t="shared" si="8"/>
        <v>1.2930883111964684</v>
      </c>
      <c r="P5" s="48">
        <f t="shared" si="8"/>
        <v>1.5975502798458032</v>
      </c>
      <c r="Q5" s="48">
        <f t="shared" si="8"/>
        <v>1.1165499850403735</v>
      </c>
      <c r="R5" s="48">
        <f t="shared" si="8"/>
        <v>1.3540002743650354</v>
      </c>
      <c r="S5" s="48">
        <f t="shared" si="8"/>
        <v>1.0034736614302986</v>
      </c>
      <c r="T5" s="48">
        <f t="shared" si="8"/>
        <v>1.339186786015147</v>
      </c>
      <c r="U5" s="48">
        <f t="shared" si="8"/>
        <v>1.5493663302529574</v>
      </c>
      <c r="V5" s="48">
        <f t="shared" si="8"/>
        <v>0.99432879840255572</v>
      </c>
      <c r="W5" s="48">
        <f t="shared" si="8"/>
        <v>1.2835319105604295</v>
      </c>
      <c r="X5" s="48">
        <f t="shared" si="8"/>
        <v>1.4859091128066588</v>
      </c>
      <c r="Y5" s="48">
        <f t="shared" si="8"/>
        <v>0.99120686950897363</v>
      </c>
      <c r="Z5" s="48">
        <f t="shared" si="8"/>
        <v>1.8033934078744338</v>
      </c>
      <c r="AA5" s="48">
        <f t="shared" si="8"/>
        <v>2.0864038854336231</v>
      </c>
      <c r="AB5" s="48">
        <f t="shared" si="8"/>
        <v>1.0398594710179332</v>
      </c>
      <c r="AC5" s="48">
        <f>VLOOKUP(AC51,$E$2:$F$41,2,FALSE)</f>
        <v>1.1078184062986653</v>
      </c>
      <c r="AD5" s="48">
        <f t="shared" ref="AD5:AL6" si="9">VLOOKUP(AD51,$E$2:$F$41,2,FALSE)</f>
        <v>1.4543768747819961</v>
      </c>
      <c r="AE5" s="48">
        <f t="shared" si="9"/>
        <v>1.3646722039382344</v>
      </c>
      <c r="AF5" s="48">
        <f t="shared" si="9"/>
        <v>1.0956982794669383</v>
      </c>
      <c r="AG5" s="48">
        <f t="shared" si="9"/>
        <v>1.2264678084148095</v>
      </c>
      <c r="AH5" s="48">
        <f t="shared" si="9"/>
        <v>1.1899447157307239</v>
      </c>
      <c r="AI5" s="48">
        <f t="shared" si="9"/>
        <v>1.1666110932574134</v>
      </c>
      <c r="AJ5" s="48">
        <f t="shared" si="9"/>
        <v>1.3001243765456425</v>
      </c>
      <c r="AK5" s="48">
        <f t="shared" si="9"/>
        <v>1.2709393534663629</v>
      </c>
      <c r="AL5" s="48">
        <f t="shared" si="9"/>
        <v>1.7070577244456917</v>
      </c>
      <c r="AM5" s="48">
        <f t="shared" si="3"/>
        <v>2.2041474985131968</v>
      </c>
      <c r="AN5" s="48">
        <f t="shared" si="4"/>
        <v>0.81098743868916023</v>
      </c>
      <c r="AO5" s="48">
        <f t="shared" si="4"/>
        <v>1.5687612240183029</v>
      </c>
      <c r="AP5" s="48">
        <f t="shared" si="4"/>
        <v>0.81354174414754554</v>
      </c>
      <c r="AQ5" s="48">
        <f t="shared" si="4"/>
        <v>1.893669959198059</v>
      </c>
      <c r="AR5" s="48">
        <f t="shared" si="4"/>
        <v>1.2157438195690844</v>
      </c>
      <c r="AS5" s="48">
        <f t="shared" si="4"/>
        <v>1.5797481403413178</v>
      </c>
      <c r="AT5" s="48">
        <f t="shared" ref="AT5:AV11" si="10">VLOOKUP(AT51,$E$2:$F$41,2,FALSE)</f>
        <v>2.6889740685140788</v>
      </c>
      <c r="AU5" s="48">
        <f t="shared" si="10"/>
        <v>1.3070865926011117</v>
      </c>
      <c r="AV5" s="48">
        <f t="shared" si="10"/>
        <v>1.580441269240128</v>
      </c>
      <c r="AW5" s="48">
        <f t="shared" ca="1" si="5"/>
        <v>1.374887353190702</v>
      </c>
      <c r="AX5" s="49"/>
    </row>
    <row r="6" spans="1:53" x14ac:dyDescent="0.25">
      <c r="A6" s="41" t="str">
        <f>Schedule!A6</f>
        <v>BUR</v>
      </c>
      <c r="B6" s="42">
        <f>'Formula Data'!AB6</f>
        <v>1.3970450956846241</v>
      </c>
      <c r="C6" s="42">
        <f>'Formula Data'!AC6</f>
        <v>1.155399412242148</v>
      </c>
      <c r="D6" s="37">
        <v>25</v>
      </c>
      <c r="E6" s="43" t="str">
        <f>Schedule!A6</f>
        <v>BUR</v>
      </c>
      <c r="F6" s="44">
        <f t="shared" si="0"/>
        <v>1.0398594710179332</v>
      </c>
      <c r="G6" s="43" t="str">
        <f>Schedule!A6</f>
        <v>BUR</v>
      </c>
      <c r="H6" s="44">
        <f t="shared" si="1"/>
        <v>1.5367496052530867</v>
      </c>
      <c r="J6" s="41" t="str">
        <f>Schedule!A5</f>
        <v>BRI</v>
      </c>
      <c r="K6" s="48">
        <f t="shared" ref="K6:Z6" si="11">VLOOKUP(K52,$E$2:$F$41,2,FALSE)</f>
        <v>1.339186786015147</v>
      </c>
      <c r="L6" s="48">
        <f t="shared" si="11"/>
        <v>1.1165499850403735</v>
      </c>
      <c r="M6" s="48">
        <f t="shared" si="11"/>
        <v>1.3070865926011117</v>
      </c>
      <c r="N6" s="48">
        <f t="shared" si="11"/>
        <v>2.6889740685140788</v>
      </c>
      <c r="O6" s="48">
        <f t="shared" si="11"/>
        <v>1.0398594710179332</v>
      </c>
      <c r="P6" s="48">
        <f t="shared" si="11"/>
        <v>0.99432879840255572</v>
      </c>
      <c r="Q6" s="48">
        <f t="shared" si="11"/>
        <v>2.0864038854336231</v>
      </c>
      <c r="R6" s="48">
        <f t="shared" si="11"/>
        <v>1.2157438195690844</v>
      </c>
      <c r="S6" s="48">
        <f t="shared" si="11"/>
        <v>1.4258580028701722</v>
      </c>
      <c r="T6" s="48">
        <f t="shared" si="11"/>
        <v>1.2930883111964684</v>
      </c>
      <c r="U6" s="48">
        <f t="shared" si="11"/>
        <v>1.0034736614302986</v>
      </c>
      <c r="V6" s="48">
        <f t="shared" si="11"/>
        <v>1.893669959198059</v>
      </c>
      <c r="W6" s="48">
        <f t="shared" si="11"/>
        <v>1.5797481403413178</v>
      </c>
      <c r="X6" s="48">
        <f t="shared" si="11"/>
        <v>2.2041474985131968</v>
      </c>
      <c r="Y6" s="48">
        <f t="shared" si="11"/>
        <v>1.3540002743650354</v>
      </c>
      <c r="Z6" s="48">
        <f t="shared" si="11"/>
        <v>1.2835319105604295</v>
      </c>
      <c r="AA6" s="48">
        <f>VLOOKUP(AA52,$E$2:$F$41,2,FALSE)</f>
        <v>0.99120686950897363</v>
      </c>
      <c r="AB6" s="48">
        <f t="shared" ref="AB6:AH6" si="12">VLOOKUP(AB52,$E$2:$F$41,2,FALSE)</f>
        <v>1.0637381262646166</v>
      </c>
      <c r="AC6" s="48">
        <f t="shared" si="12"/>
        <v>1.4859091128066588</v>
      </c>
      <c r="AD6" s="48">
        <f t="shared" si="12"/>
        <v>0.9363629025192286</v>
      </c>
      <c r="AE6" s="48">
        <f t="shared" si="12"/>
        <v>1.7070577244456917</v>
      </c>
      <c r="AF6" s="48">
        <f t="shared" si="12"/>
        <v>1.580441269240128</v>
      </c>
      <c r="AG6" s="48">
        <f t="shared" si="12"/>
        <v>1.1666110932574134</v>
      </c>
      <c r="AH6" s="48">
        <f t="shared" si="12"/>
        <v>1.1444435475235017</v>
      </c>
      <c r="AI6" s="48">
        <f t="shared" si="9"/>
        <v>1.3646722039382344</v>
      </c>
      <c r="AJ6" s="48">
        <f t="shared" si="9"/>
        <v>1.0956982794669383</v>
      </c>
      <c r="AK6" s="48">
        <f t="shared" si="9"/>
        <v>1.3001243765456425</v>
      </c>
      <c r="AL6" s="48">
        <f>VLOOKUP(AL52,$E$2:$F$41,2,FALSE)</f>
        <v>0.81098743868916023</v>
      </c>
      <c r="AM6" s="48">
        <f t="shared" si="3"/>
        <v>1.5687612240183029</v>
      </c>
      <c r="AN6" s="48">
        <f t="shared" si="4"/>
        <v>1.1078184062986653</v>
      </c>
      <c r="AO6" s="48">
        <f t="shared" si="4"/>
        <v>1.9308032826393884</v>
      </c>
      <c r="AP6" s="48">
        <f t="shared" si="4"/>
        <v>1.5493663302529574</v>
      </c>
      <c r="AQ6" s="48">
        <f t="shared" si="4"/>
        <v>1.2264678084148095</v>
      </c>
      <c r="AR6" s="48">
        <f t="shared" si="4"/>
        <v>1.8033934078744338</v>
      </c>
      <c r="AS6" s="48">
        <f t="shared" si="4"/>
        <v>2.2000696924206098</v>
      </c>
      <c r="AT6" s="48">
        <f t="shared" si="10"/>
        <v>1.5975502798458032</v>
      </c>
      <c r="AU6" s="48">
        <f t="shared" si="10"/>
        <v>0.81354174414754554</v>
      </c>
      <c r="AV6" s="48">
        <f t="shared" si="10"/>
        <v>1.2709393534663629</v>
      </c>
      <c r="AW6" s="48">
        <f t="shared" ca="1" si="5"/>
        <v>1.4125592421097959</v>
      </c>
      <c r="AX6" s="49"/>
    </row>
    <row r="7" spans="1:53" x14ac:dyDescent="0.25">
      <c r="A7" s="41" t="str">
        <f>Schedule!A7</f>
        <v>CHE</v>
      </c>
      <c r="B7" s="42">
        <f>'Formula Data'!AB7</f>
        <v>1.0310630547021442</v>
      </c>
      <c r="C7" s="42">
        <f>'Formula Data'!AC7</f>
        <v>1.8967308049396574</v>
      </c>
      <c r="E7" s="43" t="str">
        <f>Schedule!A7</f>
        <v>CHE</v>
      </c>
      <c r="F7" s="44">
        <f t="shared" si="0"/>
        <v>1.7070577244456917</v>
      </c>
      <c r="G7" s="43" t="str">
        <f>Schedule!A7</f>
        <v>CHE</v>
      </c>
      <c r="H7" s="44">
        <f t="shared" si="1"/>
        <v>1.1341693601723588</v>
      </c>
      <c r="J7" s="41" t="str">
        <f>Schedule!A6</f>
        <v>BUR</v>
      </c>
      <c r="K7" s="48">
        <f t="shared" ref="K7:AL7" si="13">VLOOKUP(K53,$E$2:$F$41,2,FALSE)</f>
        <v>1.3070865926011117</v>
      </c>
      <c r="L7" s="48">
        <f t="shared" si="13"/>
        <v>1.3540002743650354</v>
      </c>
      <c r="M7" s="48">
        <f t="shared" si="13"/>
        <v>1.5687612240183029</v>
      </c>
      <c r="N7" s="48">
        <f t="shared" si="13"/>
        <v>1.8033934078744338</v>
      </c>
      <c r="O7" s="48">
        <f t="shared" si="13"/>
        <v>1.4543768747819961</v>
      </c>
      <c r="P7" s="48">
        <f t="shared" si="13"/>
        <v>1.0034736614302986</v>
      </c>
      <c r="Q7" s="48">
        <f t="shared" si="13"/>
        <v>1.4258580028701722</v>
      </c>
      <c r="R7" s="48">
        <f t="shared" si="13"/>
        <v>1.2930883111964684</v>
      </c>
      <c r="S7" s="48">
        <f t="shared" si="13"/>
        <v>1.9308032826393884</v>
      </c>
      <c r="T7" s="48">
        <f t="shared" si="13"/>
        <v>1.7070577244456917</v>
      </c>
      <c r="U7" s="48">
        <f t="shared" si="13"/>
        <v>1.3001243765456425</v>
      </c>
      <c r="V7" s="48">
        <f t="shared" si="13"/>
        <v>1.1165499850403735</v>
      </c>
      <c r="W7" s="48">
        <f t="shared" si="13"/>
        <v>1.339186786015147</v>
      </c>
      <c r="X7" s="48">
        <f t="shared" si="13"/>
        <v>0.81098743868916023</v>
      </c>
      <c r="Y7" s="48">
        <f t="shared" si="13"/>
        <v>2.2000696924206098</v>
      </c>
      <c r="Z7" s="48">
        <f t="shared" si="13"/>
        <v>1.4859091128066588</v>
      </c>
      <c r="AA7" s="48">
        <f t="shared" si="13"/>
        <v>0.81354174414754554</v>
      </c>
      <c r="AB7" s="48">
        <f t="shared" si="13"/>
        <v>1.1444435475235017</v>
      </c>
      <c r="AC7" s="48">
        <f t="shared" si="13"/>
        <v>1.580441269240128</v>
      </c>
      <c r="AD7" s="48">
        <f t="shared" si="13"/>
        <v>1.5493663302529574</v>
      </c>
      <c r="AE7" s="48">
        <f t="shared" si="13"/>
        <v>1.1666110932574134</v>
      </c>
      <c r="AF7" s="48">
        <f t="shared" si="13"/>
        <v>2.0864038854336231</v>
      </c>
      <c r="AG7" s="48">
        <f t="shared" si="13"/>
        <v>1.5797481403413178</v>
      </c>
      <c r="AH7" s="48">
        <f t="shared" si="13"/>
        <v>1.893669959198059</v>
      </c>
      <c r="AI7" s="48">
        <f t="shared" si="13"/>
        <v>1.1078184062986653</v>
      </c>
      <c r="AJ7" s="48">
        <f>VLOOKUP(AJ53,$E$2:$F$41,2,FALSE)</f>
        <v>1.5975502798458032</v>
      </c>
      <c r="AK7" s="48">
        <f t="shared" si="13"/>
        <v>0.9363629025192286</v>
      </c>
      <c r="AL7" s="48">
        <f t="shared" si="13"/>
        <v>0.99432879840255572</v>
      </c>
      <c r="AM7" s="48">
        <f t="shared" si="3"/>
        <v>1.2157438195690844</v>
      </c>
      <c r="AN7" s="48">
        <f t="shared" si="4"/>
        <v>2.6889740685140788</v>
      </c>
      <c r="AO7" s="48">
        <f t="shared" si="4"/>
        <v>1.0956982794669383</v>
      </c>
      <c r="AP7" s="48">
        <f t="shared" si="4"/>
        <v>0.99120686950897363</v>
      </c>
      <c r="AQ7" s="48">
        <f t="shared" si="4"/>
        <v>1.0637381262646166</v>
      </c>
      <c r="AR7" s="48">
        <f t="shared" si="4"/>
        <v>1.3646722039382344</v>
      </c>
      <c r="AS7" s="48">
        <f t="shared" si="4"/>
        <v>2.2041474985131968</v>
      </c>
      <c r="AT7" s="48">
        <f t="shared" si="10"/>
        <v>1.2835319105604295</v>
      </c>
      <c r="AU7" s="48">
        <f t="shared" si="10"/>
        <v>1.2264678084148095</v>
      </c>
      <c r="AV7" s="48">
        <f t="shared" si="10"/>
        <v>1.1899447157307239</v>
      </c>
      <c r="AW7" s="48">
        <f t="shared" ca="1" si="5"/>
        <v>1.4547896965472928</v>
      </c>
      <c r="AX7" s="49"/>
    </row>
    <row r="8" spans="1:53" x14ac:dyDescent="0.25">
      <c r="A8" s="41" t="str">
        <f>Schedule!A8</f>
        <v>CRY</v>
      </c>
      <c r="B8" s="42">
        <f>'Formula Data'!AB8</f>
        <v>1.4986942140676938</v>
      </c>
      <c r="C8" s="42">
        <f>'Formula Data'!AC8</f>
        <v>0.90109715409906688</v>
      </c>
      <c r="E8" s="43" t="str">
        <f>Schedule!A8</f>
        <v>CRY</v>
      </c>
      <c r="F8" s="44">
        <f t="shared" si="0"/>
        <v>0.81098743868916023</v>
      </c>
      <c r="G8" s="43" t="str">
        <f>Schedule!A8</f>
        <v>CRY</v>
      </c>
      <c r="H8" s="44">
        <f t="shared" si="1"/>
        <v>1.6485636354744633</v>
      </c>
      <c r="J8" s="41" t="str">
        <f>Schedule!A7</f>
        <v>CHE</v>
      </c>
      <c r="K8" s="48">
        <f t="shared" ref="K8:AL8" si="14">VLOOKUP(K54,$E$2:$F$41,2,FALSE)</f>
        <v>1.893669959198059</v>
      </c>
      <c r="L8" s="48">
        <f t="shared" si="14"/>
        <v>1.5797481403413178</v>
      </c>
      <c r="M8" s="48">
        <f t="shared" si="14"/>
        <v>1.2264678084148095</v>
      </c>
      <c r="N8" s="48">
        <f t="shared" si="14"/>
        <v>1.0637381262646166</v>
      </c>
      <c r="O8" s="48">
        <f t="shared" si="14"/>
        <v>1.5687612240183029</v>
      </c>
      <c r="P8" s="48">
        <f t="shared" si="14"/>
        <v>1.8033934078744338</v>
      </c>
      <c r="Q8" s="48">
        <f t="shared" si="14"/>
        <v>1.1899447157307239</v>
      </c>
      <c r="R8" s="48">
        <f t="shared" si="14"/>
        <v>1.5975502798458032</v>
      </c>
      <c r="S8" s="48">
        <f t="shared" si="14"/>
        <v>0.81354174414754554</v>
      </c>
      <c r="T8" s="48">
        <f t="shared" si="14"/>
        <v>1.2709393534663629</v>
      </c>
      <c r="U8" s="48">
        <f t="shared" si="14"/>
        <v>1.339186786015147</v>
      </c>
      <c r="V8" s="48">
        <f t="shared" si="14"/>
        <v>0.81098743868916023</v>
      </c>
      <c r="W8" s="48">
        <f t="shared" si="14"/>
        <v>2.6889740685140788</v>
      </c>
      <c r="X8" s="48">
        <f t="shared" si="14"/>
        <v>1.1165499850403735</v>
      </c>
      <c r="Y8" s="48">
        <f t="shared" si="14"/>
        <v>1.1666110932574134</v>
      </c>
      <c r="Z8" s="48">
        <f t="shared" si="14"/>
        <v>1.580441269240128</v>
      </c>
      <c r="AA8" s="48">
        <f t="shared" si="14"/>
        <v>0.9363629025192286</v>
      </c>
      <c r="AB8" s="48">
        <f t="shared" si="14"/>
        <v>1.4859091128066588</v>
      </c>
      <c r="AC8" s="48">
        <f t="shared" si="14"/>
        <v>1.3070865926011117</v>
      </c>
      <c r="AD8" s="48">
        <f t="shared" si="14"/>
        <v>1.3540002743650354</v>
      </c>
      <c r="AE8" s="48">
        <f t="shared" si="14"/>
        <v>1.4543768747819961</v>
      </c>
      <c r="AF8" s="48">
        <f t="shared" si="14"/>
        <v>1.0398594710179332</v>
      </c>
      <c r="AG8" s="48">
        <f t="shared" si="14"/>
        <v>0.99432879840255572</v>
      </c>
      <c r="AH8" s="48">
        <f t="shared" si="14"/>
        <v>1.1078184062986653</v>
      </c>
      <c r="AI8" s="48">
        <f t="shared" si="14"/>
        <v>1.9308032826393884</v>
      </c>
      <c r="AJ8" s="48">
        <f>VLOOKUP(AJ54,$E$2:$F$41,2,FALSE)</f>
        <v>1.5493663302529574</v>
      </c>
      <c r="AK8" s="48">
        <f>VLOOKUP(AK54,$E$2:$F$41,2,FALSE)</f>
        <v>1.2157438195690844</v>
      </c>
      <c r="AL8" s="48">
        <f t="shared" si="14"/>
        <v>1.1444435475235017</v>
      </c>
      <c r="AM8" s="48">
        <f t="shared" si="3"/>
        <v>1.2930883111964684</v>
      </c>
      <c r="AN8" s="48">
        <f t="shared" si="4"/>
        <v>1.4258580028701722</v>
      </c>
      <c r="AO8" s="48">
        <f t="shared" si="4"/>
        <v>2.2000696924206098</v>
      </c>
      <c r="AP8" s="48">
        <f t="shared" si="4"/>
        <v>1.3646722039382344</v>
      </c>
      <c r="AQ8" s="48">
        <f t="shared" si="4"/>
        <v>1.0956982794669383</v>
      </c>
      <c r="AR8" s="48">
        <f t="shared" si="4"/>
        <v>0.99120686950897363</v>
      </c>
      <c r="AS8" s="48">
        <f t="shared" si="4"/>
        <v>1.3001243765456425</v>
      </c>
      <c r="AT8" s="48">
        <f t="shared" si="10"/>
        <v>1.0034736614302986</v>
      </c>
      <c r="AU8" s="48">
        <f t="shared" si="10"/>
        <v>2.2041474985131968</v>
      </c>
      <c r="AV8" s="48">
        <f t="shared" si="10"/>
        <v>1.2835319105604295</v>
      </c>
      <c r="AW8" s="48">
        <f t="shared" ca="1" si="5"/>
        <v>1.3495936597021441</v>
      </c>
      <c r="AX8" s="49"/>
      <c r="BA8" s="49"/>
    </row>
    <row r="9" spans="1:53" x14ac:dyDescent="0.25">
      <c r="A9" s="41" t="str">
        <f>Schedule!A9</f>
        <v>EVE</v>
      </c>
      <c r="B9" s="42">
        <f>'Formula Data'!AB9</f>
        <v>1.2870265971818684</v>
      </c>
      <c r="C9" s="42">
        <f>'Formula Data'!AC9</f>
        <v>1.4367647902182981</v>
      </c>
      <c r="E9" s="43" t="str">
        <f>Schedule!A9</f>
        <v>EVE</v>
      </c>
      <c r="F9" s="44">
        <f t="shared" si="0"/>
        <v>1.2930883111964684</v>
      </c>
      <c r="G9" s="43" t="str">
        <f>Schedule!A9</f>
        <v>EVE</v>
      </c>
      <c r="H9" s="44">
        <f t="shared" si="1"/>
        <v>1.4157292569000555</v>
      </c>
      <c r="J9" s="41" t="str">
        <f>Schedule!A8</f>
        <v>CRY</v>
      </c>
      <c r="K9" s="48">
        <f t="shared" ref="K9:AI9" si="15">VLOOKUP(K55,$E$2:$F$41,2,FALSE)</f>
        <v>1.2930883111964684</v>
      </c>
      <c r="L9" s="48">
        <f t="shared" si="15"/>
        <v>1.3001243765456425</v>
      </c>
      <c r="M9" s="48">
        <f t="shared" si="15"/>
        <v>1.893669959198059</v>
      </c>
      <c r="N9" s="48">
        <f t="shared" si="15"/>
        <v>1.1666110932574134</v>
      </c>
      <c r="O9" s="48">
        <f t="shared" si="15"/>
        <v>1.4859091128066588</v>
      </c>
      <c r="P9" s="48">
        <f t="shared" si="15"/>
        <v>1.2835319105604295</v>
      </c>
      <c r="Q9" s="48">
        <f t="shared" si="15"/>
        <v>1.0034736614302986</v>
      </c>
      <c r="R9" s="48">
        <f t="shared" si="15"/>
        <v>1.3646722039382344</v>
      </c>
      <c r="S9" s="48">
        <f t="shared" si="15"/>
        <v>2.2000696924206098</v>
      </c>
      <c r="T9" s="48">
        <f t="shared" si="15"/>
        <v>1.3540002743650354</v>
      </c>
      <c r="U9" s="48">
        <f t="shared" si="15"/>
        <v>1.5797481403413178</v>
      </c>
      <c r="V9" s="48">
        <f t="shared" si="15"/>
        <v>2.0864038854336231</v>
      </c>
      <c r="W9" s="48">
        <f t="shared" si="15"/>
        <v>1.8033934078744338</v>
      </c>
      <c r="X9" s="48">
        <f t="shared" si="15"/>
        <v>1.2709393534663629</v>
      </c>
      <c r="Y9" s="48">
        <f t="shared" si="15"/>
        <v>0.9363629025192286</v>
      </c>
      <c r="Z9" s="48">
        <f t="shared" si="15"/>
        <v>1.339186786015147</v>
      </c>
      <c r="AA9" s="48">
        <f t="shared" si="15"/>
        <v>1.1899447157307239</v>
      </c>
      <c r="AB9" s="48">
        <f t="shared" si="15"/>
        <v>0.99432879840255572</v>
      </c>
      <c r="AC9" s="48">
        <f t="shared" si="15"/>
        <v>1.1165499850403735</v>
      </c>
      <c r="AD9" s="48">
        <f t="shared" si="15"/>
        <v>1.5975502798458032</v>
      </c>
      <c r="AE9" s="48">
        <f t="shared" si="15"/>
        <v>1.2264678084148095</v>
      </c>
      <c r="AF9" s="48">
        <f t="shared" si="15"/>
        <v>1.1078184062986653</v>
      </c>
      <c r="AG9" s="48">
        <f t="shared" si="15"/>
        <v>2.6889740685140788</v>
      </c>
      <c r="AH9" s="48">
        <f t="shared" si="15"/>
        <v>1.3070865926011117</v>
      </c>
      <c r="AI9" s="48">
        <f t="shared" si="15"/>
        <v>1.0637381262646166</v>
      </c>
      <c r="AJ9" s="48">
        <f>VLOOKUP(AJ55,$E$2:$F$41,2,FALSE)</f>
        <v>1.580441269240128</v>
      </c>
      <c r="AK9" s="48">
        <f>VLOOKUP(AK55,$E$2:$F$41,2,FALSE)</f>
        <v>0.81354174414754554</v>
      </c>
      <c r="AL9" s="48">
        <f>VLOOKUP(AL55,$E$2:$F$41,2,FALSE)</f>
        <v>1.4543768747819961</v>
      </c>
      <c r="AM9" s="48">
        <f t="shared" si="3"/>
        <v>1.0956982794669383</v>
      </c>
      <c r="AN9" s="48">
        <f t="shared" si="4"/>
        <v>1.1444435475235017</v>
      </c>
      <c r="AO9" s="48">
        <f t="shared" si="4"/>
        <v>2.2041474985131968</v>
      </c>
      <c r="AP9" s="48">
        <f t="shared" si="4"/>
        <v>1.0398594710179332</v>
      </c>
      <c r="AQ9" s="48">
        <f t="shared" si="4"/>
        <v>1.9308032826393884</v>
      </c>
      <c r="AR9" s="48">
        <f t="shared" si="4"/>
        <v>1.7070577244456917</v>
      </c>
      <c r="AS9" s="48">
        <f t="shared" si="4"/>
        <v>1.4258580028701722</v>
      </c>
      <c r="AT9" s="48">
        <f t="shared" si="10"/>
        <v>1.5493663302529574</v>
      </c>
      <c r="AU9" s="48">
        <f t="shared" si="10"/>
        <v>1.5687612240183029</v>
      </c>
      <c r="AV9" s="48">
        <f t="shared" si="10"/>
        <v>1.2157438195690844</v>
      </c>
      <c r="AW9" s="48">
        <f t="shared" ca="1" si="5"/>
        <v>1.4412460719257119</v>
      </c>
      <c r="AX9" s="49"/>
    </row>
    <row r="10" spans="1:53" x14ac:dyDescent="0.25">
      <c r="A10" s="41" t="str">
        <f>Schedule!A10</f>
        <v>LEI</v>
      </c>
      <c r="B10" s="42">
        <f>'Formula Data'!AB10</f>
        <v>1.2238033450277734</v>
      </c>
      <c r="C10" s="42">
        <f>'Formula Data'!AC10</f>
        <v>1.755275711490353</v>
      </c>
      <c r="E10" s="43" t="str">
        <f>Schedule!A10</f>
        <v>LEI</v>
      </c>
      <c r="F10" s="44">
        <f t="shared" si="0"/>
        <v>1.5797481403413178</v>
      </c>
      <c r="G10" s="43" t="str">
        <f>Schedule!A10</f>
        <v>LEI</v>
      </c>
      <c r="H10" s="44">
        <f t="shared" si="1"/>
        <v>1.3461836795305508</v>
      </c>
      <c r="J10" s="41" t="str">
        <f>Schedule!A9</f>
        <v>EVE</v>
      </c>
      <c r="K10" s="48">
        <f t="shared" ref="K10:AL13" si="16">VLOOKUP(K56,$E$2:$F$41,2,FALSE)</f>
        <v>0.99120686950897363</v>
      </c>
      <c r="L10" s="48">
        <f t="shared" si="16"/>
        <v>1.0956982794669383</v>
      </c>
      <c r="M10" s="48">
        <f t="shared" si="16"/>
        <v>1.4258580028701722</v>
      </c>
      <c r="N10" s="48">
        <f t="shared" si="16"/>
        <v>1.2835319105604295</v>
      </c>
      <c r="O10" s="48">
        <f t="shared" si="16"/>
        <v>1.1444435475235017</v>
      </c>
      <c r="P10" s="48">
        <f t="shared" si="16"/>
        <v>1.0637381262646166</v>
      </c>
      <c r="Q10" s="48">
        <f t="shared" si="16"/>
        <v>2.2000696924206098</v>
      </c>
      <c r="R10" s="48">
        <f t="shared" si="16"/>
        <v>1.2709393534663629</v>
      </c>
      <c r="S10" s="48">
        <f t="shared" si="16"/>
        <v>1.1165499850403735</v>
      </c>
      <c r="T10" s="48">
        <f t="shared" si="16"/>
        <v>1.4543768747819961</v>
      </c>
      <c r="U10" s="48">
        <f t="shared" si="16"/>
        <v>1.2157438195690844</v>
      </c>
      <c r="V10" s="48">
        <f t="shared" si="16"/>
        <v>1.5975502798458032</v>
      </c>
      <c r="W10" s="48">
        <f t="shared" si="16"/>
        <v>1.0034736614302986</v>
      </c>
      <c r="X10" s="48">
        <f t="shared" si="16"/>
        <v>1.9308032826393884</v>
      </c>
      <c r="Y10" s="48">
        <f t="shared" si="16"/>
        <v>2.2041474985131968</v>
      </c>
      <c r="Z10" s="48">
        <f t="shared" si="16"/>
        <v>1.7070577244456917</v>
      </c>
      <c r="AA10" s="48">
        <f t="shared" si="16"/>
        <v>1.893669959198059</v>
      </c>
      <c r="AB10" s="48">
        <f t="shared" si="16"/>
        <v>1.1078184062986653</v>
      </c>
      <c r="AC10" s="48">
        <f t="shared" si="16"/>
        <v>1.0398594710179332</v>
      </c>
      <c r="AD10" s="48">
        <f t="shared" si="16"/>
        <v>0.99432879840255572</v>
      </c>
      <c r="AE10" s="48">
        <f t="shared" si="16"/>
        <v>2.6889740685140788</v>
      </c>
      <c r="AF10" s="48">
        <f t="shared" si="16"/>
        <v>1.1899447157307239</v>
      </c>
      <c r="AG10" s="48">
        <f t="shared" si="16"/>
        <v>1.3646722039382344</v>
      </c>
      <c r="AH10" s="48">
        <f t="shared" si="16"/>
        <v>0.81354174414754554</v>
      </c>
      <c r="AI10" s="48">
        <f t="shared" si="16"/>
        <v>1.339186786015147</v>
      </c>
      <c r="AJ10" s="48">
        <f t="shared" si="16"/>
        <v>0.81098743868916023</v>
      </c>
      <c r="AK10" s="48">
        <f>VLOOKUP(AK56,$E$2:$F$41,2,FALSE)</f>
        <v>1.3540002743650354</v>
      </c>
      <c r="AL10" s="48">
        <f>VLOOKUP(AL56,$E$2:$F$41,2,FALSE)</f>
        <v>1.5493663302529574</v>
      </c>
      <c r="AM10" s="48">
        <f t="shared" si="3"/>
        <v>2.0864038854336231</v>
      </c>
      <c r="AN10" s="48">
        <f t="shared" si="4"/>
        <v>1.8033934078744338</v>
      </c>
      <c r="AO10" s="48">
        <f t="shared" si="4"/>
        <v>1.2264678084148095</v>
      </c>
      <c r="AP10" s="48">
        <f t="shared" si="4"/>
        <v>1.5797481403413178</v>
      </c>
      <c r="AQ10" s="48">
        <f t="shared" si="4"/>
        <v>1.4859091128066588</v>
      </c>
      <c r="AR10" s="48">
        <f t="shared" si="4"/>
        <v>1.3070865926011117</v>
      </c>
      <c r="AS10" s="48">
        <f t="shared" si="4"/>
        <v>1.5687612240183029</v>
      </c>
      <c r="AT10" s="48">
        <f t="shared" si="10"/>
        <v>1.1666110932574134</v>
      </c>
      <c r="AU10" s="48">
        <f t="shared" si="10"/>
        <v>1.3001243765456425</v>
      </c>
      <c r="AV10" s="48">
        <f t="shared" si="10"/>
        <v>0.9363629025192286</v>
      </c>
      <c r="AW10" s="48">
        <f t="shared" ca="1" si="5"/>
        <v>1.4082499281498013</v>
      </c>
      <c r="AX10" s="49"/>
    </row>
    <row r="11" spans="1:53" x14ac:dyDescent="0.25">
      <c r="A11" s="41" t="str">
        <f>Schedule!A11</f>
        <v>LIV</v>
      </c>
      <c r="B11" s="42">
        <f>'Formula Data'!AB11</f>
        <v>0.94359914814754053</v>
      </c>
      <c r="C11" s="42">
        <f>'Formula Data'!AC11</f>
        <v>2.0037704531938152</v>
      </c>
      <c r="E11" s="43" t="str">
        <f>Schedule!A11</f>
        <v>LIV</v>
      </c>
      <c r="F11" s="44">
        <f t="shared" si="0"/>
        <v>1.8033934078744338</v>
      </c>
      <c r="G11" s="43" t="str">
        <f>Schedule!A11</f>
        <v>LIV</v>
      </c>
      <c r="H11" s="44">
        <f t="shared" si="1"/>
        <v>1.0379590629622946</v>
      </c>
      <c r="J11" s="41" t="str">
        <f>Schedule!A10</f>
        <v>LEI</v>
      </c>
      <c r="K11" s="48">
        <f t="shared" si="16"/>
        <v>1.2835319105604295</v>
      </c>
      <c r="L11" s="48">
        <f t="shared" si="16"/>
        <v>2.0864038854336231</v>
      </c>
      <c r="M11" s="48">
        <f t="shared" si="16"/>
        <v>1.3001243765456425</v>
      </c>
      <c r="N11" s="48">
        <f t="shared" si="16"/>
        <v>0.9363629025192286</v>
      </c>
      <c r="O11" s="48">
        <f t="shared" si="16"/>
        <v>1.893669959198059</v>
      </c>
      <c r="P11" s="48">
        <f t="shared" si="16"/>
        <v>1.2157438195690844</v>
      </c>
      <c r="Q11" s="48">
        <f t="shared" si="16"/>
        <v>0.81354174414754554</v>
      </c>
      <c r="R11" s="48">
        <f t="shared" si="16"/>
        <v>2.2041474985131968</v>
      </c>
      <c r="S11" s="48">
        <f t="shared" si="16"/>
        <v>1.0398594710179332</v>
      </c>
      <c r="T11" s="48">
        <f t="shared" si="16"/>
        <v>1.5975502798458032</v>
      </c>
      <c r="U11" s="48">
        <f t="shared" si="16"/>
        <v>0.99120686950897363</v>
      </c>
      <c r="V11" s="48">
        <f t="shared" si="16"/>
        <v>1.1078184062986653</v>
      </c>
      <c r="W11" s="48">
        <f t="shared" si="16"/>
        <v>1.4543768747819961</v>
      </c>
      <c r="X11" s="48">
        <f t="shared" si="16"/>
        <v>1.2930883111964684</v>
      </c>
      <c r="Y11" s="48">
        <f t="shared" si="16"/>
        <v>1.0956982794669383</v>
      </c>
      <c r="Z11" s="48">
        <f t="shared" si="16"/>
        <v>1.4258580028701722</v>
      </c>
      <c r="AA11" s="48">
        <f t="shared" si="16"/>
        <v>1.0034736614302986</v>
      </c>
      <c r="AB11" s="48">
        <f t="shared" si="16"/>
        <v>2.6889740685140788</v>
      </c>
      <c r="AC11" s="48">
        <f t="shared" si="16"/>
        <v>1.8033934078744338</v>
      </c>
      <c r="AD11" s="48">
        <f t="shared" si="16"/>
        <v>1.3646722039382344</v>
      </c>
      <c r="AE11" s="48">
        <f t="shared" si="16"/>
        <v>0.99432879840255572</v>
      </c>
      <c r="AF11" s="48">
        <f t="shared" si="16"/>
        <v>1.3070865926011117</v>
      </c>
      <c r="AG11" s="48">
        <f t="shared" si="16"/>
        <v>1.2709393534663629</v>
      </c>
      <c r="AH11" s="48">
        <f t="shared" si="16"/>
        <v>1.1165499850403735</v>
      </c>
      <c r="AI11" s="48">
        <f t="shared" si="16"/>
        <v>1.7070577244456917</v>
      </c>
      <c r="AJ11" s="48">
        <f t="shared" si="16"/>
        <v>1.5687612240183029</v>
      </c>
      <c r="AK11" s="48">
        <f>VLOOKUP(AK57,$E$2:$F$41,2,FALSE)</f>
        <v>2.2000696924206098</v>
      </c>
      <c r="AL11" s="48">
        <f t="shared" si="16"/>
        <v>1.2264678084148095</v>
      </c>
      <c r="AM11" s="48">
        <f t="shared" si="3"/>
        <v>1.1666110932574134</v>
      </c>
      <c r="AN11" s="48">
        <f t="shared" si="4"/>
        <v>1.339186786015147</v>
      </c>
      <c r="AO11" s="48">
        <f t="shared" si="4"/>
        <v>1.1899447157307239</v>
      </c>
      <c r="AP11" s="48">
        <f t="shared" si="4"/>
        <v>1.580441269240128</v>
      </c>
      <c r="AQ11" s="48">
        <f t="shared" si="4"/>
        <v>0.81098743868916023</v>
      </c>
      <c r="AR11" s="48">
        <f t="shared" si="4"/>
        <v>1.3540002743650354</v>
      </c>
      <c r="AS11" s="48">
        <f t="shared" si="4"/>
        <v>1.1444435475235017</v>
      </c>
      <c r="AT11" s="48">
        <f t="shared" si="10"/>
        <v>1.0637381262646166</v>
      </c>
      <c r="AU11" s="48">
        <f t="shared" si="10"/>
        <v>1.4859091128066588</v>
      </c>
      <c r="AV11" s="48">
        <f t="shared" si="10"/>
        <v>1.5493663302529574</v>
      </c>
      <c r="AW11" s="48">
        <f t="shared" ca="1" si="5"/>
        <v>1.3870166942808835</v>
      </c>
      <c r="AX11" s="49"/>
    </row>
    <row r="12" spans="1:53" x14ac:dyDescent="0.25">
      <c r="A12" s="41" t="str">
        <f>Schedule!A12</f>
        <v>MCI</v>
      </c>
      <c r="B12" s="42">
        <f>'Formula Data'!AB12</f>
        <v>1.057637717733092</v>
      </c>
      <c r="C12" s="42">
        <f>'Formula Data'!AC12</f>
        <v>2.4445218804673443</v>
      </c>
      <c r="E12" s="43" t="str">
        <f>Schedule!A12</f>
        <v>MCI</v>
      </c>
      <c r="F12" s="44">
        <f t="shared" si="0"/>
        <v>2.2000696924206098</v>
      </c>
      <c r="G12" s="43" t="str">
        <f>Schedule!A12</f>
        <v>MCI</v>
      </c>
      <c r="H12" s="44">
        <f t="shared" si="1"/>
        <v>1.1634014895064013</v>
      </c>
      <c r="J12" s="41" t="str">
        <f>Schedule!A11</f>
        <v>LIV</v>
      </c>
      <c r="K12" s="48">
        <f t="shared" ref="K12:AH12" si="17">VLOOKUP(K58,$E$2:$F$41,2,FALSE)</f>
        <v>1.0034736614302986</v>
      </c>
      <c r="L12" s="48">
        <f t="shared" si="17"/>
        <v>1.5975502798458032</v>
      </c>
      <c r="M12" s="48">
        <f t="shared" si="17"/>
        <v>1.1078184062986653</v>
      </c>
      <c r="N12" s="48">
        <f t="shared" si="17"/>
        <v>1.2709393534663629</v>
      </c>
      <c r="O12" s="48">
        <f t="shared" si="17"/>
        <v>0.81354174414754554</v>
      </c>
      <c r="P12" s="48">
        <f t="shared" si="17"/>
        <v>2.0864038854336231</v>
      </c>
      <c r="Q12" s="48">
        <f t="shared" si="17"/>
        <v>1.3001243765456425</v>
      </c>
      <c r="R12" s="48">
        <f t="shared" si="17"/>
        <v>1.5797481403413178</v>
      </c>
      <c r="S12" s="48">
        <f t="shared" si="17"/>
        <v>1.893669959198059</v>
      </c>
      <c r="T12" s="48">
        <f t="shared" si="17"/>
        <v>1.2157438195690844</v>
      </c>
      <c r="U12" s="48">
        <f t="shared" si="17"/>
        <v>1.4258580028701722</v>
      </c>
      <c r="V12" s="48">
        <f t="shared" si="17"/>
        <v>2.2000696924206098</v>
      </c>
      <c r="W12" s="48">
        <f t="shared" si="17"/>
        <v>0.99120686950897363</v>
      </c>
      <c r="X12" s="48">
        <f t="shared" si="17"/>
        <v>1.1899447157307239</v>
      </c>
      <c r="Y12" s="48">
        <f t="shared" si="17"/>
        <v>1.2930883111964684</v>
      </c>
      <c r="Z12" s="48">
        <f t="shared" si="17"/>
        <v>1.1444435475235017</v>
      </c>
      <c r="AA12" s="48">
        <f t="shared" si="17"/>
        <v>1.0956982794669383</v>
      </c>
      <c r="AB12" s="48">
        <f t="shared" si="16"/>
        <v>1.3646722039382344</v>
      </c>
      <c r="AC12" s="48">
        <f t="shared" si="17"/>
        <v>1.9308032826393884</v>
      </c>
      <c r="AD12" s="48">
        <f t="shared" si="17"/>
        <v>1.2835319105604295</v>
      </c>
      <c r="AE12" s="48">
        <f t="shared" si="17"/>
        <v>1.0637381262646166</v>
      </c>
      <c r="AF12" s="48">
        <f t="shared" si="17"/>
        <v>1.4859091128066588</v>
      </c>
      <c r="AG12" s="48">
        <f t="shared" si="17"/>
        <v>1.5493663302529574</v>
      </c>
      <c r="AH12" s="48">
        <f t="shared" si="17"/>
        <v>1.5687612240183029</v>
      </c>
      <c r="AI12" s="48">
        <f t="shared" si="16"/>
        <v>1.3070865926011117</v>
      </c>
      <c r="AJ12" s="48">
        <f t="shared" si="16"/>
        <v>1.2264678084148095</v>
      </c>
      <c r="AK12" s="48">
        <f t="shared" si="16"/>
        <v>1.1165499850403735</v>
      </c>
      <c r="AL12" s="48">
        <f t="shared" si="16"/>
        <v>1.339186786015147</v>
      </c>
      <c r="AM12" s="48">
        <f t="shared" si="3"/>
        <v>0.9363629025192286</v>
      </c>
      <c r="AN12" s="48">
        <f t="shared" si="4"/>
        <v>1.580441269240128</v>
      </c>
      <c r="AO12" s="48">
        <f t="shared" si="4"/>
        <v>0.81098743868916023</v>
      </c>
      <c r="AP12" s="48">
        <f t="shared" si="4"/>
        <v>2.6889740685140788</v>
      </c>
      <c r="AQ12" s="48">
        <f t="shared" si="4"/>
        <v>1.1666110932574134</v>
      </c>
      <c r="AR12" s="48">
        <f t="shared" si="4"/>
        <v>1.4543768747819961</v>
      </c>
      <c r="AS12" s="48">
        <f t="shared" si="4"/>
        <v>1.0398594710179332</v>
      </c>
      <c r="AT12" s="48">
        <f t="shared" ref="AT12:AV13" si="18">VLOOKUP(AT58,$E$2:$F$41,2,FALSE)</f>
        <v>1.3540002743650354</v>
      </c>
      <c r="AU12" s="48">
        <f t="shared" si="18"/>
        <v>1.7070577244456917</v>
      </c>
      <c r="AV12" s="48">
        <f t="shared" si="18"/>
        <v>0.99432879840255572</v>
      </c>
      <c r="AW12" s="48">
        <f t="shared" ca="1" si="5"/>
        <v>1.3940043848114325</v>
      </c>
      <c r="AX12" s="49"/>
    </row>
    <row r="13" spans="1:53" x14ac:dyDescent="0.25">
      <c r="A13" s="41" t="str">
        <f>Schedule!A13</f>
        <v>MUN</v>
      </c>
      <c r="B13" s="42">
        <f>'Formula Data'!AB13</f>
        <v>1.0835022584484577</v>
      </c>
      <c r="C13" s="42">
        <f>'Formula Data'!AC13</f>
        <v>1.7215181447255081</v>
      </c>
      <c r="E13" s="43" t="str">
        <f>Schedule!A13</f>
        <v>MUN</v>
      </c>
      <c r="F13" s="44">
        <f t="shared" si="0"/>
        <v>1.5493663302529574</v>
      </c>
      <c r="G13" s="43" t="str">
        <f>Schedule!A13</f>
        <v>MUN</v>
      </c>
      <c r="H13" s="44">
        <f t="shared" si="1"/>
        <v>1.1918524842933036</v>
      </c>
      <c r="J13" s="41" t="str">
        <f>Schedule!A12</f>
        <v>MCI</v>
      </c>
      <c r="K13" s="48">
        <f t="shared" ref="K13:AH13" si="19">VLOOKUP(K59,$E$2:$F$41,2,FALSE)</f>
        <v>1.3646722039382344</v>
      </c>
      <c r="L13" s="48">
        <f t="shared" si="19"/>
        <v>1.2157438195690844</v>
      </c>
      <c r="M13" s="48">
        <f t="shared" si="19"/>
        <v>1.1444435475235017</v>
      </c>
      <c r="N13" s="48">
        <f t="shared" si="19"/>
        <v>1.1899447157307239</v>
      </c>
      <c r="O13" s="48">
        <f t="shared" si="19"/>
        <v>1.2264678084148095</v>
      </c>
      <c r="P13" s="48">
        <f t="shared" si="19"/>
        <v>1.0956982794669383</v>
      </c>
      <c r="Q13" s="48">
        <f t="shared" si="19"/>
        <v>1.580441269240128</v>
      </c>
      <c r="R13" s="48">
        <f t="shared" si="19"/>
        <v>1.2835319105604295</v>
      </c>
      <c r="S13" s="48">
        <f t="shared" si="19"/>
        <v>0.99120686950897363</v>
      </c>
      <c r="T13" s="48">
        <f t="shared" si="19"/>
        <v>1.1666110932574134</v>
      </c>
      <c r="U13" s="48">
        <f t="shared" si="19"/>
        <v>1.3070865926011117</v>
      </c>
      <c r="V13" s="48">
        <f t="shared" si="19"/>
        <v>2.2041474985131968</v>
      </c>
      <c r="W13" s="48">
        <f t="shared" si="19"/>
        <v>1.7070577244456917</v>
      </c>
      <c r="X13" s="48">
        <f t="shared" si="19"/>
        <v>0.99432879840255572</v>
      </c>
      <c r="Y13" s="48">
        <f t="shared" si="19"/>
        <v>1.2709393534663629</v>
      </c>
      <c r="Z13" s="48">
        <f t="shared" si="19"/>
        <v>1.5493663302529574</v>
      </c>
      <c r="AA13" s="48">
        <f t="shared" si="19"/>
        <v>1.3540002743650354</v>
      </c>
      <c r="AB13" s="48">
        <f t="shared" si="19"/>
        <v>1.5797481403413178</v>
      </c>
      <c r="AC13" s="48">
        <f t="shared" si="19"/>
        <v>1.5687612240183029</v>
      </c>
      <c r="AD13" s="48">
        <f t="shared" si="19"/>
        <v>1.0637381262646166</v>
      </c>
      <c r="AE13" s="48">
        <f t="shared" si="19"/>
        <v>1.2930883111964684</v>
      </c>
      <c r="AF13" s="48">
        <f t="shared" si="19"/>
        <v>1.4258580028701722</v>
      </c>
      <c r="AG13" s="48">
        <f t="shared" si="19"/>
        <v>0.81098743868916023</v>
      </c>
      <c r="AH13" s="48">
        <f t="shared" si="19"/>
        <v>1.3001243765456425</v>
      </c>
      <c r="AI13" s="48">
        <f t="shared" si="16"/>
        <v>1.4859091128066588</v>
      </c>
      <c r="AJ13" s="48">
        <f t="shared" si="16"/>
        <v>1.1165499850403735</v>
      </c>
      <c r="AK13" s="48">
        <f t="shared" si="16"/>
        <v>1.9308032826393884</v>
      </c>
      <c r="AL13" s="48">
        <f t="shared" si="16"/>
        <v>1.1078184062986653</v>
      </c>
      <c r="AM13" s="48">
        <f t="shared" si="3"/>
        <v>1.893669959198059</v>
      </c>
      <c r="AN13" s="48">
        <f t="shared" si="4"/>
        <v>1.0398594710179332</v>
      </c>
      <c r="AO13" s="48">
        <f t="shared" si="4"/>
        <v>2.0864038854336231</v>
      </c>
      <c r="AP13" s="48">
        <f t="shared" si="4"/>
        <v>1.8033934078744338</v>
      </c>
      <c r="AQ13" s="48">
        <f t="shared" si="4"/>
        <v>1.5975502798458032</v>
      </c>
      <c r="AR13" s="48">
        <f t="shared" si="4"/>
        <v>0.81354174414754554</v>
      </c>
      <c r="AS13" s="48">
        <f t="shared" si="4"/>
        <v>1.4543768747819961</v>
      </c>
      <c r="AT13" s="48">
        <f t="shared" si="18"/>
        <v>0.9363629025192286</v>
      </c>
      <c r="AU13" s="48">
        <f t="shared" si="18"/>
        <v>1.339186786015147</v>
      </c>
      <c r="AV13" s="48">
        <f t="shared" si="18"/>
        <v>1.0034736614302986</v>
      </c>
      <c r="AW13" s="48">
        <f t="shared" ca="1" si="5"/>
        <v>1.3203330712159511</v>
      </c>
      <c r="AX13" s="49"/>
    </row>
    <row r="14" spans="1:53" x14ac:dyDescent="0.25">
      <c r="A14" s="41" t="str">
        <f>Schedule!A14</f>
        <v>NEW</v>
      </c>
      <c r="B14" s="42">
        <f>'Formula Data'!AB14</f>
        <v>1.7937457271469095</v>
      </c>
      <c r="C14" s="42">
        <f>'Formula Data'!AC14</f>
        <v>0.90393527127505058</v>
      </c>
      <c r="E14" s="43" t="str">
        <f>Schedule!A14</f>
        <v>NEW</v>
      </c>
      <c r="F14" s="44">
        <f t="shared" si="0"/>
        <v>0.81354174414754554</v>
      </c>
      <c r="G14" s="43" t="str">
        <f>Schedule!A14</f>
        <v>NEW</v>
      </c>
      <c r="H14" s="44">
        <f t="shared" si="1"/>
        <v>1.9731202998616006</v>
      </c>
      <c r="J14" s="41" t="str">
        <f>Schedule!A13</f>
        <v>MUN</v>
      </c>
      <c r="K14" s="48">
        <f t="shared" ref="K14:N22" si="20">VLOOKUP(K60,$E$2:$F$41,2,FALSE)</f>
        <v>1.7070577244456917</v>
      </c>
      <c r="L14" s="48">
        <f t="shared" si="20"/>
        <v>1.5687612240183029</v>
      </c>
      <c r="M14" s="48">
        <f t="shared" si="20"/>
        <v>0.81098743868916023</v>
      </c>
      <c r="N14" s="48">
        <f t="shared" si="20"/>
        <v>1.5975502798458032</v>
      </c>
      <c r="O14" s="48">
        <f t="shared" ref="O14:AL15" si="21">VLOOKUP(O60,$E$2:$F$41,2,FALSE)</f>
        <v>1.5797481403413178</v>
      </c>
      <c r="P14" s="48">
        <f t="shared" si="21"/>
        <v>1.3646722039382344</v>
      </c>
      <c r="Q14" s="48">
        <f t="shared" si="21"/>
        <v>1.1078184062986653</v>
      </c>
      <c r="R14" s="48">
        <f t="shared" si="21"/>
        <v>0.99432879840255572</v>
      </c>
      <c r="S14" s="48">
        <f t="shared" si="21"/>
        <v>1.8033934078744338</v>
      </c>
      <c r="T14" s="48">
        <f t="shared" si="21"/>
        <v>1.2264678084148095</v>
      </c>
      <c r="U14" s="48">
        <f t="shared" si="21"/>
        <v>1.1444435475235017</v>
      </c>
      <c r="V14" s="48">
        <f t="shared" si="21"/>
        <v>1.1899447157307239</v>
      </c>
      <c r="W14" s="48">
        <f t="shared" si="21"/>
        <v>1.3001243765456425</v>
      </c>
      <c r="X14" s="48">
        <f t="shared" si="21"/>
        <v>1.1666110932574134</v>
      </c>
      <c r="Y14" s="48">
        <f t="shared" si="21"/>
        <v>1.2157438195690844</v>
      </c>
      <c r="Z14" s="48">
        <f t="shared" si="21"/>
        <v>2.6889740685140788</v>
      </c>
      <c r="AA14" s="48">
        <f t="shared" si="21"/>
        <v>1.2930883111964684</v>
      </c>
      <c r="AB14" s="48">
        <f t="shared" si="21"/>
        <v>1.339186786015147</v>
      </c>
      <c r="AC14" s="48">
        <f t="shared" si="21"/>
        <v>0.81354174414754554</v>
      </c>
      <c r="AD14" s="48">
        <f t="shared" si="21"/>
        <v>1.2709393534663629</v>
      </c>
      <c r="AE14" s="48">
        <f t="shared" si="21"/>
        <v>1.3540002743650354</v>
      </c>
      <c r="AF14" s="48">
        <f t="shared" si="21"/>
        <v>1.0034736614302986</v>
      </c>
      <c r="AG14" s="48">
        <f t="shared" si="21"/>
        <v>2.2041474985131968</v>
      </c>
      <c r="AH14" s="48">
        <f t="shared" si="21"/>
        <v>1.0398594710179332</v>
      </c>
      <c r="AI14" s="48">
        <f t="shared" si="21"/>
        <v>1.2835319105604295</v>
      </c>
      <c r="AJ14" s="48">
        <f t="shared" si="21"/>
        <v>2.0864038854336231</v>
      </c>
      <c r="AK14" s="48">
        <f t="shared" si="21"/>
        <v>1.0956982794669383</v>
      </c>
      <c r="AL14" s="48">
        <f t="shared" si="21"/>
        <v>1.580441269240128</v>
      </c>
      <c r="AM14" s="48">
        <f t="shared" si="3"/>
        <v>2.2000696924206098</v>
      </c>
      <c r="AN14" s="48">
        <f t="shared" si="4"/>
        <v>1.4859091128066588</v>
      </c>
      <c r="AO14" s="48">
        <f t="shared" si="4"/>
        <v>1.0637381262646166</v>
      </c>
      <c r="AP14" s="48">
        <f t="shared" si="4"/>
        <v>1.4543768747819961</v>
      </c>
      <c r="AQ14" s="48">
        <f t="shared" si="4"/>
        <v>0.9363629025192286</v>
      </c>
      <c r="AR14" s="48">
        <f t="shared" si="4"/>
        <v>1.4258580028701722</v>
      </c>
      <c r="AS14" s="48">
        <f t="shared" si="4"/>
        <v>1.3070865926011117</v>
      </c>
      <c r="AT14" s="48">
        <f t="shared" ref="AT14:AV16" si="22">VLOOKUP(AT60,$E$2:$F$41,2,FALSE)</f>
        <v>0.99120686950897363</v>
      </c>
      <c r="AU14" s="48">
        <f t="shared" si="22"/>
        <v>1.1165499850403735</v>
      </c>
      <c r="AV14" s="48">
        <f t="shared" si="22"/>
        <v>1.9308032826393884</v>
      </c>
      <c r="AW14" s="48">
        <f t="shared" ca="1" si="5"/>
        <v>1.3660360063983921</v>
      </c>
      <c r="AX14" s="49"/>
    </row>
    <row r="15" spans="1:53" x14ac:dyDescent="0.25">
      <c r="A15" s="41" t="str">
        <f>Schedule!A15</f>
        <v>NOR</v>
      </c>
      <c r="B15" s="42">
        <f>'Formula Data'!AB15</f>
        <v>1.7546271018423056</v>
      </c>
      <c r="C15" s="42">
        <f>'Formula Data'!AC15</f>
        <v>1.1149707349225539</v>
      </c>
      <c r="E15" s="43" t="str">
        <f>Schedule!A15</f>
        <v>NOR</v>
      </c>
      <c r="F15" s="44">
        <f t="shared" si="0"/>
        <v>1.0034736614302986</v>
      </c>
      <c r="G15" s="43" t="str">
        <f>Schedule!A15</f>
        <v>NOR</v>
      </c>
      <c r="H15" s="44">
        <f t="shared" si="1"/>
        <v>1.9300898120265364</v>
      </c>
      <c r="J15" s="41" t="str">
        <f>Schedule!A14</f>
        <v>NEW</v>
      </c>
      <c r="K15" s="48">
        <f t="shared" si="20"/>
        <v>1.1078184062986653</v>
      </c>
      <c r="L15" s="48">
        <f t="shared" si="20"/>
        <v>1.2264678084148095</v>
      </c>
      <c r="M15" s="48">
        <f t="shared" si="20"/>
        <v>1.4859091128066588</v>
      </c>
      <c r="N15" s="48">
        <f>VLOOKUP(N61,$E$2:$F$41,2,FALSE)</f>
        <v>1.0956982794669383</v>
      </c>
      <c r="O15" s="48">
        <f t="shared" ref="O15:AK15" si="23">VLOOKUP(O61,$E$2:$F$41,2,FALSE)</f>
        <v>2.2041474985131968</v>
      </c>
      <c r="P15" s="48">
        <f t="shared" si="23"/>
        <v>1.1899447157307239</v>
      </c>
      <c r="Q15" s="48">
        <f t="shared" si="23"/>
        <v>1.9308032826393884</v>
      </c>
      <c r="R15" s="48">
        <f t="shared" si="23"/>
        <v>1.5493663302529574</v>
      </c>
      <c r="S15" s="48">
        <f t="shared" si="23"/>
        <v>2.0864038854336231</v>
      </c>
      <c r="T15" s="48">
        <f t="shared" si="23"/>
        <v>1.2835319105604295</v>
      </c>
      <c r="U15" s="48">
        <f t="shared" si="23"/>
        <v>1.3646722039382344</v>
      </c>
      <c r="V15" s="48">
        <f t="shared" si="23"/>
        <v>0.9363629025192286</v>
      </c>
      <c r="W15" s="48">
        <f t="shared" si="23"/>
        <v>1.4258580028701722</v>
      </c>
      <c r="X15" s="48">
        <f t="shared" si="23"/>
        <v>2.2000696924206098</v>
      </c>
      <c r="Y15" s="48">
        <f t="shared" si="23"/>
        <v>1.3001243765456425</v>
      </c>
      <c r="Z15" s="48">
        <f t="shared" si="23"/>
        <v>1.3070865926011117</v>
      </c>
      <c r="AA15" s="48">
        <f>VLOOKUP(AA61,$E$2:$F$41,2,FALSE)</f>
        <v>1.2709393534663629</v>
      </c>
      <c r="AB15" s="48">
        <f t="shared" si="23"/>
        <v>0.81098743868916023</v>
      </c>
      <c r="AC15" s="48">
        <f t="shared" si="23"/>
        <v>1.893669959198059</v>
      </c>
      <c r="AD15" s="48">
        <f t="shared" si="23"/>
        <v>1.2930883111964684</v>
      </c>
      <c r="AE15" s="48">
        <f t="shared" si="23"/>
        <v>1.5797481403413178</v>
      </c>
      <c r="AF15" s="48">
        <f t="shared" si="23"/>
        <v>1.5687612240183029</v>
      </c>
      <c r="AG15" s="48">
        <f t="shared" si="23"/>
        <v>1.7070577244456917</v>
      </c>
      <c r="AH15" s="48">
        <f t="shared" si="23"/>
        <v>1.580441269240128</v>
      </c>
      <c r="AI15" s="48">
        <f t="shared" si="23"/>
        <v>1.0034736614302986</v>
      </c>
      <c r="AJ15" s="48">
        <f t="shared" si="23"/>
        <v>1.3540002743650354</v>
      </c>
      <c r="AK15" s="48">
        <f t="shared" si="23"/>
        <v>0.99120686950897363</v>
      </c>
      <c r="AL15" s="48">
        <f t="shared" si="21"/>
        <v>1.0398594710179332</v>
      </c>
      <c r="AM15" s="48">
        <f t="shared" si="3"/>
        <v>1.5975502798458032</v>
      </c>
      <c r="AN15" s="48">
        <f t="shared" si="4"/>
        <v>1.0637381262646166</v>
      </c>
      <c r="AO15" s="48">
        <f t="shared" si="4"/>
        <v>1.1666110932574134</v>
      </c>
      <c r="AP15" s="48">
        <f t="shared" si="4"/>
        <v>1.1444435475235017</v>
      </c>
      <c r="AQ15" s="48">
        <f t="shared" si="4"/>
        <v>1.1165499850403735</v>
      </c>
      <c r="AR15" s="48">
        <f t="shared" si="4"/>
        <v>2.6889740685140788</v>
      </c>
      <c r="AS15" s="48">
        <f t="shared" si="4"/>
        <v>1.339186786015147</v>
      </c>
      <c r="AT15" s="48">
        <f t="shared" si="22"/>
        <v>1.2157438195690844</v>
      </c>
      <c r="AU15" s="48">
        <f t="shared" si="22"/>
        <v>1.4543768747819961</v>
      </c>
      <c r="AV15" s="48">
        <f t="shared" si="22"/>
        <v>1.8033934078744338</v>
      </c>
      <c r="AW15" s="48">
        <f t="shared" ca="1" si="5"/>
        <v>1.4749566009003283</v>
      </c>
      <c r="AX15" s="49"/>
    </row>
    <row r="16" spans="1:53" x14ac:dyDescent="0.25">
      <c r="A16" s="41" t="str">
        <f>Schedule!A16</f>
        <v>SHU</v>
      </c>
      <c r="B16" s="42">
        <f>'Formula Data'!AB16</f>
        <v>1.2570622079256328</v>
      </c>
      <c r="C16" s="42">
        <f>'Formula Data'!AC16</f>
        <v>1.1819312514051294</v>
      </c>
      <c r="E16" s="43" t="str">
        <f>Schedule!A16</f>
        <v>SHU</v>
      </c>
      <c r="F16" s="44">
        <f t="shared" si="0"/>
        <v>1.0637381262646166</v>
      </c>
      <c r="G16" s="43" t="str">
        <f>Schedule!A16</f>
        <v>SHU</v>
      </c>
      <c r="H16" s="44">
        <f t="shared" si="1"/>
        <v>1.3827684287181963</v>
      </c>
      <c r="J16" s="41" t="str">
        <f>Schedule!A15</f>
        <v>NOR</v>
      </c>
      <c r="K16" s="48">
        <f t="shared" si="20"/>
        <v>2.2041474985131968</v>
      </c>
      <c r="L16" s="48">
        <f t="shared" si="20"/>
        <v>0.81354174414754554</v>
      </c>
      <c r="M16" s="48">
        <f t="shared" si="20"/>
        <v>1.7070577244456917</v>
      </c>
      <c r="N16" s="48">
        <f>VLOOKUP(N62,$E$2:$F$41,2,FALSE)</f>
        <v>1.3646722039382344</v>
      </c>
      <c r="O16" s="48">
        <f t="shared" ref="O16:Z16" si="24">VLOOKUP(O62,$E$2:$F$41,2,FALSE)</f>
        <v>2.2000696924206098</v>
      </c>
      <c r="P16" s="48">
        <f t="shared" si="24"/>
        <v>1.2709393534663629</v>
      </c>
      <c r="Q16" s="48">
        <f t="shared" si="24"/>
        <v>0.99120686950897363</v>
      </c>
      <c r="R16" s="48">
        <f t="shared" si="24"/>
        <v>1.1666110932574134</v>
      </c>
      <c r="S16" s="48">
        <f t="shared" si="24"/>
        <v>1.1444435475235017</v>
      </c>
      <c r="T16" s="48">
        <f t="shared" si="24"/>
        <v>1.5493663302529574</v>
      </c>
      <c r="U16" s="48">
        <f t="shared" si="24"/>
        <v>1.4543768747819961</v>
      </c>
      <c r="V16" s="48">
        <f t="shared" si="24"/>
        <v>1.0956982794669383</v>
      </c>
      <c r="W16" s="48">
        <f t="shared" si="24"/>
        <v>1.580441269240128</v>
      </c>
      <c r="X16" s="48">
        <f t="shared" si="24"/>
        <v>1.1078184062986653</v>
      </c>
      <c r="Y16" s="48">
        <f t="shared" si="24"/>
        <v>1.5975502798458032</v>
      </c>
      <c r="Z16" s="48">
        <f t="shared" si="24"/>
        <v>1.0637381262646166</v>
      </c>
      <c r="AA16" s="48">
        <f>VLOOKUP(AA62,$E$2:$F$41,2,FALSE)</f>
        <v>1.9308032826393884</v>
      </c>
      <c r="AB16" s="48">
        <f t="shared" ref="AB16:AL16" si="25">VLOOKUP(AB62,$E$2:$F$41,2,FALSE)</f>
        <v>1.2835319105604295</v>
      </c>
      <c r="AC16" s="48">
        <f t="shared" si="25"/>
        <v>1.4258580028701722</v>
      </c>
      <c r="AD16" s="48">
        <f t="shared" si="25"/>
        <v>1.2157438195690844</v>
      </c>
      <c r="AE16" s="48">
        <f t="shared" si="25"/>
        <v>0.81098743868916023</v>
      </c>
      <c r="AF16" s="48">
        <f t="shared" si="25"/>
        <v>1.893669959198059</v>
      </c>
      <c r="AG16" s="48">
        <f t="shared" si="25"/>
        <v>0.9363629025192286</v>
      </c>
      <c r="AH16" s="48">
        <f t="shared" si="25"/>
        <v>1.4859091128066588</v>
      </c>
      <c r="AI16" s="48">
        <f t="shared" si="25"/>
        <v>0.99432879840255572</v>
      </c>
      <c r="AJ16" s="48">
        <f t="shared" si="25"/>
        <v>1.8033934078744338</v>
      </c>
      <c r="AK16" s="48">
        <f t="shared" si="25"/>
        <v>1.5687612240183029</v>
      </c>
      <c r="AL16" s="48">
        <f t="shared" si="25"/>
        <v>1.5797481403413178</v>
      </c>
      <c r="AM16" s="48">
        <f t="shared" si="3"/>
        <v>1.3001243765456425</v>
      </c>
      <c r="AN16" s="48">
        <f t="shared" si="4"/>
        <v>1.3070865926011117</v>
      </c>
      <c r="AO16" s="48">
        <f t="shared" si="4"/>
        <v>1.2930883111964684</v>
      </c>
      <c r="AP16" s="48">
        <f t="shared" si="4"/>
        <v>1.3540002743650354</v>
      </c>
      <c r="AQ16" s="48">
        <f t="shared" si="4"/>
        <v>1.1899447157307239</v>
      </c>
      <c r="AR16" s="48">
        <f t="shared" si="4"/>
        <v>1.339186786015147</v>
      </c>
      <c r="AS16" s="48">
        <f t="shared" si="4"/>
        <v>1.1165499850403735</v>
      </c>
      <c r="AT16" s="48">
        <f t="shared" si="22"/>
        <v>2.0864038854336231</v>
      </c>
      <c r="AU16" s="48">
        <f t="shared" si="22"/>
        <v>1.0398594710179332</v>
      </c>
      <c r="AV16" s="48">
        <f t="shared" si="22"/>
        <v>2.6889740685140788</v>
      </c>
      <c r="AW16" s="48">
        <f t="shared" ca="1" si="5"/>
        <v>1.3872727384260337</v>
      </c>
      <c r="AX16" s="49"/>
    </row>
    <row r="17" spans="1:50" x14ac:dyDescent="0.25">
      <c r="A17" s="41" t="str">
        <f>Schedule!A17</f>
        <v>SOU</v>
      </c>
      <c r="B17" s="42">
        <f>'Formula Data'!AB17</f>
        <v>1.4279420188432552</v>
      </c>
      <c r="C17" s="42">
        <f>'Formula Data'!AC17</f>
        <v>1.4523184362234574</v>
      </c>
      <c r="E17" s="43" t="str">
        <f>Schedule!A17</f>
        <v>SOU</v>
      </c>
      <c r="F17" s="44">
        <f t="shared" si="0"/>
        <v>1.3070865926011117</v>
      </c>
      <c r="G17" s="43" t="str">
        <f>Schedule!A17</f>
        <v>SOU</v>
      </c>
      <c r="H17" s="44">
        <f t="shared" si="1"/>
        <v>1.5707362207275808</v>
      </c>
      <c r="J17" s="41" t="str">
        <f>Schedule!A16</f>
        <v>SHU</v>
      </c>
      <c r="K17" s="48">
        <f t="shared" si="20"/>
        <v>1.1444435475235017</v>
      </c>
      <c r="L17" s="48">
        <f t="shared" si="20"/>
        <v>0.81098743868916023</v>
      </c>
      <c r="M17" s="48">
        <f t="shared" si="20"/>
        <v>1.5797481403413178</v>
      </c>
      <c r="N17" s="48">
        <f t="shared" si="20"/>
        <v>2.0864038854336231</v>
      </c>
      <c r="O17" s="48">
        <f t="shared" ref="O17:Z17" si="26">VLOOKUP(O63,$E$2:$F$41,2,FALSE)</f>
        <v>1.3070865926011117</v>
      </c>
      <c r="P17" s="48">
        <f t="shared" si="26"/>
        <v>1.580441269240128</v>
      </c>
      <c r="Q17" s="48">
        <f t="shared" si="26"/>
        <v>1.8033934078744338</v>
      </c>
      <c r="R17" s="48">
        <f t="shared" si="26"/>
        <v>1.339186786015147</v>
      </c>
      <c r="S17" s="48">
        <f t="shared" si="26"/>
        <v>1.1078184062986653</v>
      </c>
      <c r="T17" s="48">
        <f t="shared" si="26"/>
        <v>1.3646722039382344</v>
      </c>
      <c r="U17" s="48">
        <f t="shared" si="26"/>
        <v>1.0398594710179332</v>
      </c>
      <c r="V17" s="48">
        <f t="shared" si="26"/>
        <v>1.4859091128066588</v>
      </c>
      <c r="W17" s="48">
        <f t="shared" si="26"/>
        <v>1.5493663302529574</v>
      </c>
      <c r="X17" s="48">
        <f t="shared" si="26"/>
        <v>1.5687612240183029</v>
      </c>
      <c r="Y17" s="48">
        <f t="shared" si="26"/>
        <v>0.81354174414754554</v>
      </c>
      <c r="Z17" s="48">
        <f t="shared" si="26"/>
        <v>1.2264678084148095</v>
      </c>
      <c r="AA17" s="48">
        <f>VLOOKUP(AA63,$E$2:$F$41,2,FALSE)</f>
        <v>1.1666110932574134</v>
      </c>
      <c r="AB17" s="48">
        <f t="shared" ref="AB17:AL17" si="27">VLOOKUP(AB63,$E$2:$F$41,2,FALSE)</f>
        <v>1.4543768747819961</v>
      </c>
      <c r="AC17" s="48">
        <f t="shared" si="27"/>
        <v>1.0956982794669383</v>
      </c>
      <c r="AD17" s="48">
        <f t="shared" si="27"/>
        <v>2.6889740685140788</v>
      </c>
      <c r="AE17" s="48">
        <f t="shared" si="27"/>
        <v>2.2041474985131968</v>
      </c>
      <c r="AF17" s="48">
        <f t="shared" si="27"/>
        <v>1.1165499850403735</v>
      </c>
      <c r="AG17" s="48">
        <f t="shared" si="27"/>
        <v>1.3540002743650354</v>
      </c>
      <c r="AH17" s="48">
        <f t="shared" si="27"/>
        <v>2.2000696924206098</v>
      </c>
      <c r="AI17" s="48">
        <f t="shared" si="27"/>
        <v>0.99120686950897363</v>
      </c>
      <c r="AJ17" s="48">
        <f t="shared" si="27"/>
        <v>0.9363629025192286</v>
      </c>
      <c r="AK17" s="48">
        <f t="shared" si="27"/>
        <v>1.1899447157307239</v>
      </c>
      <c r="AL17" s="48">
        <f t="shared" si="27"/>
        <v>1.4258580028701722</v>
      </c>
      <c r="AM17" s="48">
        <f t="shared" si="3"/>
        <v>1.0034736614302986</v>
      </c>
      <c r="AN17" s="48">
        <f t="shared" si="4"/>
        <v>0.99432879840255572</v>
      </c>
      <c r="AO17" s="48">
        <f t="shared" si="4"/>
        <v>1.893669959198059</v>
      </c>
      <c r="AP17" s="48">
        <f t="shared" si="4"/>
        <v>1.2157438195690844</v>
      </c>
      <c r="AQ17" s="48">
        <f t="shared" si="4"/>
        <v>1.2709393534663629</v>
      </c>
      <c r="AR17" s="48">
        <f t="shared" si="4"/>
        <v>1.2835319105604295</v>
      </c>
      <c r="AS17" s="48">
        <f t="shared" si="4"/>
        <v>1.7070577244456917</v>
      </c>
      <c r="AT17" s="48">
        <f t="shared" ref="AT17:AV21" si="28">VLOOKUP(AT63,$E$2:$F$41,2,FALSE)</f>
        <v>1.9308032826393884</v>
      </c>
      <c r="AU17" s="48">
        <f t="shared" si="28"/>
        <v>1.2930883111964684</v>
      </c>
      <c r="AV17" s="48">
        <f t="shared" si="28"/>
        <v>1.5975502798458032</v>
      </c>
      <c r="AW17" s="48">
        <f t="shared" ca="1" si="5"/>
        <v>1.4620214639572158</v>
      </c>
      <c r="AX17" s="49"/>
    </row>
    <row r="18" spans="1:50" x14ac:dyDescent="0.25">
      <c r="A18" s="41" t="str">
        <f>Schedule!A18</f>
        <v>TOT</v>
      </c>
      <c r="B18" s="42">
        <f>'Formula Data'!AB18</f>
        <v>1.3285629675792281</v>
      </c>
      <c r="C18" s="42">
        <f>'Formula Data'!AC18</f>
        <v>1.3508264661878715</v>
      </c>
      <c r="E18" s="43" t="str">
        <f>Schedule!A18</f>
        <v>TOT</v>
      </c>
      <c r="F18" s="44">
        <f t="shared" si="0"/>
        <v>1.2157438195690844</v>
      </c>
      <c r="G18" s="43" t="str">
        <f>Schedule!A18</f>
        <v>TOT</v>
      </c>
      <c r="H18" s="44">
        <f t="shared" si="1"/>
        <v>1.4614192643371511</v>
      </c>
      <c r="J18" s="41" t="str">
        <f>Schedule!A17</f>
        <v>SOU</v>
      </c>
      <c r="K18" s="48">
        <f t="shared" si="20"/>
        <v>1.2709393534663629</v>
      </c>
      <c r="L18" s="48">
        <f t="shared" si="20"/>
        <v>1.8033934078744338</v>
      </c>
      <c r="M18" s="48">
        <f t="shared" si="20"/>
        <v>1.4543768747819961</v>
      </c>
      <c r="N18" s="48">
        <f>VLOOKUP(N64,$E$2:$F$41,2,FALSE)</f>
        <v>1.5493663302529574</v>
      </c>
      <c r="O18" s="48">
        <f t="shared" ref="O18:AK18" si="29">VLOOKUP(O64,$E$2:$F$41,2,FALSE)</f>
        <v>1.3001243765456425</v>
      </c>
      <c r="P18" s="48">
        <f t="shared" si="29"/>
        <v>0.9363629025192286</v>
      </c>
      <c r="Q18" s="48">
        <f t="shared" si="29"/>
        <v>1.4859091128066588</v>
      </c>
      <c r="R18" s="48">
        <f t="shared" si="29"/>
        <v>1.7070577244456917</v>
      </c>
      <c r="S18" s="48">
        <f t="shared" si="29"/>
        <v>1.5687612240183029</v>
      </c>
      <c r="T18" s="48">
        <f t="shared" si="29"/>
        <v>1.5797481403413178</v>
      </c>
      <c r="U18" s="48">
        <f t="shared" si="29"/>
        <v>2.6889740685140788</v>
      </c>
      <c r="V18" s="48">
        <f t="shared" si="29"/>
        <v>1.2930883111964684</v>
      </c>
      <c r="W18" s="48">
        <f t="shared" si="29"/>
        <v>1.3540002743650354</v>
      </c>
      <c r="X18" s="48">
        <f t="shared" si="29"/>
        <v>1.0956982794669383</v>
      </c>
      <c r="Y18" s="48">
        <f t="shared" si="29"/>
        <v>1.0034736614302986</v>
      </c>
      <c r="Z18" s="48">
        <f t="shared" si="29"/>
        <v>0.99432879840255572</v>
      </c>
      <c r="AA18" s="48">
        <f t="shared" si="29"/>
        <v>1.1165499850403735</v>
      </c>
      <c r="AB18" s="48">
        <f t="shared" si="29"/>
        <v>1.4258580028701722</v>
      </c>
      <c r="AC18" s="48">
        <f t="shared" si="29"/>
        <v>2.0864038854336231</v>
      </c>
      <c r="AD18" s="48">
        <f t="shared" si="29"/>
        <v>0.81098743868916023</v>
      </c>
      <c r="AE18" s="48">
        <f t="shared" si="29"/>
        <v>1.2157438195690844</v>
      </c>
      <c r="AF18" s="48">
        <f t="shared" si="29"/>
        <v>1.9308032826393884</v>
      </c>
      <c r="AG18" s="48">
        <f t="shared" si="29"/>
        <v>1.2835319105604295</v>
      </c>
      <c r="AH18" s="48">
        <f t="shared" si="29"/>
        <v>0.99120686950897363</v>
      </c>
      <c r="AI18" s="48">
        <f t="shared" si="29"/>
        <v>2.2041474985131968</v>
      </c>
      <c r="AJ18" s="48">
        <f>VLOOKUP(AJ64,$E$2:$F$41,2,FALSE)</f>
        <v>1.0398594710179332</v>
      </c>
      <c r="AK18" s="48">
        <f t="shared" si="29"/>
        <v>1.1666110932574134</v>
      </c>
      <c r="AL18" s="48">
        <f>VLOOKUP(AL64,$E$2:$F$41,2,FALSE)</f>
        <v>1.3646722039382344</v>
      </c>
      <c r="AM18" s="48">
        <f t="shared" si="3"/>
        <v>0.81354174414754554</v>
      </c>
      <c r="AN18" s="48">
        <f t="shared" si="4"/>
        <v>1.2264678084148095</v>
      </c>
      <c r="AO18" s="48">
        <f t="shared" si="4"/>
        <v>1.1078184062986653</v>
      </c>
      <c r="AP18" s="48">
        <f t="shared" si="4"/>
        <v>1.339186786015147</v>
      </c>
      <c r="AQ18" s="48">
        <f t="shared" si="4"/>
        <v>2.2000696924206098</v>
      </c>
      <c r="AR18" s="48">
        <f t="shared" si="4"/>
        <v>1.580441269240128</v>
      </c>
      <c r="AS18" s="48">
        <f t="shared" si="4"/>
        <v>1.893669959198059</v>
      </c>
      <c r="AT18" s="48">
        <f t="shared" si="28"/>
        <v>1.1899447157307239</v>
      </c>
      <c r="AU18" s="48">
        <f t="shared" si="28"/>
        <v>1.1444435475235017</v>
      </c>
      <c r="AV18" s="48">
        <f t="shared" si="28"/>
        <v>1.0637381262646166</v>
      </c>
      <c r="AW18" s="48">
        <f t="shared" ca="1" si="5"/>
        <v>1.4144453347807984</v>
      </c>
      <c r="AX18" s="49"/>
    </row>
    <row r="19" spans="1:50" x14ac:dyDescent="0.25">
      <c r="A19" s="41" t="str">
        <f>Schedule!A19</f>
        <v>WAT</v>
      </c>
      <c r="B19" s="42">
        <f>'Formula Data'!AB19</f>
        <v>1.5147700116647609</v>
      </c>
      <c r="C19" s="42">
        <f>'Formula Data'!AC19</f>
        <v>1.2174425327410425</v>
      </c>
      <c r="E19" s="43" t="str">
        <f>Schedule!A19</f>
        <v>WAT</v>
      </c>
      <c r="F19" s="44">
        <f t="shared" si="0"/>
        <v>1.0956982794669383</v>
      </c>
      <c r="G19" s="43" t="str">
        <f>Schedule!A19</f>
        <v>WAT</v>
      </c>
      <c r="H19" s="44">
        <f t="shared" si="1"/>
        <v>1.6662470128312372</v>
      </c>
      <c r="J19" s="41" t="str">
        <f>Schedule!A18</f>
        <v>TOT</v>
      </c>
      <c r="K19" s="48">
        <f t="shared" si="20"/>
        <v>1.1666110932574134</v>
      </c>
      <c r="L19" s="48">
        <f t="shared" si="20"/>
        <v>2.6889740685140788</v>
      </c>
      <c r="M19" s="48">
        <f t="shared" si="20"/>
        <v>0.81354174414754554</v>
      </c>
      <c r="N19" s="48">
        <f>VLOOKUP(N65,$E$2:$F$41,2,FALSE)</f>
        <v>1.3540002743650354</v>
      </c>
      <c r="O19" s="48">
        <f t="shared" ref="O19:AI19" si="30">VLOOKUP(O65,$E$2:$F$41,2,FALSE)</f>
        <v>0.81098743868916023</v>
      </c>
      <c r="P19" s="48">
        <f t="shared" si="30"/>
        <v>1.9308032826393884</v>
      </c>
      <c r="Q19" s="48">
        <f t="shared" si="30"/>
        <v>1.3070865926011117</v>
      </c>
      <c r="R19" s="48">
        <f t="shared" si="30"/>
        <v>1.4543768747819961</v>
      </c>
      <c r="S19" s="48">
        <f t="shared" si="30"/>
        <v>1.0956982794669383</v>
      </c>
      <c r="T19" s="48">
        <f t="shared" si="30"/>
        <v>2.2041474985131968</v>
      </c>
      <c r="U19" s="48">
        <f t="shared" si="30"/>
        <v>1.580441269240128</v>
      </c>
      <c r="V19" s="48">
        <f t="shared" si="30"/>
        <v>1.0637381262646166</v>
      </c>
      <c r="W19" s="48">
        <f t="shared" si="30"/>
        <v>1.3646722039382344</v>
      </c>
      <c r="X19" s="48">
        <f t="shared" si="30"/>
        <v>0.9363629025192286</v>
      </c>
      <c r="Y19" s="48">
        <f t="shared" si="30"/>
        <v>1.893669959198059</v>
      </c>
      <c r="Z19" s="48">
        <f t="shared" si="30"/>
        <v>1.0398594710179332</v>
      </c>
      <c r="AA19" s="48">
        <f t="shared" si="30"/>
        <v>1.5687612240183029</v>
      </c>
      <c r="AB19" s="48">
        <f t="shared" si="30"/>
        <v>1.7070577244456917</v>
      </c>
      <c r="AC19" s="48">
        <f t="shared" si="30"/>
        <v>1.1899447157307239</v>
      </c>
      <c r="AD19" s="48">
        <f t="shared" si="30"/>
        <v>1.2264678084148095</v>
      </c>
      <c r="AE19" s="48">
        <f t="shared" si="30"/>
        <v>1.5975502798458032</v>
      </c>
      <c r="AF19" s="48">
        <f t="shared" si="30"/>
        <v>1.8033934078744338</v>
      </c>
      <c r="AG19" s="48">
        <f t="shared" si="30"/>
        <v>1.339186786015147</v>
      </c>
      <c r="AH19" s="48">
        <f t="shared" si="30"/>
        <v>1.0034736614302986</v>
      </c>
      <c r="AI19" s="48">
        <f t="shared" si="30"/>
        <v>2.2000696924206098</v>
      </c>
      <c r="AJ19" s="48">
        <f>VLOOKUP(AJ65,$E$2:$F$41,2,FALSE)</f>
        <v>1.4258580028701722</v>
      </c>
      <c r="AK19" s="48">
        <f>VLOOKUP(AK65,$E$2:$F$41,2,FALSE)</f>
        <v>2.0864038854336231</v>
      </c>
      <c r="AL19" s="48">
        <f>VLOOKUP(AL65,$E$2:$F$41,2,FALSE)</f>
        <v>1.2835319105604295</v>
      </c>
      <c r="AM19" s="48">
        <f t="shared" si="3"/>
        <v>1.2709393534663629</v>
      </c>
      <c r="AN19" s="48">
        <f t="shared" si="4"/>
        <v>1.5493663302529574</v>
      </c>
      <c r="AO19" s="48">
        <f t="shared" si="4"/>
        <v>1.1165499850403735</v>
      </c>
      <c r="AP19" s="48">
        <f t="shared" si="4"/>
        <v>1.3001243765456425</v>
      </c>
      <c r="AQ19" s="48">
        <f t="shared" si="4"/>
        <v>1.2930883111964684</v>
      </c>
      <c r="AR19" s="48">
        <f t="shared" si="4"/>
        <v>1.1444435475235017</v>
      </c>
      <c r="AS19" s="48">
        <f t="shared" si="4"/>
        <v>1.1078184062986653</v>
      </c>
      <c r="AT19" s="48">
        <f t="shared" si="28"/>
        <v>0.99432879840255572</v>
      </c>
      <c r="AU19" s="48">
        <f t="shared" si="28"/>
        <v>1.5797481403413178</v>
      </c>
      <c r="AV19" s="48">
        <f t="shared" si="28"/>
        <v>0.99120686950897363</v>
      </c>
      <c r="AW19" s="48">
        <f t="shared" ca="1" si="5"/>
        <v>1.4225336119553866</v>
      </c>
      <c r="AX19" s="49"/>
    </row>
    <row r="20" spans="1:50" x14ac:dyDescent="0.25">
      <c r="A20" s="41" t="str">
        <f>Schedule!A20</f>
        <v>WHU</v>
      </c>
      <c r="B20" s="42">
        <f>'Formula Data'!AB20</f>
        <v>1.9104949739321684</v>
      </c>
      <c r="C20" s="42">
        <f>'Formula Data'!AC20</f>
        <v>1.2406110944893038</v>
      </c>
      <c r="E20" s="43" t="str">
        <f>Schedule!A20</f>
        <v>WHU</v>
      </c>
      <c r="F20" s="44">
        <f t="shared" si="0"/>
        <v>1.1165499850403735</v>
      </c>
      <c r="G20" s="43" t="str">
        <f>Schedule!A20</f>
        <v>WHU</v>
      </c>
      <c r="H20" s="44">
        <f t="shared" si="1"/>
        <v>2.1015444713253855</v>
      </c>
      <c r="J20" s="41" t="str">
        <f>Schedule!A19</f>
        <v>WAT</v>
      </c>
      <c r="K20" s="48">
        <f t="shared" si="20"/>
        <v>1.1899447157307239</v>
      </c>
      <c r="L20" s="48">
        <f t="shared" si="20"/>
        <v>1.580441269240128</v>
      </c>
      <c r="M20" s="48">
        <f t="shared" si="20"/>
        <v>1.1165499850403735</v>
      </c>
      <c r="N20" s="48">
        <f>VLOOKUP(N66,$E$2:$F$41,2,FALSE)</f>
        <v>0.99432879840255572</v>
      </c>
      <c r="O20" s="48">
        <f t="shared" ref="O20:AH21" si="31">VLOOKUP(O66,$E$2:$F$41,2,FALSE)</f>
        <v>1.1078184062986653</v>
      </c>
      <c r="P20" s="48">
        <f t="shared" si="31"/>
        <v>2.6889740685140788</v>
      </c>
      <c r="Q20" s="48">
        <f t="shared" si="31"/>
        <v>1.5687612240183029</v>
      </c>
      <c r="R20" s="48">
        <f t="shared" si="31"/>
        <v>1.0637381262646166</v>
      </c>
      <c r="S20" s="48">
        <f t="shared" si="31"/>
        <v>1.4859091128066588</v>
      </c>
      <c r="T20" s="48">
        <f t="shared" si="31"/>
        <v>0.9363629025192286</v>
      </c>
      <c r="U20" s="48">
        <f t="shared" si="31"/>
        <v>1.7070577244456917</v>
      </c>
      <c r="V20" s="48">
        <f t="shared" si="31"/>
        <v>1.2264678084148095</v>
      </c>
      <c r="W20" s="48">
        <f t="shared" si="31"/>
        <v>1.0398594710179332</v>
      </c>
      <c r="X20" s="48">
        <f t="shared" si="31"/>
        <v>1.5975502798458032</v>
      </c>
      <c r="Y20" s="48">
        <f t="shared" si="31"/>
        <v>1.9308032826393884</v>
      </c>
      <c r="Z20" s="48">
        <f t="shared" si="31"/>
        <v>0.81098743868916023</v>
      </c>
      <c r="AA20" s="48">
        <f t="shared" si="31"/>
        <v>2.2041474985131968</v>
      </c>
      <c r="AB20" s="48">
        <f t="shared" si="31"/>
        <v>1.5493663302529574</v>
      </c>
      <c r="AC20" s="48">
        <f t="shared" si="31"/>
        <v>1.3001243765456425</v>
      </c>
      <c r="AD20" s="48">
        <f t="shared" si="31"/>
        <v>1.1666110932574134</v>
      </c>
      <c r="AE20" s="48">
        <f t="shared" si="31"/>
        <v>1.2835319105604295</v>
      </c>
      <c r="AF20" s="48">
        <f t="shared" si="31"/>
        <v>1.1444435475235017</v>
      </c>
      <c r="AG20" s="48">
        <f t="shared" si="31"/>
        <v>1.2157438195690844</v>
      </c>
      <c r="AH20" s="48">
        <f t="shared" si="31"/>
        <v>1.4258580028701722</v>
      </c>
      <c r="AI20" s="48">
        <f>VLOOKUP(AI66,$E$2:$F$41,2,FALSE)</f>
        <v>1.2930883111964684</v>
      </c>
      <c r="AJ20" s="48">
        <f>VLOOKUP(AJ66,$E$2:$F$41,2,FALSE)</f>
        <v>1.4543768747819961</v>
      </c>
      <c r="AK20" s="48">
        <f>VLOOKUP(AK66,$E$2:$F$41,2,FALSE)</f>
        <v>1.893669959198059</v>
      </c>
      <c r="AL20" s="48">
        <f>VLOOKUP(AL66,$E$2:$F$41,2,FALSE)</f>
        <v>1.8033934078744338</v>
      </c>
      <c r="AM20" s="48">
        <f t="shared" si="3"/>
        <v>0.99120686950897363</v>
      </c>
      <c r="AN20" s="48">
        <f t="shared" si="4"/>
        <v>1.5797481403413178</v>
      </c>
      <c r="AO20" s="48">
        <f t="shared" si="4"/>
        <v>1.2709393534663629</v>
      </c>
      <c r="AP20" s="48">
        <f t="shared" si="4"/>
        <v>1.3070865926011117</v>
      </c>
      <c r="AQ20" s="48">
        <f t="shared" si="4"/>
        <v>2.0864038854336231</v>
      </c>
      <c r="AR20" s="48">
        <f t="shared" si="4"/>
        <v>1.0034736614302986</v>
      </c>
      <c r="AS20" s="48">
        <f t="shared" si="4"/>
        <v>0.81354174414754554</v>
      </c>
      <c r="AT20" s="48">
        <f t="shared" si="28"/>
        <v>1.3646722039382344</v>
      </c>
      <c r="AU20" s="48">
        <f t="shared" si="28"/>
        <v>2.2000696924206098</v>
      </c>
      <c r="AV20" s="48">
        <f t="shared" si="28"/>
        <v>1.3540002743650354</v>
      </c>
      <c r="AW20" s="48">
        <f t="shared" ca="1" si="5"/>
        <v>1.3889742163741883</v>
      </c>
      <c r="AX20" s="49"/>
    </row>
    <row r="21" spans="1:50" x14ac:dyDescent="0.25">
      <c r="A21" s="41" t="str">
        <f>Schedule!A21</f>
        <v>WOL</v>
      </c>
      <c r="B21" s="42">
        <f>'Formula Data'!AB21</f>
        <v>1.1487009886140687</v>
      </c>
      <c r="C21" s="42">
        <f>'Formula Data'!AC21</f>
        <v>1.4261465672893661</v>
      </c>
      <c r="E21" s="43" t="str">
        <f>Schedule!A21</f>
        <v>WOL</v>
      </c>
      <c r="F21" s="44">
        <f t="shared" si="0"/>
        <v>1.2835319105604295</v>
      </c>
      <c r="G21" s="43" t="str">
        <f>Schedule!A21</f>
        <v>WOL</v>
      </c>
      <c r="H21" s="44">
        <f t="shared" si="1"/>
        <v>1.2635710874754755</v>
      </c>
      <c r="J21" s="41" t="str">
        <f>Schedule!A20</f>
        <v>WHU</v>
      </c>
      <c r="K21" s="48">
        <f t="shared" si="20"/>
        <v>2.2000696924206098</v>
      </c>
      <c r="L21" s="48">
        <f t="shared" si="20"/>
        <v>1.4543768747819961</v>
      </c>
      <c r="M21" s="48">
        <f t="shared" si="20"/>
        <v>1.339186786015147</v>
      </c>
      <c r="N21" s="48">
        <f>VLOOKUP(N67,$E$2:$F$41,2,FALSE)</f>
        <v>1.0034736614302986</v>
      </c>
      <c r="O21" s="48">
        <f t="shared" ref="O21:AH21" si="32">VLOOKUP(O67,$E$2:$F$41,2,FALSE)</f>
        <v>1.4258580028701722</v>
      </c>
      <c r="P21" s="48">
        <f t="shared" si="32"/>
        <v>1.5493663302529574</v>
      </c>
      <c r="Q21" s="48">
        <f t="shared" si="32"/>
        <v>1.1444435475235017</v>
      </c>
      <c r="R21" s="48">
        <f t="shared" si="32"/>
        <v>0.81098743868916023</v>
      </c>
      <c r="S21" s="48">
        <f t="shared" si="32"/>
        <v>1.580441269240128</v>
      </c>
      <c r="T21" s="48">
        <f t="shared" si="32"/>
        <v>1.0637381262646166</v>
      </c>
      <c r="U21" s="48">
        <f t="shared" si="32"/>
        <v>0.81354174414754554</v>
      </c>
      <c r="V21" s="48">
        <f t="shared" si="32"/>
        <v>1.2709393534663629</v>
      </c>
      <c r="W21" s="48">
        <f t="shared" si="32"/>
        <v>1.2157438195690844</v>
      </c>
      <c r="X21" s="48">
        <f t="shared" si="32"/>
        <v>2.0864038854336231</v>
      </c>
      <c r="Y21" s="48">
        <f t="shared" si="32"/>
        <v>1.5687612240183029</v>
      </c>
      <c r="Z21" s="48">
        <f t="shared" si="32"/>
        <v>1.1078184062986653</v>
      </c>
      <c r="AA21" s="48">
        <f t="shared" si="32"/>
        <v>1.5975502798458032</v>
      </c>
      <c r="AB21" s="48">
        <f t="shared" si="31"/>
        <v>1.8033934078744338</v>
      </c>
      <c r="AC21" s="48">
        <f>VLOOKUP(AC67,$E$2:$F$41,2,FALSE)</f>
        <v>0.99120686950897363</v>
      </c>
      <c r="AD21" s="48">
        <f t="shared" si="32"/>
        <v>1.5797481403413178</v>
      </c>
      <c r="AE21" s="48">
        <f t="shared" si="32"/>
        <v>0.9363629025192286</v>
      </c>
      <c r="AF21" s="48">
        <f t="shared" si="32"/>
        <v>1.3001243765456425</v>
      </c>
      <c r="AG21" s="48">
        <f t="shared" si="32"/>
        <v>1.2930883111964684</v>
      </c>
      <c r="AH21" s="48">
        <f t="shared" si="32"/>
        <v>1.9308032826393884</v>
      </c>
      <c r="AI21" s="48">
        <f>VLOOKUP(AI67,$E$2:$F$41,2,FALSE)</f>
        <v>1.1899447157307239</v>
      </c>
      <c r="AJ21" s="48">
        <f>VLOOKUP(AJ67,$E$2:$F$41,2,FALSE)</f>
        <v>2.6889740685140788</v>
      </c>
      <c r="AK21" s="48">
        <f>VLOOKUP(AK67,$E$2:$F$41,2,FALSE)</f>
        <v>2.2041474985131968</v>
      </c>
      <c r="AL21" s="48">
        <f>VLOOKUP(AL67,$E$2:$F$41,2,FALSE)</f>
        <v>1.3070865926011117</v>
      </c>
      <c r="AM21" s="48">
        <f t="shared" si="3"/>
        <v>1.3540002743650354</v>
      </c>
      <c r="AN21" s="48">
        <f t="shared" si="4"/>
        <v>1.2835319105604295</v>
      </c>
      <c r="AO21" s="48">
        <f t="shared" si="4"/>
        <v>1.4859091128066588</v>
      </c>
      <c r="AP21" s="48">
        <f t="shared" si="4"/>
        <v>1.7070577244456917</v>
      </c>
      <c r="AQ21" s="48">
        <f t="shared" si="4"/>
        <v>0.99432879840255572</v>
      </c>
      <c r="AR21" s="48">
        <f t="shared" si="4"/>
        <v>1.0398594710179332</v>
      </c>
      <c r="AS21" s="48">
        <f t="shared" si="4"/>
        <v>1.2264678084148095</v>
      </c>
      <c r="AT21" s="48">
        <f t="shared" si="28"/>
        <v>1.0956982794669383</v>
      </c>
      <c r="AU21" s="48">
        <f t="shared" si="28"/>
        <v>1.893669959198059</v>
      </c>
      <c r="AV21" s="48">
        <f t="shared" si="28"/>
        <v>1.1666110932574134</v>
      </c>
      <c r="AW21" s="48">
        <f t="shared" ca="1" si="5"/>
        <v>1.3778094888705594</v>
      </c>
      <c r="AX21" s="49"/>
    </row>
    <row r="22" spans="1:50" x14ac:dyDescent="0.25">
      <c r="E22" s="50" t="str">
        <f>CONCATENATE("@",Schedule!A2)</f>
        <v>@ARS</v>
      </c>
      <c r="F22" s="44">
        <f t="shared" ref="F22:F41" si="33">C2*(1+$D$3)</f>
        <v>1.3540002743650354</v>
      </c>
      <c r="G22" s="50" t="str">
        <f>CONCATENATE("@",Schedule!A2)</f>
        <v>@ARS</v>
      </c>
      <c r="H22" s="44">
        <f t="shared" ref="H22:H41" si="34">B2*(1-$D$3)</f>
        <v>1.2932956155408826</v>
      </c>
      <c r="J22" s="41" t="str">
        <f>Schedule!A21</f>
        <v>WOL</v>
      </c>
      <c r="K22" s="48">
        <f t="shared" si="20"/>
        <v>1.9308032826393884</v>
      </c>
      <c r="L22" s="48">
        <f t="shared" si="20"/>
        <v>1.5493663302529574</v>
      </c>
      <c r="M22" s="48">
        <f t="shared" si="20"/>
        <v>1.0398594710179332</v>
      </c>
      <c r="N22" s="48">
        <f>VLOOKUP(N68,$E$2:$F$41,2,FALSE)</f>
        <v>1.580441269240128</v>
      </c>
      <c r="O22" s="48">
        <f t="shared" ref="O22:AH22" si="35">VLOOKUP(O68,$E$2:$F$41,2,FALSE)</f>
        <v>1.7070577244456917</v>
      </c>
      <c r="P22" s="48">
        <f t="shared" si="35"/>
        <v>0.99120686950897363</v>
      </c>
      <c r="Q22" s="48">
        <f t="shared" si="35"/>
        <v>1.0956982794669383</v>
      </c>
      <c r="R22" s="48">
        <f t="shared" si="35"/>
        <v>2.6889740685140788</v>
      </c>
      <c r="S22" s="48">
        <f t="shared" si="35"/>
        <v>1.3070865926011117</v>
      </c>
      <c r="T22" s="48">
        <f t="shared" si="35"/>
        <v>0.99432879840255572</v>
      </c>
      <c r="U22" s="48">
        <f t="shared" si="35"/>
        <v>1.3540002743650354</v>
      </c>
      <c r="V22" s="48">
        <f t="shared" si="35"/>
        <v>1.1666110932574134</v>
      </c>
      <c r="W22" s="48">
        <f t="shared" si="35"/>
        <v>1.1444435475235017</v>
      </c>
      <c r="X22" s="48">
        <f t="shared" si="35"/>
        <v>1.0637381262646166</v>
      </c>
      <c r="Y22" s="48">
        <f t="shared" si="35"/>
        <v>1.1165499850403735</v>
      </c>
      <c r="Z22" s="48">
        <f t="shared" si="35"/>
        <v>1.4543768747819961</v>
      </c>
      <c r="AA22" s="48">
        <f t="shared" si="35"/>
        <v>1.2157438195690844</v>
      </c>
      <c r="AB22" s="48">
        <f t="shared" si="35"/>
        <v>1.2264678084148095</v>
      </c>
      <c r="AC22" s="48">
        <f t="shared" si="35"/>
        <v>2.2000696924206098</v>
      </c>
      <c r="AD22" s="48">
        <f t="shared" si="35"/>
        <v>2.2041474985131968</v>
      </c>
      <c r="AE22" s="48">
        <f t="shared" si="35"/>
        <v>1.339186786015147</v>
      </c>
      <c r="AF22" s="48">
        <f t="shared" si="35"/>
        <v>0.81354174414754554</v>
      </c>
      <c r="AG22" s="48">
        <f t="shared" si="35"/>
        <v>1.5975502798458032</v>
      </c>
      <c r="AH22" s="48">
        <f t="shared" si="35"/>
        <v>1.8033934078744338</v>
      </c>
      <c r="AI22" s="48">
        <f>VLOOKUP(AI68,$E$2:$F$41,2,FALSE)</f>
        <v>1.893669959198059</v>
      </c>
      <c r="AJ22" s="48">
        <f>VLOOKUP(AJ68,$E$2:$F$41,2,FALSE)</f>
        <v>1.5797481403413178</v>
      </c>
      <c r="AK22" s="48">
        <f>VLOOKUP(AK68,$E$2:$F$41,2,FALSE)</f>
        <v>1.0034736614302986</v>
      </c>
      <c r="AL22" s="48">
        <f>VLOOKUP(AL68,$E$2:$F$41,2,FALSE)</f>
        <v>1.4859091128066588</v>
      </c>
      <c r="AM22" s="48">
        <f t="shared" si="3"/>
        <v>1.1899447157307239</v>
      </c>
      <c r="AN22" s="48">
        <f t="shared" si="4"/>
        <v>1.3646722039382344</v>
      </c>
      <c r="AO22" s="48">
        <f t="shared" si="4"/>
        <v>0.9363629025192286</v>
      </c>
      <c r="AP22" s="48">
        <f t="shared" si="4"/>
        <v>1.4258580028701722</v>
      </c>
      <c r="AQ22" s="48">
        <f t="shared" si="4"/>
        <v>1.1078184062986653</v>
      </c>
      <c r="AR22" s="48">
        <f t="shared" si="4"/>
        <v>1.3001243765456425</v>
      </c>
      <c r="AS22" s="48">
        <f t="shared" si="4"/>
        <v>1.2930883111964684</v>
      </c>
      <c r="AT22" s="48">
        <f>VLOOKUP(AT68,$E$2:$F$41,2,FALSE)</f>
        <v>1.2709393534663629</v>
      </c>
      <c r="AU22" s="48">
        <f>VLOOKUP(AU68,$E$2:$F$41,2,FALSE)</f>
        <v>0.81098743868916023</v>
      </c>
      <c r="AV22" s="48">
        <f>VLOOKUP(AV68,$E$2:$F$41,2,FALSE)</f>
        <v>2.0864038854336231</v>
      </c>
      <c r="AW22" s="48">
        <f t="shared" ca="1" si="5"/>
        <v>1.4410268176718051</v>
      </c>
      <c r="AX22" s="49"/>
    </row>
    <row r="23" spans="1:50" x14ac:dyDescent="0.25">
      <c r="E23" s="50" t="str">
        <f>CONCATENATE("@",Schedule!A3)</f>
        <v>@AVL</v>
      </c>
      <c r="F23" s="44">
        <f t="shared" si="33"/>
        <v>1.4258580028701722</v>
      </c>
      <c r="G23" s="50" t="str">
        <f>CONCATENATE("@",Schedule!A3)</f>
        <v>@AVL</v>
      </c>
      <c r="H23" s="44">
        <f t="shared" si="34"/>
        <v>1.7066589770933303</v>
      </c>
    </row>
    <row r="24" spans="1:50" x14ac:dyDescent="0.25">
      <c r="E24" s="50" t="str">
        <f>CONCATENATE("@",Schedule!A4)</f>
        <v>@BOU</v>
      </c>
      <c r="F24" s="44">
        <f t="shared" si="33"/>
        <v>1.1444435475235017</v>
      </c>
      <c r="G24" s="50" t="str">
        <f>CONCATENATE("@",Schedule!A4)</f>
        <v>@BOU</v>
      </c>
      <c r="H24" s="44">
        <f t="shared" si="34"/>
        <v>1.4273491702809853</v>
      </c>
      <c r="J24" s="39" t="s">
        <v>28</v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</row>
    <row r="25" spans="1:50" x14ac:dyDescent="0.25">
      <c r="E25" s="50" t="str">
        <f>CONCATENATE("@",Schedule!A5)</f>
        <v>@BRI</v>
      </c>
      <c r="F25" s="44">
        <f t="shared" si="33"/>
        <v>1.4543768747819961</v>
      </c>
      <c r="G25" s="50" t="str">
        <f>CONCATENATE("@",Schedule!A5)</f>
        <v>@BRI</v>
      </c>
      <c r="H25" s="44">
        <f t="shared" si="34"/>
        <v>1.363918332647428</v>
      </c>
      <c r="J25" s="45" t="s">
        <v>0</v>
      </c>
      <c r="K25" s="45">
        <v>1</v>
      </c>
      <c r="L25" s="45">
        <v>2</v>
      </c>
      <c r="M25" s="45">
        <v>3</v>
      </c>
      <c r="N25" s="45">
        <v>4</v>
      </c>
      <c r="O25" s="45">
        <v>5</v>
      </c>
      <c r="P25" s="45">
        <v>6</v>
      </c>
      <c r="Q25" s="45">
        <v>7</v>
      </c>
      <c r="R25" s="45">
        <v>8</v>
      </c>
      <c r="S25" s="45">
        <v>9</v>
      </c>
      <c r="T25" s="45">
        <v>10</v>
      </c>
      <c r="U25" s="45">
        <v>11</v>
      </c>
      <c r="V25" s="45">
        <v>12</v>
      </c>
      <c r="W25" s="45">
        <v>13</v>
      </c>
      <c r="X25" s="45">
        <v>14</v>
      </c>
      <c r="Y25" s="45">
        <v>15</v>
      </c>
      <c r="Z25" s="45">
        <v>16</v>
      </c>
      <c r="AA25" s="45">
        <v>17</v>
      </c>
      <c r="AB25" s="45">
        <v>18</v>
      </c>
      <c r="AC25" s="45">
        <v>19</v>
      </c>
      <c r="AD25" s="45">
        <v>20</v>
      </c>
      <c r="AE25" s="45">
        <v>21</v>
      </c>
      <c r="AF25" s="45">
        <v>22</v>
      </c>
      <c r="AG25" s="45">
        <v>23</v>
      </c>
      <c r="AH25" s="45">
        <v>24</v>
      </c>
      <c r="AI25" s="45">
        <v>25</v>
      </c>
      <c r="AJ25" s="45">
        <v>26</v>
      </c>
      <c r="AK25" s="45">
        <v>27</v>
      </c>
      <c r="AL25" s="45">
        <v>28</v>
      </c>
      <c r="AM25" s="45">
        <v>29</v>
      </c>
      <c r="AN25" s="45">
        <v>30</v>
      </c>
      <c r="AO25" s="45">
        <v>31</v>
      </c>
      <c r="AP25" s="45">
        <v>32</v>
      </c>
      <c r="AQ25" s="45">
        <v>33</v>
      </c>
      <c r="AR25" s="45">
        <v>34</v>
      </c>
      <c r="AS25" s="45">
        <v>35</v>
      </c>
      <c r="AT25" s="45">
        <v>36</v>
      </c>
      <c r="AU25" s="45">
        <v>37</v>
      </c>
      <c r="AV25" s="45">
        <v>38</v>
      </c>
      <c r="AW25" s="46" t="s">
        <v>17</v>
      </c>
    </row>
    <row r="26" spans="1:50" x14ac:dyDescent="0.25">
      <c r="E26" s="50" t="str">
        <f>CONCATENATE("@",Schedule!A6)</f>
        <v>@BUR</v>
      </c>
      <c r="F26" s="44">
        <f t="shared" si="33"/>
        <v>1.2709393534663629</v>
      </c>
      <c r="G26" s="50" t="str">
        <f>CONCATENATE("@",Schedule!A6)</f>
        <v>@BUR</v>
      </c>
      <c r="H26" s="44">
        <f t="shared" si="34"/>
        <v>1.2573405861161617</v>
      </c>
      <c r="J26" s="41" t="str">
        <f>Schedule!A2</f>
        <v>ARS</v>
      </c>
      <c r="K26" s="48">
        <f t="shared" ref="K26:AV26" si="36">VLOOKUP(K49,$G$2:$H$41,2,FALSE)</f>
        <v>1.6143711544322186</v>
      </c>
      <c r="L26" s="48">
        <f t="shared" si="36"/>
        <v>1.5367496052530867</v>
      </c>
      <c r="M26" s="48">
        <f t="shared" si="36"/>
        <v>0.8492392333327865</v>
      </c>
      <c r="N26" s="48">
        <f t="shared" si="36"/>
        <v>1.4614192643371511</v>
      </c>
      <c r="O26" s="48">
        <f t="shared" si="36"/>
        <v>1.3632930104982848</v>
      </c>
      <c r="P26" s="48">
        <f t="shared" si="36"/>
        <v>2.0859165275585148</v>
      </c>
      <c r="Q26" s="48">
        <f t="shared" si="36"/>
        <v>0.97515203260361194</v>
      </c>
      <c r="R26" s="48">
        <f t="shared" si="36"/>
        <v>1.744537874787871</v>
      </c>
      <c r="S26" s="48">
        <f t="shared" si="36"/>
        <v>1.1313559871330696</v>
      </c>
      <c r="T26" s="48">
        <f t="shared" si="36"/>
        <v>1.6485636354744633</v>
      </c>
      <c r="U26" s="48">
        <f t="shared" si="36"/>
        <v>1.2635710874754755</v>
      </c>
      <c r="V26" s="48">
        <f t="shared" si="36"/>
        <v>1.101423010524996</v>
      </c>
      <c r="W26" s="48">
        <f t="shared" si="36"/>
        <v>1.5707362207275808</v>
      </c>
      <c r="X26" s="48">
        <f t="shared" si="36"/>
        <v>1.5791643916580751</v>
      </c>
      <c r="Y26" s="48">
        <f t="shared" si="36"/>
        <v>1.6670112954579677</v>
      </c>
      <c r="Z26" s="48">
        <f t="shared" si="36"/>
        <v>1.7194454765389515</v>
      </c>
      <c r="AA26" s="48">
        <f t="shared" si="36"/>
        <v>1.1634014895064013</v>
      </c>
      <c r="AB26" s="48">
        <f t="shared" si="36"/>
        <v>1.1583239374636816</v>
      </c>
      <c r="AC26" s="48">
        <f>VLOOKUP(AC49,$G$2:$H$41,2,FALSE)</f>
        <v>1.4273491702809853</v>
      </c>
      <c r="AD26" s="48">
        <f t="shared" si="36"/>
        <v>1.1341693601723588</v>
      </c>
      <c r="AE26" s="48">
        <f t="shared" si="36"/>
        <v>1.1918524842933036</v>
      </c>
      <c r="AF26" s="48">
        <f t="shared" si="36"/>
        <v>1.3488247926609245</v>
      </c>
      <c r="AG26" s="48">
        <f t="shared" si="36"/>
        <v>1.3827684287181963</v>
      </c>
      <c r="AH26" s="48">
        <f t="shared" si="36"/>
        <v>0.92795674923192983</v>
      </c>
      <c r="AI26" s="48">
        <f t="shared" si="36"/>
        <v>1.2573405861161617</v>
      </c>
      <c r="AJ26" s="48">
        <f t="shared" si="36"/>
        <v>1.9731202998616006</v>
      </c>
      <c r="AK26" s="48">
        <f t="shared" si="36"/>
        <v>1.4157292569000555</v>
      </c>
      <c r="AL26" s="48">
        <f t="shared" ref="AL26:AU26" si="37">VLOOKUP(AL49,$G$2:$H$41,2,FALSE)</f>
        <v>0.95187394595978281</v>
      </c>
      <c r="AM26" s="48">
        <f t="shared" si="37"/>
        <v>2.1015444713253855</v>
      </c>
      <c r="AN26" s="48">
        <f t="shared" si="37"/>
        <v>1.363918332647428</v>
      </c>
      <c r="AO26" s="48">
        <f t="shared" si="37"/>
        <v>1.2851478169589297</v>
      </c>
      <c r="AP26" s="48">
        <f t="shared" si="37"/>
        <v>1.9300898120265364</v>
      </c>
      <c r="AQ26" s="48">
        <f t="shared" si="37"/>
        <v>1.0338308897526618</v>
      </c>
      <c r="AR26" s="48">
        <f t="shared" si="37"/>
        <v>1.3461836795305508</v>
      </c>
      <c r="AS26" s="48">
        <f t="shared" si="37"/>
        <v>1.1957066708213053</v>
      </c>
      <c r="AT26" s="48">
        <f t="shared" si="37"/>
        <v>1.0379590629622946</v>
      </c>
      <c r="AU26" s="48">
        <f t="shared" si="37"/>
        <v>1.7066589770933303</v>
      </c>
      <c r="AV26" s="48">
        <f t="shared" si="36"/>
        <v>1.6662470128312372</v>
      </c>
      <c r="AW26" s="48">
        <f t="shared" ref="AW26:AW45" ca="1" si="38">IF(OR($D$6=0,$D$6&gt;39),AVERAGE($K26:$AV26),AVERAGE(OFFSET($K26,0,0,1,$D$6-1)))</f>
        <v>1.3769415091717452</v>
      </c>
    </row>
    <row r="27" spans="1:50" x14ac:dyDescent="0.25">
      <c r="E27" s="50" t="str">
        <f>CONCATENATE("@",Schedule!A7)</f>
        <v>@CHE</v>
      </c>
      <c r="F27" s="44">
        <f t="shared" si="33"/>
        <v>2.0864038854336231</v>
      </c>
      <c r="G27" s="50" t="str">
        <f>CONCATENATE("@",Schedule!A7)</f>
        <v>@CHE</v>
      </c>
      <c r="H27" s="44">
        <f t="shared" si="34"/>
        <v>0.92795674923192983</v>
      </c>
      <c r="J27" s="41" t="str">
        <f>Schedule!A3</f>
        <v>AVL</v>
      </c>
      <c r="K27" s="48">
        <f t="shared" ref="K27:AB27" si="39">VLOOKUP(K50,$G$2:$H$41,2,FALSE)</f>
        <v>1.1957066708213053</v>
      </c>
      <c r="L27" s="48">
        <f t="shared" si="39"/>
        <v>1.744537874787871</v>
      </c>
      <c r="M27" s="48">
        <f t="shared" si="39"/>
        <v>1.4157292569000555</v>
      </c>
      <c r="N27" s="48">
        <f t="shared" si="39"/>
        <v>1.3488247926609245</v>
      </c>
      <c r="O27" s="48">
        <f t="shared" si="39"/>
        <v>2.1015444713253855</v>
      </c>
      <c r="P27" s="48">
        <f t="shared" si="39"/>
        <v>1.2932956155408826</v>
      </c>
      <c r="Q27" s="48">
        <f t="shared" si="39"/>
        <v>1.5367496052530867</v>
      </c>
      <c r="R27" s="48">
        <f t="shared" si="39"/>
        <v>1.5791643916580751</v>
      </c>
      <c r="S27" s="48">
        <f t="shared" si="39"/>
        <v>1.6670112954579677</v>
      </c>
      <c r="T27" s="48">
        <f t="shared" si="39"/>
        <v>0.95187394595978281</v>
      </c>
      <c r="U27" s="48">
        <f t="shared" si="39"/>
        <v>1.0379590629622946</v>
      </c>
      <c r="V27" s="48">
        <f t="shared" si="39"/>
        <v>1.0338308897526618</v>
      </c>
      <c r="W27" s="48">
        <f t="shared" si="39"/>
        <v>1.9731202998616006</v>
      </c>
      <c r="X27" s="48">
        <f t="shared" si="39"/>
        <v>0.97515203260361194</v>
      </c>
      <c r="Y27" s="48">
        <f t="shared" si="39"/>
        <v>0.92795674923192983</v>
      </c>
      <c r="Z27" s="48">
        <f t="shared" si="39"/>
        <v>1.3461836795305508</v>
      </c>
      <c r="AA27" s="48">
        <f t="shared" si="39"/>
        <v>1.1313559871330696</v>
      </c>
      <c r="AB27" s="48">
        <f t="shared" si="39"/>
        <v>1.5707362207275808</v>
      </c>
      <c r="AC27" s="48">
        <f>VLOOKUP(AC50,$G$2:$H$41,2,FALSE)</f>
        <v>1.9300898120265364</v>
      </c>
      <c r="AD27" s="48">
        <f t="shared" ref="AD27:AK27" si="40">VLOOKUP(AD50,$G$2:$H$41,2,FALSE)</f>
        <v>1.3632930104982848</v>
      </c>
      <c r="AE27" s="48">
        <f t="shared" si="40"/>
        <v>1.2573405861161617</v>
      </c>
      <c r="AF27" s="48">
        <f t="shared" si="40"/>
        <v>1.1634014895064013</v>
      </c>
      <c r="AG27" s="48">
        <f t="shared" si="40"/>
        <v>1.363918332647428</v>
      </c>
      <c r="AH27" s="48">
        <f t="shared" si="40"/>
        <v>1.6662470128312372</v>
      </c>
      <c r="AI27" s="48">
        <f t="shared" si="40"/>
        <v>1.4273491702809853</v>
      </c>
      <c r="AJ27" s="48">
        <f t="shared" si="40"/>
        <v>1.4614192643371511</v>
      </c>
      <c r="AK27" s="48">
        <f t="shared" si="40"/>
        <v>1.2851478169589297</v>
      </c>
      <c r="AL27" s="48">
        <f t="shared" ref="AL27:AM29" si="41">VLOOKUP(AL50,$G$2:$H$41,2,FALSE)</f>
        <v>1.3827684287181963</v>
      </c>
      <c r="AM27" s="48">
        <f t="shared" si="41"/>
        <v>1.101423010524996</v>
      </c>
      <c r="AN27" s="48">
        <f t="shared" ref="AN27:AS27" si="42">VLOOKUP(AN50,$G$2:$H$41,2,FALSE)</f>
        <v>1.1341693601723588</v>
      </c>
      <c r="AO27" s="48">
        <f t="shared" si="42"/>
        <v>1.6143711544322186</v>
      </c>
      <c r="AP27" s="48">
        <f t="shared" si="42"/>
        <v>1.2635710874754755</v>
      </c>
      <c r="AQ27" s="48">
        <f t="shared" si="42"/>
        <v>0.8492392333327865</v>
      </c>
      <c r="AR27" s="48">
        <f t="shared" si="42"/>
        <v>1.1918524842933036</v>
      </c>
      <c r="AS27" s="48">
        <f t="shared" si="42"/>
        <v>1.6485636354744633</v>
      </c>
      <c r="AT27" s="48">
        <f>VLOOKUP(AT50,$G$2:$H$41,2,FALSE)</f>
        <v>1.1583239374636816</v>
      </c>
      <c r="AU27" s="48">
        <f>VLOOKUP(AU50,$G$2:$H$41,2,FALSE)</f>
        <v>1.5806946412166343</v>
      </c>
      <c r="AV27" s="48">
        <f>VLOOKUP(AV50,$G$2:$H$41,2,FALSE)</f>
        <v>1.7194454765389515</v>
      </c>
      <c r="AW27" s="48">
        <f t="shared" ca="1" si="38"/>
        <v>1.3989592952414454</v>
      </c>
    </row>
    <row r="28" spans="1:50" x14ac:dyDescent="0.25">
      <c r="E28" s="50" t="str">
        <f>CONCATENATE("@",Schedule!A8)</f>
        <v>@CRY</v>
      </c>
      <c r="F28" s="44">
        <f t="shared" si="33"/>
        <v>0.99120686950897363</v>
      </c>
      <c r="G28" s="50" t="str">
        <f>CONCATENATE("@",Schedule!A8)</f>
        <v>@CRY</v>
      </c>
      <c r="H28" s="44">
        <f t="shared" si="34"/>
        <v>1.3488247926609245</v>
      </c>
      <c r="J28" s="41" t="str">
        <f>Schedule!A4</f>
        <v>BOU</v>
      </c>
      <c r="K28" s="48">
        <f t="shared" ref="K28:AV28" si="43">VLOOKUP(K51,$G$2:$H$41,2,FALSE)</f>
        <v>1.3827684287181963</v>
      </c>
      <c r="L28" s="48">
        <f t="shared" si="43"/>
        <v>1.7066589770933303</v>
      </c>
      <c r="M28" s="48">
        <f t="shared" si="43"/>
        <v>1.1634014895064013</v>
      </c>
      <c r="N28" s="48">
        <f t="shared" si="43"/>
        <v>1.101423010524996</v>
      </c>
      <c r="O28" s="48">
        <f t="shared" si="43"/>
        <v>1.4157292569000555</v>
      </c>
      <c r="P28" s="48">
        <f t="shared" si="43"/>
        <v>1.2851478169589297</v>
      </c>
      <c r="Q28" s="48">
        <f t="shared" si="43"/>
        <v>2.1015444713253855</v>
      </c>
      <c r="R28" s="48">
        <f t="shared" si="43"/>
        <v>1.2932956155408826</v>
      </c>
      <c r="S28" s="48">
        <f t="shared" si="43"/>
        <v>1.9300898120265364</v>
      </c>
      <c r="T28" s="48">
        <f t="shared" si="43"/>
        <v>1.3632930104982848</v>
      </c>
      <c r="U28" s="48">
        <f t="shared" si="43"/>
        <v>1.1918524842933036</v>
      </c>
      <c r="V28" s="48">
        <f t="shared" si="43"/>
        <v>1.6143711544322186</v>
      </c>
      <c r="W28" s="48">
        <f t="shared" si="43"/>
        <v>1.2635710874754755</v>
      </c>
      <c r="X28" s="48">
        <f t="shared" si="43"/>
        <v>1.1957066708213053</v>
      </c>
      <c r="Y28" s="48">
        <f t="shared" si="43"/>
        <v>1.3488247926609245</v>
      </c>
      <c r="Z28" s="48">
        <f t="shared" si="43"/>
        <v>1.0379590629622946</v>
      </c>
      <c r="AA28" s="48">
        <f>VLOOKUP(AA51,$G$2:$H$41,2,FALSE)</f>
        <v>0.92795674923192983</v>
      </c>
      <c r="AB28" s="48">
        <f t="shared" si="43"/>
        <v>1.5367496052530867</v>
      </c>
      <c r="AC28" s="48">
        <f t="shared" si="43"/>
        <v>1.5806946412166343</v>
      </c>
      <c r="AD28" s="48">
        <f t="shared" si="43"/>
        <v>1.363918332647428</v>
      </c>
      <c r="AE28" s="48">
        <f t="shared" si="43"/>
        <v>1.7194454765389515</v>
      </c>
      <c r="AF28" s="48">
        <f t="shared" si="43"/>
        <v>1.6662470128312372</v>
      </c>
      <c r="AG28" s="48">
        <f t="shared" si="43"/>
        <v>1.5791643916580751</v>
      </c>
      <c r="AH28" s="48">
        <f t="shared" si="43"/>
        <v>1.6670112954579677</v>
      </c>
      <c r="AI28" s="48">
        <f t="shared" si="43"/>
        <v>2.0859165275585148</v>
      </c>
      <c r="AJ28" s="48">
        <f t="shared" si="43"/>
        <v>1.1313559871330696</v>
      </c>
      <c r="AK28" s="48">
        <f t="shared" si="43"/>
        <v>1.2573405861161617</v>
      </c>
      <c r="AL28" s="48">
        <f t="shared" si="41"/>
        <v>1.1341693601723588</v>
      </c>
      <c r="AM28" s="48">
        <f t="shared" si="41"/>
        <v>0.8492392333327865</v>
      </c>
      <c r="AN28" s="48">
        <f t="shared" ref="AN28:AS28" si="44">VLOOKUP(AN51,$G$2:$H$41,2,FALSE)</f>
        <v>1.6485636354744633</v>
      </c>
      <c r="AO28" s="48">
        <f t="shared" si="44"/>
        <v>1.0338308897526618</v>
      </c>
      <c r="AP28" s="48">
        <f t="shared" si="44"/>
        <v>1.9731202998616006</v>
      </c>
      <c r="AQ28" s="48">
        <f t="shared" si="44"/>
        <v>0.97515203260361194</v>
      </c>
      <c r="AR28" s="48">
        <f t="shared" si="44"/>
        <v>1.4614192643371511</v>
      </c>
      <c r="AS28" s="48">
        <f t="shared" si="44"/>
        <v>1.3461836795305508</v>
      </c>
      <c r="AT28" s="48">
        <f t="shared" ref="AT28:AU45" si="45">VLOOKUP(AT51,$G$2:$H$41,2,FALSE)</f>
        <v>0.95187394595978281</v>
      </c>
      <c r="AU28" s="48">
        <f t="shared" si="45"/>
        <v>1.5707362207275808</v>
      </c>
      <c r="AV28" s="48">
        <f t="shared" si="43"/>
        <v>1.1583239374636816</v>
      </c>
      <c r="AW28" s="48">
        <f t="shared" ca="1" si="38"/>
        <v>1.4348676936072431</v>
      </c>
    </row>
    <row r="29" spans="1:50" x14ac:dyDescent="0.25">
      <c r="E29" s="50" t="str">
        <f>CONCATENATE("@",Schedule!A9)</f>
        <v>@EVE</v>
      </c>
      <c r="F29" s="44">
        <f t="shared" si="33"/>
        <v>1.580441269240128</v>
      </c>
      <c r="G29" s="50" t="str">
        <f>CONCATENATE("@",Schedule!A9)</f>
        <v>@EVE</v>
      </c>
      <c r="H29" s="44">
        <f t="shared" si="34"/>
        <v>1.1583239374636816</v>
      </c>
      <c r="J29" s="41" t="str">
        <f>Schedule!A5</f>
        <v>BRI</v>
      </c>
      <c r="K29" s="48">
        <f t="shared" ref="K29:Z29" si="46">VLOOKUP(K52,$G$2:$H$41,2,FALSE)</f>
        <v>1.3632930104982848</v>
      </c>
      <c r="L29" s="48">
        <f t="shared" si="46"/>
        <v>2.1015444713253855</v>
      </c>
      <c r="M29" s="48">
        <f t="shared" si="46"/>
        <v>1.5707362207275808</v>
      </c>
      <c r="N29" s="48">
        <f t="shared" si="46"/>
        <v>0.95187394595978281</v>
      </c>
      <c r="O29" s="48">
        <f t="shared" si="46"/>
        <v>1.5367496052530867</v>
      </c>
      <c r="P29" s="48">
        <f t="shared" si="46"/>
        <v>1.6143711544322186</v>
      </c>
      <c r="Q29" s="48">
        <f t="shared" si="46"/>
        <v>0.92795674923192983</v>
      </c>
      <c r="R29" s="48">
        <f t="shared" si="46"/>
        <v>1.4614192643371511</v>
      </c>
      <c r="S29" s="48">
        <f t="shared" si="46"/>
        <v>1.7066589770933303</v>
      </c>
      <c r="T29" s="48">
        <f t="shared" si="46"/>
        <v>1.4157292569000555</v>
      </c>
      <c r="U29" s="48">
        <f t="shared" si="46"/>
        <v>1.9300898120265364</v>
      </c>
      <c r="V29" s="48">
        <f t="shared" si="46"/>
        <v>0.97515203260361194</v>
      </c>
      <c r="W29" s="48">
        <f t="shared" si="46"/>
        <v>1.3461836795305508</v>
      </c>
      <c r="X29" s="48">
        <f t="shared" si="46"/>
        <v>0.8492392333327865</v>
      </c>
      <c r="Y29" s="48">
        <f t="shared" si="46"/>
        <v>1.2932956155408826</v>
      </c>
      <c r="Z29" s="48">
        <f t="shared" si="46"/>
        <v>1.2635710874754755</v>
      </c>
      <c r="AA29" s="48">
        <f>VLOOKUP(AA52,$G$2:$H$41,2,FALSE)</f>
        <v>1.3488247926609245</v>
      </c>
      <c r="AB29" s="48">
        <f t="shared" ref="AB29:AK29" si="47">VLOOKUP(AB52,$G$2:$H$41,2,FALSE)</f>
        <v>1.3827684287181963</v>
      </c>
      <c r="AC29" s="48">
        <f t="shared" si="47"/>
        <v>1.1957066708213053</v>
      </c>
      <c r="AD29" s="48">
        <f t="shared" si="47"/>
        <v>1.744537874787871</v>
      </c>
      <c r="AE29" s="48">
        <f t="shared" si="47"/>
        <v>1.1341693601723588</v>
      </c>
      <c r="AF29" s="48">
        <f t="shared" si="47"/>
        <v>1.1583239374636816</v>
      </c>
      <c r="AG29" s="48">
        <f t="shared" si="47"/>
        <v>2.0859165275585148</v>
      </c>
      <c r="AH29" s="48">
        <f t="shared" si="47"/>
        <v>1.4273491702809853</v>
      </c>
      <c r="AI29" s="48">
        <f t="shared" si="47"/>
        <v>1.7194454765389515</v>
      </c>
      <c r="AJ29" s="48">
        <f t="shared" si="47"/>
        <v>1.6662470128312372</v>
      </c>
      <c r="AK29" s="48">
        <f t="shared" si="47"/>
        <v>1.1313559871330696</v>
      </c>
      <c r="AL29" s="48">
        <f t="shared" si="41"/>
        <v>1.6485636354744633</v>
      </c>
      <c r="AM29" s="48">
        <f t="shared" si="41"/>
        <v>1.0338308897526618</v>
      </c>
      <c r="AN29" s="48">
        <f t="shared" ref="AN29:AS29" si="48">VLOOKUP(AN52,$G$2:$H$41,2,FALSE)</f>
        <v>1.5806946412166343</v>
      </c>
      <c r="AO29" s="48">
        <f t="shared" si="48"/>
        <v>1.101423010524996</v>
      </c>
      <c r="AP29" s="48">
        <f t="shared" si="48"/>
        <v>1.1918524842933036</v>
      </c>
      <c r="AQ29" s="48">
        <f t="shared" si="48"/>
        <v>1.5791643916580751</v>
      </c>
      <c r="AR29" s="48">
        <f t="shared" si="48"/>
        <v>1.0379590629622946</v>
      </c>
      <c r="AS29" s="48">
        <f t="shared" si="48"/>
        <v>1.1634014895064013</v>
      </c>
      <c r="AT29" s="48">
        <f t="shared" si="45"/>
        <v>1.2851478169589297</v>
      </c>
      <c r="AU29" s="48">
        <f t="shared" si="45"/>
        <v>1.9731202998616006</v>
      </c>
      <c r="AV29" s="48">
        <f>VLOOKUP(AV52,$G$2:$H$41,2,FALSE)</f>
        <v>1.2573405861161617</v>
      </c>
      <c r="AW29" s="48">
        <f t="shared" ca="1" si="38"/>
        <v>1.4077275366138533</v>
      </c>
    </row>
    <row r="30" spans="1:50" x14ac:dyDescent="0.25">
      <c r="E30" s="50" t="str">
        <f>CONCATENATE("@",Schedule!A10)</f>
        <v>@LEI</v>
      </c>
      <c r="F30" s="44">
        <f t="shared" si="33"/>
        <v>1.9308032826393884</v>
      </c>
      <c r="G30" s="50" t="str">
        <f>CONCATENATE("@",Schedule!A10)</f>
        <v>@LEI</v>
      </c>
      <c r="H30" s="44">
        <f t="shared" si="34"/>
        <v>1.101423010524996</v>
      </c>
      <c r="J30" s="41" t="str">
        <f>Schedule!A6</f>
        <v>BUR</v>
      </c>
      <c r="K30" s="48">
        <f t="shared" ref="K30:AV30" si="49">VLOOKUP(K53,$G$2:$H$41,2,FALSE)</f>
        <v>1.5707362207275808</v>
      </c>
      <c r="L30" s="48">
        <f t="shared" si="49"/>
        <v>1.2932956155408826</v>
      </c>
      <c r="M30" s="48">
        <f t="shared" si="49"/>
        <v>1.0338308897526618</v>
      </c>
      <c r="N30" s="48">
        <f t="shared" si="49"/>
        <v>1.0379590629622946</v>
      </c>
      <c r="O30" s="48">
        <f t="shared" si="49"/>
        <v>1.363918332647428</v>
      </c>
      <c r="P30" s="48">
        <f t="shared" si="49"/>
        <v>1.9300898120265364</v>
      </c>
      <c r="Q30" s="48">
        <f t="shared" si="49"/>
        <v>1.7066589770933303</v>
      </c>
      <c r="R30" s="48">
        <f t="shared" si="49"/>
        <v>1.4157292569000555</v>
      </c>
      <c r="S30" s="48">
        <f t="shared" si="49"/>
        <v>1.101423010524996</v>
      </c>
      <c r="T30" s="48">
        <f t="shared" si="49"/>
        <v>1.1341693601723588</v>
      </c>
      <c r="U30" s="48">
        <f t="shared" si="49"/>
        <v>1.1313559871330696</v>
      </c>
      <c r="V30" s="48">
        <f t="shared" si="49"/>
        <v>2.1015444713253855</v>
      </c>
      <c r="W30" s="48">
        <f t="shared" si="49"/>
        <v>1.3632930104982848</v>
      </c>
      <c r="X30" s="48">
        <f t="shared" si="49"/>
        <v>1.6485636354744633</v>
      </c>
      <c r="Y30" s="48">
        <f t="shared" si="49"/>
        <v>1.1634014895064013</v>
      </c>
      <c r="Z30" s="48">
        <f t="shared" si="49"/>
        <v>1.1957066708213053</v>
      </c>
      <c r="AA30" s="48">
        <f t="shared" si="49"/>
        <v>1.9731202998616006</v>
      </c>
      <c r="AB30" s="48">
        <f t="shared" si="49"/>
        <v>1.4273491702809853</v>
      </c>
      <c r="AC30" s="48">
        <f t="shared" si="49"/>
        <v>1.1583239374636816</v>
      </c>
      <c r="AD30" s="48">
        <f t="shared" si="49"/>
        <v>1.1918524842933036</v>
      </c>
      <c r="AE30" s="48">
        <f t="shared" si="49"/>
        <v>2.0859165275585148</v>
      </c>
      <c r="AF30" s="48">
        <f t="shared" si="49"/>
        <v>0.92795674923192983</v>
      </c>
      <c r="AG30" s="48">
        <f t="shared" si="49"/>
        <v>1.3461836795305508</v>
      </c>
      <c r="AH30" s="48">
        <f t="shared" si="49"/>
        <v>0.97515203260361194</v>
      </c>
      <c r="AI30" s="48">
        <f t="shared" si="49"/>
        <v>1.5806946412166343</v>
      </c>
      <c r="AJ30" s="48">
        <f t="shared" ref="AJ30:AJ35" si="50">VLOOKUP(AJ53,$G$2:$H$41,2,FALSE)</f>
        <v>1.2851478169589297</v>
      </c>
      <c r="AK30" s="48">
        <f t="shared" si="49"/>
        <v>1.744537874787871</v>
      </c>
      <c r="AL30" s="48">
        <f t="shared" si="49"/>
        <v>1.6143711544322186</v>
      </c>
      <c r="AM30" s="48">
        <f t="shared" ref="AM30:AM45" si="51">VLOOKUP(AM53,$G$2:$H$41,2,FALSE)</f>
        <v>1.4614192643371511</v>
      </c>
      <c r="AN30" s="48">
        <f t="shared" ref="AN30:AS30" si="52">VLOOKUP(AN53,$G$2:$H$41,2,FALSE)</f>
        <v>0.95187394595978281</v>
      </c>
      <c r="AO30" s="48">
        <f t="shared" si="52"/>
        <v>1.6662470128312372</v>
      </c>
      <c r="AP30" s="48">
        <f t="shared" si="52"/>
        <v>1.3488247926609245</v>
      </c>
      <c r="AQ30" s="48">
        <f t="shared" si="52"/>
        <v>1.3827684287181963</v>
      </c>
      <c r="AR30" s="48">
        <f t="shared" si="52"/>
        <v>1.7194454765389515</v>
      </c>
      <c r="AS30" s="48">
        <f t="shared" si="52"/>
        <v>0.8492392333327865</v>
      </c>
      <c r="AT30" s="48">
        <f t="shared" si="45"/>
        <v>1.2635710874754755</v>
      </c>
      <c r="AU30" s="48">
        <f t="shared" si="45"/>
        <v>1.5791643916580751</v>
      </c>
      <c r="AV30" s="48">
        <f t="shared" si="49"/>
        <v>1.6670112954579677</v>
      </c>
      <c r="AW30" s="48">
        <f t="shared" ca="1" si="38"/>
        <v>1.3865637784971339</v>
      </c>
    </row>
    <row r="31" spans="1:50" x14ac:dyDescent="0.25">
      <c r="E31" s="50" t="str">
        <f>CONCATENATE("@",Schedule!A11)</f>
        <v>@LIV</v>
      </c>
      <c r="F31" s="44">
        <f t="shared" si="33"/>
        <v>2.2041474985131968</v>
      </c>
      <c r="G31" s="50" t="str">
        <f>CONCATENATE("@",Schedule!A11)</f>
        <v>@LIV</v>
      </c>
      <c r="H31" s="44">
        <f t="shared" si="34"/>
        <v>0.8492392333327865</v>
      </c>
      <c r="J31" s="41" t="str">
        <f>Schedule!A7</f>
        <v>CHE</v>
      </c>
      <c r="K31" s="48">
        <f t="shared" ref="K31:AV31" si="53">VLOOKUP(K54,$G$2:$H$41,2,FALSE)</f>
        <v>0.97515203260361194</v>
      </c>
      <c r="L31" s="48">
        <f t="shared" si="53"/>
        <v>1.3461836795305508</v>
      </c>
      <c r="M31" s="48">
        <f t="shared" si="53"/>
        <v>1.5791643916580751</v>
      </c>
      <c r="N31" s="48">
        <f t="shared" si="53"/>
        <v>1.3827684287181963</v>
      </c>
      <c r="O31" s="48">
        <f t="shared" si="53"/>
        <v>1.0338308897526618</v>
      </c>
      <c r="P31" s="48">
        <f t="shared" si="53"/>
        <v>1.0379590629622946</v>
      </c>
      <c r="Q31" s="48">
        <f t="shared" si="53"/>
        <v>1.6670112954579677</v>
      </c>
      <c r="R31" s="48">
        <f t="shared" si="53"/>
        <v>1.2851478169589297</v>
      </c>
      <c r="S31" s="48">
        <f t="shared" si="53"/>
        <v>1.9731202998616006</v>
      </c>
      <c r="T31" s="48">
        <f t="shared" si="53"/>
        <v>1.2573405861161617</v>
      </c>
      <c r="U31" s="48">
        <f t="shared" si="53"/>
        <v>1.3632930104982848</v>
      </c>
      <c r="V31" s="48">
        <f t="shared" si="53"/>
        <v>1.6485636354744633</v>
      </c>
      <c r="W31" s="48">
        <f t="shared" si="53"/>
        <v>0.95187394595978281</v>
      </c>
      <c r="X31" s="48">
        <f t="shared" si="53"/>
        <v>2.1015444713253855</v>
      </c>
      <c r="Y31" s="48">
        <f t="shared" si="53"/>
        <v>2.0859165275585148</v>
      </c>
      <c r="Z31" s="48">
        <f t="shared" si="53"/>
        <v>1.1583239374636816</v>
      </c>
      <c r="AA31" s="48">
        <f t="shared" si="53"/>
        <v>1.744537874787871</v>
      </c>
      <c r="AB31" s="48">
        <f t="shared" si="53"/>
        <v>1.1957066708213053</v>
      </c>
      <c r="AC31" s="48">
        <f t="shared" si="53"/>
        <v>1.5707362207275808</v>
      </c>
      <c r="AD31" s="48">
        <f t="shared" si="53"/>
        <v>1.2932956155408826</v>
      </c>
      <c r="AE31" s="48">
        <f t="shared" si="53"/>
        <v>1.363918332647428</v>
      </c>
      <c r="AF31" s="48">
        <f t="shared" si="53"/>
        <v>1.5367496052530867</v>
      </c>
      <c r="AG31" s="48">
        <f t="shared" si="53"/>
        <v>1.6143711544322186</v>
      </c>
      <c r="AH31" s="48">
        <f t="shared" si="53"/>
        <v>1.5806946412166343</v>
      </c>
      <c r="AI31" s="48">
        <f t="shared" si="53"/>
        <v>1.101423010524996</v>
      </c>
      <c r="AJ31" s="48">
        <f t="shared" si="50"/>
        <v>1.1918524842933036</v>
      </c>
      <c r="AK31" s="48">
        <f t="shared" si="53"/>
        <v>1.4614192643371511</v>
      </c>
      <c r="AL31" s="48">
        <f t="shared" si="53"/>
        <v>1.4273491702809853</v>
      </c>
      <c r="AM31" s="48">
        <f t="shared" si="51"/>
        <v>1.4157292569000555</v>
      </c>
      <c r="AN31" s="48">
        <f t="shared" ref="AN31:AS31" si="54">VLOOKUP(AN54,$G$2:$H$41,2,FALSE)</f>
        <v>1.7066589770933303</v>
      </c>
      <c r="AO31" s="48">
        <f t="shared" si="54"/>
        <v>1.1634014895064013</v>
      </c>
      <c r="AP31" s="48">
        <f t="shared" si="54"/>
        <v>1.7194454765389515</v>
      </c>
      <c r="AQ31" s="48">
        <f t="shared" si="54"/>
        <v>1.6662470128312372</v>
      </c>
      <c r="AR31" s="48">
        <f t="shared" si="54"/>
        <v>1.3488247926609245</v>
      </c>
      <c r="AS31" s="48">
        <f t="shared" si="54"/>
        <v>1.1313559871330696</v>
      </c>
      <c r="AT31" s="48">
        <f t="shared" si="45"/>
        <v>1.9300898120265364</v>
      </c>
      <c r="AU31" s="48">
        <f t="shared" si="45"/>
        <v>0.8492392333327865</v>
      </c>
      <c r="AV31" s="48">
        <f t="shared" si="53"/>
        <v>1.2635710874754755</v>
      </c>
      <c r="AW31" s="48">
        <f t="shared" ca="1" si="38"/>
        <v>1.4478001719719653</v>
      </c>
    </row>
    <row r="32" spans="1:50" x14ac:dyDescent="0.25">
      <c r="E32" s="50" t="str">
        <f>CONCATENATE("@",Schedule!A12)</f>
        <v>@MCI</v>
      </c>
      <c r="F32" s="44">
        <f t="shared" si="33"/>
        <v>2.6889740685140788</v>
      </c>
      <c r="G32" s="50" t="str">
        <f>CONCATENATE("@",Schedule!A12)</f>
        <v>@MCI</v>
      </c>
      <c r="H32" s="44">
        <f t="shared" si="34"/>
        <v>0.95187394595978281</v>
      </c>
      <c r="J32" s="41" t="str">
        <f>Schedule!A8</f>
        <v>CRY</v>
      </c>
      <c r="K32" s="48">
        <f t="shared" ref="K32:AI32" si="55">VLOOKUP(K55,$G$2:$H$41,2,FALSE)</f>
        <v>1.4157292569000555</v>
      </c>
      <c r="L32" s="48">
        <f t="shared" si="55"/>
        <v>1.1313559871330696</v>
      </c>
      <c r="M32" s="48">
        <f t="shared" si="55"/>
        <v>0.97515203260361194</v>
      </c>
      <c r="N32" s="48">
        <f t="shared" si="55"/>
        <v>2.0859165275585148</v>
      </c>
      <c r="O32" s="48">
        <f t="shared" si="55"/>
        <v>1.1957066708213053</v>
      </c>
      <c r="P32" s="48">
        <f t="shared" si="55"/>
        <v>1.2635710874754755</v>
      </c>
      <c r="Q32" s="48">
        <f t="shared" si="55"/>
        <v>1.9300898120265364</v>
      </c>
      <c r="R32" s="48">
        <f t="shared" si="55"/>
        <v>1.7194454765389515</v>
      </c>
      <c r="S32" s="48">
        <f t="shared" si="55"/>
        <v>1.1634014895064013</v>
      </c>
      <c r="T32" s="48">
        <f t="shared" si="55"/>
        <v>1.2932956155408826</v>
      </c>
      <c r="U32" s="48">
        <f t="shared" si="55"/>
        <v>1.3461836795305508</v>
      </c>
      <c r="V32" s="48">
        <f t="shared" si="55"/>
        <v>0.92795674923192983</v>
      </c>
      <c r="W32" s="48">
        <f t="shared" si="55"/>
        <v>1.0379590629622946</v>
      </c>
      <c r="X32" s="48">
        <f t="shared" si="55"/>
        <v>1.2573405861161617</v>
      </c>
      <c r="Y32" s="48">
        <f t="shared" si="55"/>
        <v>1.744537874787871</v>
      </c>
      <c r="Z32" s="48">
        <f t="shared" si="55"/>
        <v>1.3632930104982848</v>
      </c>
      <c r="AA32" s="48">
        <f t="shared" si="55"/>
        <v>1.6670112954579677</v>
      </c>
      <c r="AB32" s="48">
        <f t="shared" si="55"/>
        <v>1.6143711544322186</v>
      </c>
      <c r="AC32" s="48">
        <f t="shared" si="55"/>
        <v>2.1015444713253855</v>
      </c>
      <c r="AD32" s="48">
        <f t="shared" si="55"/>
        <v>1.2851478169589297</v>
      </c>
      <c r="AE32" s="48">
        <f t="shared" si="55"/>
        <v>1.5791643916580751</v>
      </c>
      <c r="AF32" s="48">
        <f t="shared" si="55"/>
        <v>1.5806946412166343</v>
      </c>
      <c r="AG32" s="48">
        <f t="shared" si="55"/>
        <v>0.95187394595978281</v>
      </c>
      <c r="AH32" s="48">
        <f t="shared" si="55"/>
        <v>1.5707362207275808</v>
      </c>
      <c r="AI32" s="48">
        <f t="shared" si="55"/>
        <v>1.3827684287181963</v>
      </c>
      <c r="AJ32" s="48">
        <f t="shared" si="50"/>
        <v>1.1583239374636816</v>
      </c>
      <c r="AK32" s="48">
        <f t="shared" ref="AK32:AL34" si="56">VLOOKUP(AK55,$G$2:$H$41,2,FALSE)</f>
        <v>1.9731202998616006</v>
      </c>
      <c r="AL32" s="48">
        <f t="shared" si="56"/>
        <v>1.363918332647428</v>
      </c>
      <c r="AM32" s="48">
        <f t="shared" si="51"/>
        <v>1.6662470128312372</v>
      </c>
      <c r="AN32" s="48">
        <f t="shared" ref="AN32:AS32" si="57">VLOOKUP(AN55,$G$2:$H$41,2,FALSE)</f>
        <v>1.4273491702809853</v>
      </c>
      <c r="AO32" s="48">
        <f t="shared" si="57"/>
        <v>0.8492392333327865</v>
      </c>
      <c r="AP32" s="48">
        <f t="shared" si="57"/>
        <v>1.5367496052530867</v>
      </c>
      <c r="AQ32" s="48">
        <f t="shared" si="57"/>
        <v>1.101423010524996</v>
      </c>
      <c r="AR32" s="48">
        <f t="shared" si="57"/>
        <v>1.1341693601723588</v>
      </c>
      <c r="AS32" s="48">
        <f t="shared" si="57"/>
        <v>1.7066589770933303</v>
      </c>
      <c r="AT32" s="48">
        <f t="shared" si="45"/>
        <v>1.1918524842933036</v>
      </c>
      <c r="AU32" s="48">
        <f t="shared" si="45"/>
        <v>1.0338308897526618</v>
      </c>
      <c r="AV32" s="48">
        <f>VLOOKUP(AV55,$G$2:$H$41,2,FALSE)</f>
        <v>1.4614192643371511</v>
      </c>
      <c r="AW32" s="48">
        <f t="shared" ca="1" si="38"/>
        <v>1.4250616190403533</v>
      </c>
    </row>
    <row r="33" spans="5:50" x14ac:dyDescent="0.25">
      <c r="E33" s="50" t="str">
        <f>CONCATENATE("@",Schedule!A13)</f>
        <v>@MUN</v>
      </c>
      <c r="F33" s="44">
        <f t="shared" si="33"/>
        <v>1.893669959198059</v>
      </c>
      <c r="G33" s="50" t="str">
        <f>CONCATENATE("@",Schedule!A13)</f>
        <v>@MUN</v>
      </c>
      <c r="H33" s="44">
        <f t="shared" si="34"/>
        <v>0.97515203260361194</v>
      </c>
      <c r="J33" s="41" t="str">
        <f>Schedule!A9</f>
        <v>EVE</v>
      </c>
      <c r="K33" s="48">
        <f t="shared" ref="K33:AI33" si="58">VLOOKUP(K56,$G$2:$H$41,2,FALSE)</f>
        <v>1.3488247926609245</v>
      </c>
      <c r="L33" s="48">
        <f t="shared" si="58"/>
        <v>1.6662470128312372</v>
      </c>
      <c r="M33" s="48">
        <f t="shared" si="58"/>
        <v>1.7066589770933303</v>
      </c>
      <c r="N33" s="48">
        <f t="shared" si="58"/>
        <v>1.2635710874754755</v>
      </c>
      <c r="O33" s="48">
        <f t="shared" si="58"/>
        <v>1.4273491702809853</v>
      </c>
      <c r="P33" s="48">
        <f t="shared" si="58"/>
        <v>1.3827684287181963</v>
      </c>
      <c r="Q33" s="48">
        <f t="shared" si="58"/>
        <v>1.1634014895064013</v>
      </c>
      <c r="R33" s="48">
        <f t="shared" si="58"/>
        <v>1.2573405861161617</v>
      </c>
      <c r="S33" s="48">
        <f t="shared" si="58"/>
        <v>2.1015444713253855</v>
      </c>
      <c r="T33" s="48">
        <f t="shared" si="58"/>
        <v>1.363918332647428</v>
      </c>
      <c r="U33" s="48">
        <f t="shared" si="58"/>
        <v>1.4614192643371511</v>
      </c>
      <c r="V33" s="48">
        <f t="shared" si="58"/>
        <v>1.2851478169589297</v>
      </c>
      <c r="W33" s="48">
        <f t="shared" si="58"/>
        <v>1.9300898120265364</v>
      </c>
      <c r="X33" s="48">
        <f t="shared" si="58"/>
        <v>1.101423010524996</v>
      </c>
      <c r="Y33" s="48">
        <f t="shared" si="58"/>
        <v>0.8492392333327865</v>
      </c>
      <c r="Z33" s="48">
        <f t="shared" si="58"/>
        <v>1.1341693601723588</v>
      </c>
      <c r="AA33" s="48">
        <f t="shared" si="58"/>
        <v>0.97515203260361194</v>
      </c>
      <c r="AB33" s="48">
        <f t="shared" si="58"/>
        <v>1.5806946412166343</v>
      </c>
      <c r="AC33" s="48">
        <f t="shared" si="58"/>
        <v>1.5367496052530867</v>
      </c>
      <c r="AD33" s="48">
        <f t="shared" si="58"/>
        <v>1.6143711544322186</v>
      </c>
      <c r="AE33" s="48">
        <f t="shared" si="58"/>
        <v>0.95187394595978281</v>
      </c>
      <c r="AF33" s="48">
        <f t="shared" si="58"/>
        <v>1.6670112954579677</v>
      </c>
      <c r="AG33" s="48">
        <f t="shared" si="58"/>
        <v>1.7194454765389515</v>
      </c>
      <c r="AH33" s="48">
        <f t="shared" si="58"/>
        <v>1.9731202998616006</v>
      </c>
      <c r="AI33" s="48">
        <f t="shared" si="58"/>
        <v>1.3632930104982848</v>
      </c>
      <c r="AJ33" s="48">
        <f t="shared" si="50"/>
        <v>1.6485636354744633</v>
      </c>
      <c r="AK33" s="48">
        <f t="shared" si="56"/>
        <v>1.2932956155408826</v>
      </c>
      <c r="AL33" s="48">
        <f t="shared" si="56"/>
        <v>1.1918524842933036</v>
      </c>
      <c r="AM33" s="48">
        <f t="shared" si="51"/>
        <v>0.92795674923192983</v>
      </c>
      <c r="AN33" s="48">
        <f t="shared" ref="AN33:AS33" si="59">VLOOKUP(AN56,$G$2:$H$41,2,FALSE)</f>
        <v>1.0379590629622946</v>
      </c>
      <c r="AO33" s="48">
        <f t="shared" si="59"/>
        <v>1.5791643916580751</v>
      </c>
      <c r="AP33" s="48">
        <f t="shared" si="59"/>
        <v>1.3461836795305508</v>
      </c>
      <c r="AQ33" s="48">
        <f t="shared" si="59"/>
        <v>1.1957066708213053</v>
      </c>
      <c r="AR33" s="48">
        <f t="shared" si="59"/>
        <v>1.5707362207275808</v>
      </c>
      <c r="AS33" s="48">
        <f t="shared" si="59"/>
        <v>1.0338308897526618</v>
      </c>
      <c r="AT33" s="48">
        <f t="shared" si="45"/>
        <v>2.0859165275585148</v>
      </c>
      <c r="AU33" s="48">
        <f t="shared" si="45"/>
        <v>1.1313559871330696</v>
      </c>
      <c r="AV33" s="48">
        <f>VLOOKUP(AV56,$G$2:$H$41,2,FALSE)</f>
        <v>1.744537874787871</v>
      </c>
      <c r="AW33" s="48">
        <f t="shared" ca="1" si="38"/>
        <v>1.435897137388839</v>
      </c>
    </row>
    <row r="34" spans="5:50" x14ac:dyDescent="0.25">
      <c r="E34" s="50" t="str">
        <f>CONCATENATE("@",Schedule!A14)</f>
        <v>@NEW</v>
      </c>
      <c r="F34" s="44">
        <f t="shared" si="33"/>
        <v>0.99432879840255572</v>
      </c>
      <c r="G34" s="50" t="str">
        <f>CONCATENATE("@",Schedule!A14)</f>
        <v>@NEW</v>
      </c>
      <c r="H34" s="44">
        <f t="shared" si="34"/>
        <v>1.6143711544322186</v>
      </c>
      <c r="J34" s="41" t="str">
        <f>Schedule!A10</f>
        <v>LEI</v>
      </c>
      <c r="K34" s="48">
        <f t="shared" ref="K34:AI35" si="60">VLOOKUP(K57,$G$2:$H$41,2,FALSE)</f>
        <v>1.2635710874754755</v>
      </c>
      <c r="L34" s="48">
        <f t="shared" si="60"/>
        <v>0.92795674923192983</v>
      </c>
      <c r="M34" s="48">
        <f t="shared" si="60"/>
        <v>1.1313559871330696</v>
      </c>
      <c r="N34" s="48">
        <f t="shared" si="60"/>
        <v>1.744537874787871</v>
      </c>
      <c r="O34" s="48">
        <f t="shared" si="60"/>
        <v>0.97515203260361194</v>
      </c>
      <c r="P34" s="48">
        <f t="shared" si="60"/>
        <v>1.4614192643371511</v>
      </c>
      <c r="Q34" s="48">
        <f t="shared" si="60"/>
        <v>1.9731202998616006</v>
      </c>
      <c r="R34" s="48">
        <f t="shared" si="60"/>
        <v>0.8492392333327865</v>
      </c>
      <c r="S34" s="48">
        <f t="shared" si="60"/>
        <v>1.5367496052530867</v>
      </c>
      <c r="T34" s="48">
        <f t="shared" si="60"/>
        <v>1.2851478169589297</v>
      </c>
      <c r="U34" s="48">
        <f t="shared" si="60"/>
        <v>1.3488247926609245</v>
      </c>
      <c r="V34" s="48">
        <f t="shared" si="60"/>
        <v>1.5806946412166343</v>
      </c>
      <c r="W34" s="48">
        <f t="shared" si="60"/>
        <v>1.363918332647428</v>
      </c>
      <c r="X34" s="48">
        <f t="shared" si="60"/>
        <v>1.4157292569000555</v>
      </c>
      <c r="Y34" s="48">
        <f t="shared" si="60"/>
        <v>1.6662470128312372</v>
      </c>
      <c r="Z34" s="48">
        <f t="shared" si="60"/>
        <v>1.7066589770933303</v>
      </c>
      <c r="AA34" s="48">
        <f t="shared" si="60"/>
        <v>1.9300898120265364</v>
      </c>
      <c r="AB34" s="48">
        <f t="shared" si="60"/>
        <v>0.95187394595978281</v>
      </c>
      <c r="AC34" s="48">
        <f t="shared" si="60"/>
        <v>1.0379590629622946</v>
      </c>
      <c r="AD34" s="48">
        <f t="shared" si="60"/>
        <v>1.7194454765389515</v>
      </c>
      <c r="AE34" s="48">
        <f t="shared" si="60"/>
        <v>1.6143711544322186</v>
      </c>
      <c r="AF34" s="48">
        <f t="shared" si="60"/>
        <v>1.5707362207275808</v>
      </c>
      <c r="AG34" s="48">
        <f t="shared" si="60"/>
        <v>1.2573405861161617</v>
      </c>
      <c r="AH34" s="48">
        <f t="shared" si="60"/>
        <v>2.1015444713253855</v>
      </c>
      <c r="AI34" s="48">
        <f t="shared" si="60"/>
        <v>1.1341693601723588</v>
      </c>
      <c r="AJ34" s="48">
        <f t="shared" si="50"/>
        <v>1.0338308897526618</v>
      </c>
      <c r="AK34" s="48">
        <f t="shared" si="56"/>
        <v>1.1634014895064013</v>
      </c>
      <c r="AL34" s="48">
        <f t="shared" si="56"/>
        <v>1.5791643916580751</v>
      </c>
      <c r="AM34" s="48">
        <f t="shared" si="51"/>
        <v>2.0859165275585148</v>
      </c>
      <c r="AN34" s="48">
        <f t="shared" ref="AN34:AS34" si="61">VLOOKUP(AN57,$G$2:$H$41,2,FALSE)</f>
        <v>1.3632930104982848</v>
      </c>
      <c r="AO34" s="48">
        <f t="shared" si="61"/>
        <v>1.6670112954579677</v>
      </c>
      <c r="AP34" s="48">
        <f t="shared" si="61"/>
        <v>1.1583239374636816</v>
      </c>
      <c r="AQ34" s="48">
        <f t="shared" si="61"/>
        <v>1.6485636354744633</v>
      </c>
      <c r="AR34" s="48">
        <f t="shared" si="61"/>
        <v>1.2932956155408826</v>
      </c>
      <c r="AS34" s="48">
        <f t="shared" si="61"/>
        <v>1.4273491702809853</v>
      </c>
      <c r="AT34" s="48">
        <f t="shared" si="45"/>
        <v>1.3827684287181963</v>
      </c>
      <c r="AU34" s="48">
        <f t="shared" si="45"/>
        <v>1.1957066708213053</v>
      </c>
      <c r="AV34" s="48">
        <f>VLOOKUP(AV57,$G$2:$H$41,2,FALSE)</f>
        <v>1.1918524842933036</v>
      </c>
      <c r="AW34" s="48">
        <f t="shared" ca="1" si="38"/>
        <v>1.4339034872672514</v>
      </c>
      <c r="AX34" s="49"/>
    </row>
    <row r="35" spans="5:50" x14ac:dyDescent="0.25">
      <c r="E35" s="50" t="str">
        <f>CONCATENATE("@",Schedule!A15)</f>
        <v>@NOR</v>
      </c>
      <c r="F35" s="44">
        <f t="shared" si="33"/>
        <v>1.2264678084148095</v>
      </c>
      <c r="G35" s="50" t="str">
        <f>CONCATENATE("@",Schedule!A15)</f>
        <v>@NOR</v>
      </c>
      <c r="H35" s="44">
        <f t="shared" si="34"/>
        <v>1.5791643916580751</v>
      </c>
      <c r="J35" s="41" t="str">
        <f>Schedule!A11</f>
        <v>LIV</v>
      </c>
      <c r="K35" s="48">
        <f t="shared" ref="K35:AV35" si="62">VLOOKUP(K58,$G$2:$H$41,2,FALSE)</f>
        <v>1.9300898120265364</v>
      </c>
      <c r="L35" s="48">
        <f t="shared" si="62"/>
        <v>1.2851478169589297</v>
      </c>
      <c r="M35" s="48">
        <f t="shared" si="62"/>
        <v>1.5806946412166343</v>
      </c>
      <c r="N35" s="48">
        <f t="shared" si="62"/>
        <v>1.2573405861161617</v>
      </c>
      <c r="O35" s="48">
        <f t="shared" si="62"/>
        <v>1.9731202998616006</v>
      </c>
      <c r="P35" s="48">
        <f t="shared" si="62"/>
        <v>0.92795674923192983</v>
      </c>
      <c r="Q35" s="48">
        <f t="shared" si="62"/>
        <v>1.1313559871330696</v>
      </c>
      <c r="R35" s="48">
        <f t="shared" si="62"/>
        <v>1.3461836795305508</v>
      </c>
      <c r="S35" s="48">
        <f t="shared" si="62"/>
        <v>0.97515203260361194</v>
      </c>
      <c r="T35" s="48">
        <f t="shared" si="62"/>
        <v>1.4614192643371511</v>
      </c>
      <c r="U35" s="48">
        <f t="shared" si="62"/>
        <v>1.7066589770933303</v>
      </c>
      <c r="V35" s="48">
        <f t="shared" si="62"/>
        <v>1.1634014895064013</v>
      </c>
      <c r="W35" s="48">
        <f t="shared" si="62"/>
        <v>1.3488247926609245</v>
      </c>
      <c r="X35" s="48">
        <f t="shared" si="62"/>
        <v>1.6670112954579677</v>
      </c>
      <c r="Y35" s="48">
        <f t="shared" si="62"/>
        <v>1.4157292569000555</v>
      </c>
      <c r="Z35" s="48">
        <f t="shared" si="62"/>
        <v>1.4273491702809853</v>
      </c>
      <c r="AA35" s="48">
        <f t="shared" si="62"/>
        <v>1.6662470128312372</v>
      </c>
      <c r="AB35" s="48">
        <f t="shared" si="60"/>
        <v>1.7194454765389515</v>
      </c>
      <c r="AC35" s="48">
        <f t="shared" si="62"/>
        <v>1.101423010524996</v>
      </c>
      <c r="AD35" s="48">
        <f t="shared" si="62"/>
        <v>1.2635710874754755</v>
      </c>
      <c r="AE35" s="48">
        <f t="shared" si="62"/>
        <v>1.3827684287181963</v>
      </c>
      <c r="AF35" s="48">
        <f t="shared" si="62"/>
        <v>1.1957066708213053</v>
      </c>
      <c r="AG35" s="48">
        <f t="shared" si="62"/>
        <v>1.1918524842933036</v>
      </c>
      <c r="AH35" s="48">
        <f t="shared" si="62"/>
        <v>1.0338308897526618</v>
      </c>
      <c r="AI35" s="48">
        <f t="shared" si="62"/>
        <v>1.5707362207275808</v>
      </c>
      <c r="AJ35" s="48">
        <f t="shared" si="50"/>
        <v>1.5791643916580751</v>
      </c>
      <c r="AK35" s="48">
        <f t="shared" si="62"/>
        <v>2.1015444713253855</v>
      </c>
      <c r="AL35" s="48">
        <f>VLOOKUP(AL58,$G$2:$H$41,2,FALSE)</f>
        <v>1.3632930104982848</v>
      </c>
      <c r="AM35" s="48">
        <f t="shared" si="51"/>
        <v>1.744537874787871</v>
      </c>
      <c r="AN35" s="48">
        <f t="shared" ref="AN35:AS35" si="63">VLOOKUP(AN58,$G$2:$H$41,2,FALSE)</f>
        <v>1.1583239374636816</v>
      </c>
      <c r="AO35" s="48">
        <f t="shared" si="63"/>
        <v>1.6485636354744633</v>
      </c>
      <c r="AP35" s="48">
        <f t="shared" si="63"/>
        <v>0.95187394595978281</v>
      </c>
      <c r="AQ35" s="48">
        <f t="shared" si="63"/>
        <v>2.0859165275585148</v>
      </c>
      <c r="AR35" s="48">
        <f t="shared" si="63"/>
        <v>1.363918332647428</v>
      </c>
      <c r="AS35" s="48">
        <f t="shared" si="63"/>
        <v>1.5367496052530867</v>
      </c>
      <c r="AT35" s="48">
        <f t="shared" si="45"/>
        <v>1.2932956155408826</v>
      </c>
      <c r="AU35" s="48">
        <f t="shared" si="45"/>
        <v>1.1341693601723588</v>
      </c>
      <c r="AV35" s="48">
        <f t="shared" si="62"/>
        <v>1.6143711544322186</v>
      </c>
      <c r="AW35" s="48">
        <f t="shared" ca="1" si="38"/>
        <v>1.3813450379946655</v>
      </c>
    </row>
    <row r="36" spans="5:50" x14ac:dyDescent="0.25">
      <c r="E36" s="50" t="str">
        <f>CONCATENATE("@",Schedule!A16)</f>
        <v>@SHU</v>
      </c>
      <c r="F36" s="44">
        <f t="shared" si="33"/>
        <v>1.3001243765456425</v>
      </c>
      <c r="G36" s="50" t="str">
        <f>CONCATENATE("@",Schedule!A16)</f>
        <v>@SHU</v>
      </c>
      <c r="H36" s="44">
        <f t="shared" si="34"/>
        <v>1.1313559871330696</v>
      </c>
      <c r="J36" s="41" t="str">
        <f>Schedule!A12</f>
        <v>MCI</v>
      </c>
      <c r="K36" s="48">
        <f t="shared" ref="K36:AV36" si="64">VLOOKUP(K59,$G$2:$H$41,2,FALSE)</f>
        <v>1.7194454765389515</v>
      </c>
      <c r="L36" s="48">
        <f t="shared" si="64"/>
        <v>1.4614192643371511</v>
      </c>
      <c r="M36" s="48">
        <f t="shared" si="64"/>
        <v>1.4273491702809853</v>
      </c>
      <c r="N36" s="48">
        <f t="shared" si="64"/>
        <v>1.6670112954579677</v>
      </c>
      <c r="O36" s="48">
        <f t="shared" si="64"/>
        <v>1.5791643916580751</v>
      </c>
      <c r="P36" s="48">
        <f t="shared" si="64"/>
        <v>1.6662470128312372</v>
      </c>
      <c r="Q36" s="48">
        <f t="shared" si="64"/>
        <v>1.1583239374636816</v>
      </c>
      <c r="R36" s="48">
        <f t="shared" si="64"/>
        <v>1.2635710874754755</v>
      </c>
      <c r="S36" s="48">
        <f t="shared" si="64"/>
        <v>1.3488247926609245</v>
      </c>
      <c r="T36" s="48">
        <f t="shared" si="64"/>
        <v>2.0859165275585148</v>
      </c>
      <c r="U36" s="48">
        <f t="shared" si="64"/>
        <v>1.5707362207275808</v>
      </c>
      <c r="V36" s="48">
        <f t="shared" si="64"/>
        <v>0.8492392333327865</v>
      </c>
      <c r="W36" s="48">
        <f t="shared" si="64"/>
        <v>1.1341693601723588</v>
      </c>
      <c r="X36" s="48">
        <f t="shared" si="64"/>
        <v>1.6143711544322186</v>
      </c>
      <c r="Y36" s="48">
        <f t="shared" si="64"/>
        <v>1.2573405861161617</v>
      </c>
      <c r="Z36" s="48">
        <f t="shared" si="64"/>
        <v>1.1918524842933036</v>
      </c>
      <c r="AA36" s="48">
        <f t="shared" si="64"/>
        <v>1.2932956155408826</v>
      </c>
      <c r="AB36" s="48">
        <f t="shared" si="64"/>
        <v>1.3461836795305508</v>
      </c>
      <c r="AC36" s="48">
        <f t="shared" si="64"/>
        <v>1.0338308897526618</v>
      </c>
      <c r="AD36" s="48">
        <f t="shared" si="64"/>
        <v>1.3827684287181963</v>
      </c>
      <c r="AE36" s="48">
        <f t="shared" si="64"/>
        <v>1.4157292569000555</v>
      </c>
      <c r="AF36" s="48">
        <f t="shared" si="64"/>
        <v>1.7066589770933303</v>
      </c>
      <c r="AG36" s="48">
        <f t="shared" si="64"/>
        <v>1.6485636354744633</v>
      </c>
      <c r="AH36" s="48">
        <f t="shared" si="64"/>
        <v>1.1313559871330696</v>
      </c>
      <c r="AI36" s="48">
        <f t="shared" si="64"/>
        <v>1.1957066708213053</v>
      </c>
      <c r="AJ36" s="48">
        <f t="shared" si="64"/>
        <v>2.1015444713253855</v>
      </c>
      <c r="AK36" s="48">
        <f t="shared" si="64"/>
        <v>1.101423010524996</v>
      </c>
      <c r="AL36" s="48">
        <f>VLOOKUP(AL59,$G$2:$H$41,2,FALSE)</f>
        <v>1.5806946412166343</v>
      </c>
      <c r="AM36" s="48">
        <f t="shared" si="51"/>
        <v>0.97515203260361194</v>
      </c>
      <c r="AN36" s="48">
        <f t="shared" ref="AN36:AS36" si="65">VLOOKUP(AN59,$G$2:$H$41,2,FALSE)</f>
        <v>1.5367496052530867</v>
      </c>
      <c r="AO36" s="48">
        <f t="shared" si="65"/>
        <v>0.92795674923192983</v>
      </c>
      <c r="AP36" s="48">
        <f t="shared" si="65"/>
        <v>1.0379590629622946</v>
      </c>
      <c r="AQ36" s="48">
        <f t="shared" si="65"/>
        <v>1.2851478169589297</v>
      </c>
      <c r="AR36" s="48">
        <f t="shared" si="65"/>
        <v>1.9731202998616006</v>
      </c>
      <c r="AS36" s="48">
        <f t="shared" si="65"/>
        <v>1.363918332647428</v>
      </c>
      <c r="AT36" s="48">
        <f t="shared" si="45"/>
        <v>1.744537874787871</v>
      </c>
      <c r="AU36" s="48">
        <f t="shared" si="45"/>
        <v>1.3632930104982848</v>
      </c>
      <c r="AV36" s="48">
        <f t="shared" si="64"/>
        <v>1.9300898120265364</v>
      </c>
      <c r="AW36" s="48">
        <f t="shared" ca="1" si="38"/>
        <v>1.4147236860616907</v>
      </c>
    </row>
    <row r="37" spans="5:50" x14ac:dyDescent="0.25">
      <c r="E37" s="50" t="str">
        <f>CONCATENATE("@",Schedule!A17)</f>
        <v>@SOU</v>
      </c>
      <c r="F37" s="44">
        <f t="shared" si="33"/>
        <v>1.5975502798458032</v>
      </c>
      <c r="G37" s="50" t="str">
        <f>CONCATENATE("@",Schedule!A17)</f>
        <v>@SOU</v>
      </c>
      <c r="H37" s="44">
        <f t="shared" si="34"/>
        <v>1.2851478169589297</v>
      </c>
      <c r="J37" s="41" t="str">
        <f>Schedule!A13</f>
        <v>MUN</v>
      </c>
      <c r="K37" s="48">
        <f t="shared" ref="K37:N45" si="66">VLOOKUP(K60,$G$2:$H$41,2,FALSE)</f>
        <v>1.1341693601723588</v>
      </c>
      <c r="L37" s="48">
        <f t="shared" si="66"/>
        <v>1.0338308897526618</v>
      </c>
      <c r="M37" s="48">
        <f t="shared" si="66"/>
        <v>1.6485636354744633</v>
      </c>
      <c r="N37" s="48">
        <f t="shared" si="66"/>
        <v>1.2851478169589297</v>
      </c>
      <c r="O37" s="48">
        <f t="shared" ref="O37:AK37" si="67">VLOOKUP(O60,$G$2:$H$41,2,FALSE)</f>
        <v>1.3461836795305508</v>
      </c>
      <c r="P37" s="48">
        <f t="shared" si="67"/>
        <v>1.7194454765389515</v>
      </c>
      <c r="Q37" s="48">
        <f t="shared" si="67"/>
        <v>1.5806946412166343</v>
      </c>
      <c r="R37" s="48">
        <f t="shared" si="67"/>
        <v>1.6143711544322186</v>
      </c>
      <c r="S37" s="48">
        <f t="shared" si="67"/>
        <v>1.0379590629622946</v>
      </c>
      <c r="T37" s="48">
        <f t="shared" si="67"/>
        <v>1.5791643916580751</v>
      </c>
      <c r="U37" s="48">
        <f t="shared" si="67"/>
        <v>1.4273491702809853</v>
      </c>
      <c r="V37" s="48">
        <f t="shared" si="67"/>
        <v>1.6670112954579677</v>
      </c>
      <c r="W37" s="48">
        <f t="shared" si="67"/>
        <v>1.1313559871330696</v>
      </c>
      <c r="X37" s="48">
        <f t="shared" si="67"/>
        <v>2.0859165275585148</v>
      </c>
      <c r="Y37" s="48">
        <f t="shared" si="67"/>
        <v>1.4614192643371511</v>
      </c>
      <c r="Z37" s="48">
        <f t="shared" si="67"/>
        <v>0.95187394595978281</v>
      </c>
      <c r="AA37" s="48">
        <f t="shared" si="67"/>
        <v>1.4157292569000555</v>
      </c>
      <c r="AB37" s="48">
        <f t="shared" si="67"/>
        <v>1.3632930104982848</v>
      </c>
      <c r="AC37" s="48">
        <f t="shared" si="67"/>
        <v>1.9731202998616006</v>
      </c>
      <c r="AD37" s="48">
        <f t="shared" si="67"/>
        <v>1.2573405861161617</v>
      </c>
      <c r="AE37" s="48">
        <f t="shared" si="67"/>
        <v>1.2932956155408826</v>
      </c>
      <c r="AF37" s="48">
        <f t="shared" si="67"/>
        <v>1.9300898120265364</v>
      </c>
      <c r="AG37" s="48">
        <f t="shared" si="67"/>
        <v>0.8492392333327865</v>
      </c>
      <c r="AH37" s="48">
        <f t="shared" si="67"/>
        <v>1.5367496052530867</v>
      </c>
      <c r="AI37" s="48">
        <f t="shared" si="67"/>
        <v>1.2635710874754755</v>
      </c>
      <c r="AJ37" s="48">
        <f t="shared" si="67"/>
        <v>0.92795674923192983</v>
      </c>
      <c r="AK37" s="48">
        <f t="shared" si="67"/>
        <v>1.6662470128312372</v>
      </c>
      <c r="AL37" s="48">
        <f>VLOOKUP(AL60,$G$2:$H$41,2,FALSE)</f>
        <v>1.1583239374636816</v>
      </c>
      <c r="AM37" s="48">
        <f t="shared" si="51"/>
        <v>1.1634014895064013</v>
      </c>
      <c r="AN37" s="48">
        <f t="shared" ref="AN37:AS37" si="68">VLOOKUP(AN60,$G$2:$H$41,2,FALSE)</f>
        <v>1.1957066708213053</v>
      </c>
      <c r="AO37" s="48">
        <f t="shared" si="68"/>
        <v>1.3827684287181963</v>
      </c>
      <c r="AP37" s="48">
        <f t="shared" si="68"/>
        <v>1.363918332647428</v>
      </c>
      <c r="AQ37" s="48">
        <f t="shared" si="68"/>
        <v>1.744537874787871</v>
      </c>
      <c r="AR37" s="48">
        <f t="shared" si="68"/>
        <v>1.7066589770933303</v>
      </c>
      <c r="AS37" s="48">
        <f t="shared" si="68"/>
        <v>1.5707362207275808</v>
      </c>
      <c r="AT37" s="48">
        <f t="shared" si="45"/>
        <v>1.3488247926609245</v>
      </c>
      <c r="AU37" s="48">
        <f t="shared" si="45"/>
        <v>2.1015444713253855</v>
      </c>
      <c r="AV37" s="48">
        <f>VLOOKUP(AV60,$G$2:$H$41,2,FALSE)</f>
        <v>1.101423010524996</v>
      </c>
      <c r="AW37" s="48">
        <f t="shared" ca="1" si="38"/>
        <v>1.4301380716230832</v>
      </c>
    </row>
    <row r="38" spans="5:50" x14ac:dyDescent="0.25">
      <c r="E38" s="50" t="str">
        <f>CONCATENATE("@",Schedule!A18)</f>
        <v>@TOT</v>
      </c>
      <c r="F38" s="44">
        <f t="shared" si="33"/>
        <v>1.4859091128066588</v>
      </c>
      <c r="G38" s="50" t="str">
        <f>CONCATENATE("@",Schedule!A18)</f>
        <v>@TOT</v>
      </c>
      <c r="H38" s="44">
        <f t="shared" si="34"/>
        <v>1.1957066708213053</v>
      </c>
      <c r="J38" s="41" t="str">
        <f>Schedule!A14</f>
        <v>NEW</v>
      </c>
      <c r="K38" s="48">
        <f t="shared" si="66"/>
        <v>1.5806946412166343</v>
      </c>
      <c r="L38" s="48">
        <f t="shared" si="66"/>
        <v>1.5791643916580751</v>
      </c>
      <c r="M38" s="48">
        <f t="shared" si="66"/>
        <v>1.1957066708213053</v>
      </c>
      <c r="N38" s="48">
        <f>VLOOKUP(N61,$G$2:$H$41,2,FALSE)</f>
        <v>1.6662470128312372</v>
      </c>
      <c r="O38" s="48">
        <f t="shared" ref="O38:AV38" si="69">VLOOKUP(O61,$G$2:$H$41,2,FALSE)</f>
        <v>0.8492392333327865</v>
      </c>
      <c r="P38" s="48">
        <f t="shared" si="69"/>
        <v>1.6670112954579677</v>
      </c>
      <c r="Q38" s="48">
        <f t="shared" si="69"/>
        <v>1.101423010524996</v>
      </c>
      <c r="R38" s="48">
        <f t="shared" si="69"/>
        <v>1.1918524842933036</v>
      </c>
      <c r="S38" s="48">
        <f t="shared" si="69"/>
        <v>0.92795674923192983</v>
      </c>
      <c r="T38" s="48">
        <f t="shared" si="69"/>
        <v>1.2635710874754755</v>
      </c>
      <c r="U38" s="48">
        <f t="shared" si="69"/>
        <v>1.7194454765389515</v>
      </c>
      <c r="V38" s="48">
        <f t="shared" si="69"/>
        <v>1.744537874787871</v>
      </c>
      <c r="W38" s="48">
        <f t="shared" si="69"/>
        <v>1.7066589770933303</v>
      </c>
      <c r="X38" s="48">
        <f t="shared" si="69"/>
        <v>1.1634014895064013</v>
      </c>
      <c r="Y38" s="48">
        <f t="shared" si="69"/>
        <v>1.1313559871330696</v>
      </c>
      <c r="Z38" s="48">
        <f t="shared" si="69"/>
        <v>1.5707362207275808</v>
      </c>
      <c r="AA38" s="48">
        <f>VLOOKUP(AA61,$G$2:$H$41,2,FALSE)</f>
        <v>1.2573405861161617</v>
      </c>
      <c r="AB38" s="48">
        <f t="shared" si="69"/>
        <v>1.6485636354744633</v>
      </c>
      <c r="AC38" s="48">
        <f t="shared" si="69"/>
        <v>0.97515203260361194</v>
      </c>
      <c r="AD38" s="48">
        <f t="shared" si="69"/>
        <v>1.4157292569000555</v>
      </c>
      <c r="AE38" s="48">
        <f t="shared" si="69"/>
        <v>1.3461836795305508</v>
      </c>
      <c r="AF38" s="48">
        <f t="shared" si="69"/>
        <v>1.0338308897526618</v>
      </c>
      <c r="AG38" s="48">
        <f t="shared" si="69"/>
        <v>1.1341693601723588</v>
      </c>
      <c r="AH38" s="48">
        <f t="shared" si="69"/>
        <v>1.1583239374636816</v>
      </c>
      <c r="AI38" s="48">
        <f t="shared" si="69"/>
        <v>1.9300898120265364</v>
      </c>
      <c r="AJ38" s="48">
        <f t="shared" si="69"/>
        <v>1.2932956155408826</v>
      </c>
      <c r="AK38" s="48">
        <f t="shared" si="69"/>
        <v>1.3488247926609245</v>
      </c>
      <c r="AL38" s="48">
        <f>VLOOKUP(AL61,$G$2:$H$41,2,FALSE)</f>
        <v>1.5367496052530867</v>
      </c>
      <c r="AM38" s="48">
        <f t="shared" si="51"/>
        <v>1.2851478169589297</v>
      </c>
      <c r="AN38" s="48">
        <f t="shared" ref="AN38:AS38" si="70">VLOOKUP(AN61,$G$2:$H$41,2,FALSE)</f>
        <v>1.3827684287181963</v>
      </c>
      <c r="AO38" s="48">
        <f t="shared" si="70"/>
        <v>2.0859165275585148</v>
      </c>
      <c r="AP38" s="48">
        <f t="shared" si="70"/>
        <v>1.4273491702809853</v>
      </c>
      <c r="AQ38" s="48">
        <f t="shared" si="70"/>
        <v>2.1015444713253855</v>
      </c>
      <c r="AR38" s="48">
        <f t="shared" si="70"/>
        <v>0.95187394595978281</v>
      </c>
      <c r="AS38" s="48">
        <f t="shared" si="70"/>
        <v>1.3632930104982848</v>
      </c>
      <c r="AT38" s="48">
        <f t="shared" si="45"/>
        <v>1.4614192643371511</v>
      </c>
      <c r="AU38" s="48">
        <f t="shared" si="45"/>
        <v>1.363918332647428</v>
      </c>
      <c r="AV38" s="48">
        <f t="shared" si="69"/>
        <v>1.0379590629622946</v>
      </c>
      <c r="AW38" s="48">
        <f t="shared" ca="1" si="38"/>
        <v>1.3345123325268524</v>
      </c>
    </row>
    <row r="39" spans="5:50" x14ac:dyDescent="0.25">
      <c r="E39" s="50" t="str">
        <f>CONCATENATE("@",Schedule!A19)</f>
        <v>@WAT</v>
      </c>
      <c r="F39" s="44">
        <f t="shared" si="33"/>
        <v>1.339186786015147</v>
      </c>
      <c r="G39" s="50" t="str">
        <f>CONCATENATE("@",Schedule!A19)</f>
        <v>@WAT</v>
      </c>
      <c r="H39" s="44">
        <f t="shared" si="34"/>
        <v>1.3632930104982848</v>
      </c>
      <c r="J39" s="41" t="str">
        <f>Schedule!A15</f>
        <v>NOR</v>
      </c>
      <c r="K39" s="48">
        <f t="shared" si="66"/>
        <v>0.8492392333327865</v>
      </c>
      <c r="L39" s="48">
        <f t="shared" si="66"/>
        <v>1.9731202998616006</v>
      </c>
      <c r="M39" s="48">
        <f t="shared" si="66"/>
        <v>1.1341693601723588</v>
      </c>
      <c r="N39" s="48">
        <f>VLOOKUP(N62,$G$2:$H$41,2,FALSE)</f>
        <v>1.7194454765389515</v>
      </c>
      <c r="O39" s="48">
        <f t="shared" ref="O39:Z39" si="71">VLOOKUP(O62,$G$2:$H$41,2,FALSE)</f>
        <v>1.1634014895064013</v>
      </c>
      <c r="P39" s="48">
        <f t="shared" si="71"/>
        <v>1.2573405861161617</v>
      </c>
      <c r="Q39" s="48">
        <f t="shared" si="71"/>
        <v>1.3488247926609245</v>
      </c>
      <c r="R39" s="48">
        <f t="shared" si="71"/>
        <v>2.0859165275585148</v>
      </c>
      <c r="S39" s="48">
        <f t="shared" si="71"/>
        <v>1.4273491702809853</v>
      </c>
      <c r="T39" s="48">
        <f t="shared" si="71"/>
        <v>1.1918524842933036</v>
      </c>
      <c r="U39" s="48">
        <f t="shared" si="71"/>
        <v>1.363918332647428</v>
      </c>
      <c r="V39" s="48">
        <f t="shared" si="71"/>
        <v>1.6662470128312372</v>
      </c>
      <c r="W39" s="48">
        <f t="shared" si="71"/>
        <v>1.1583239374636816</v>
      </c>
      <c r="X39" s="48">
        <f t="shared" si="71"/>
        <v>1.5806946412166343</v>
      </c>
      <c r="Y39" s="48">
        <f t="shared" si="71"/>
        <v>1.2851478169589297</v>
      </c>
      <c r="Z39" s="48">
        <f t="shared" si="71"/>
        <v>1.3827684287181963</v>
      </c>
      <c r="AA39" s="48">
        <f>VLOOKUP(AA62,$G$2:$H$41,2,FALSE)</f>
        <v>1.101423010524996</v>
      </c>
      <c r="AB39" s="48">
        <f t="shared" ref="AB39:AL40" si="72">VLOOKUP(AB62,$G$2:$H$41,2,FALSE)</f>
        <v>1.2635710874754755</v>
      </c>
      <c r="AC39" s="48">
        <f t="shared" si="72"/>
        <v>1.7066589770933303</v>
      </c>
      <c r="AD39" s="48">
        <f t="shared" si="72"/>
        <v>1.4614192643371511</v>
      </c>
      <c r="AE39" s="48">
        <f t="shared" si="72"/>
        <v>1.6485636354744633</v>
      </c>
      <c r="AF39" s="48">
        <f t="shared" si="72"/>
        <v>0.97515203260361194</v>
      </c>
      <c r="AG39" s="48">
        <f t="shared" si="72"/>
        <v>1.744537874787871</v>
      </c>
      <c r="AH39" s="48">
        <f t="shared" si="72"/>
        <v>1.1957066708213053</v>
      </c>
      <c r="AI39" s="48">
        <f t="shared" si="72"/>
        <v>1.6143711544322186</v>
      </c>
      <c r="AJ39" s="48">
        <f t="shared" si="72"/>
        <v>1.0379590629622946</v>
      </c>
      <c r="AK39" s="48">
        <f t="shared" si="72"/>
        <v>1.0338308897526618</v>
      </c>
      <c r="AL39" s="48">
        <f t="shared" si="72"/>
        <v>1.3461836795305508</v>
      </c>
      <c r="AM39" s="48">
        <f t="shared" si="51"/>
        <v>1.1313559871330696</v>
      </c>
      <c r="AN39" s="48">
        <f t="shared" ref="AN39:AS39" si="73">VLOOKUP(AN62,$G$2:$H$41,2,FALSE)</f>
        <v>1.5707362207275808</v>
      </c>
      <c r="AO39" s="48">
        <f t="shared" si="73"/>
        <v>1.4157292569000555</v>
      </c>
      <c r="AP39" s="48">
        <f t="shared" si="73"/>
        <v>1.2932956155408826</v>
      </c>
      <c r="AQ39" s="48">
        <f t="shared" si="73"/>
        <v>1.6670112954579677</v>
      </c>
      <c r="AR39" s="48">
        <f t="shared" si="73"/>
        <v>1.3632930104982848</v>
      </c>
      <c r="AS39" s="48">
        <f t="shared" si="73"/>
        <v>2.1015444713253855</v>
      </c>
      <c r="AT39" s="48">
        <f t="shared" si="45"/>
        <v>0.92795674923192983</v>
      </c>
      <c r="AU39" s="48">
        <f t="shared" si="45"/>
        <v>1.5367496052530867</v>
      </c>
      <c r="AV39" s="48">
        <f>VLOOKUP(AV62,$G$2:$H$41,2,FALSE)</f>
        <v>0.95187394595978281</v>
      </c>
      <c r="AW39" s="48">
        <f t="shared" ca="1" si="38"/>
        <v>1.4035330059698461</v>
      </c>
    </row>
    <row r="40" spans="5:50" x14ac:dyDescent="0.25">
      <c r="E40" s="50" t="str">
        <f>CONCATENATE("@",Schedule!A20)</f>
        <v>@WHU</v>
      </c>
      <c r="F40" s="44">
        <f t="shared" si="33"/>
        <v>1.3646722039382344</v>
      </c>
      <c r="G40" s="50" t="str">
        <f>CONCATENATE("@",Schedule!A20)</f>
        <v>@WHU</v>
      </c>
      <c r="H40" s="44">
        <f t="shared" si="34"/>
        <v>1.7194454765389515</v>
      </c>
      <c r="J40" s="41" t="str">
        <f>Schedule!A16</f>
        <v>SHU</v>
      </c>
      <c r="K40" s="48">
        <f t="shared" si="66"/>
        <v>1.4273491702809853</v>
      </c>
      <c r="L40" s="48">
        <f t="shared" si="66"/>
        <v>1.6485636354744633</v>
      </c>
      <c r="M40" s="48">
        <f t="shared" si="66"/>
        <v>1.3461836795305508</v>
      </c>
      <c r="N40" s="48">
        <f t="shared" si="66"/>
        <v>0.92795674923192983</v>
      </c>
      <c r="O40" s="48">
        <f t="shared" ref="O40:Z40" si="74">VLOOKUP(O63,$G$2:$H$41,2,FALSE)</f>
        <v>1.5707362207275808</v>
      </c>
      <c r="P40" s="48">
        <f t="shared" si="74"/>
        <v>1.1583239374636816</v>
      </c>
      <c r="Q40" s="48">
        <f t="shared" si="74"/>
        <v>1.0379590629622946</v>
      </c>
      <c r="R40" s="48">
        <f t="shared" si="74"/>
        <v>1.3632930104982848</v>
      </c>
      <c r="S40" s="48">
        <f t="shared" si="74"/>
        <v>1.5806946412166343</v>
      </c>
      <c r="T40" s="48">
        <f t="shared" si="74"/>
        <v>1.7194454765389515</v>
      </c>
      <c r="U40" s="48">
        <f t="shared" si="74"/>
        <v>1.5367496052530867</v>
      </c>
      <c r="V40" s="48">
        <f t="shared" si="74"/>
        <v>1.1957066708213053</v>
      </c>
      <c r="W40" s="48">
        <f t="shared" si="74"/>
        <v>1.1918524842933036</v>
      </c>
      <c r="X40" s="48">
        <f t="shared" si="74"/>
        <v>1.0338308897526618</v>
      </c>
      <c r="Y40" s="48">
        <f t="shared" si="74"/>
        <v>1.9731202998616006</v>
      </c>
      <c r="Z40" s="48">
        <f t="shared" si="74"/>
        <v>1.5791643916580751</v>
      </c>
      <c r="AA40" s="48">
        <f>VLOOKUP(AA63,$G$2:$H$41,2,FALSE)</f>
        <v>2.0859165275585148</v>
      </c>
      <c r="AB40" s="48">
        <f t="shared" ref="AB40:AK40" si="75">VLOOKUP(AB63,$G$2:$H$41,2,FALSE)</f>
        <v>1.363918332647428</v>
      </c>
      <c r="AC40" s="48">
        <f t="shared" si="75"/>
        <v>1.6662470128312372</v>
      </c>
      <c r="AD40" s="48">
        <f t="shared" si="75"/>
        <v>0.95187394595978281</v>
      </c>
      <c r="AE40" s="48">
        <f t="shared" si="75"/>
        <v>0.8492392333327865</v>
      </c>
      <c r="AF40" s="48">
        <f t="shared" si="75"/>
        <v>2.1015444713253855</v>
      </c>
      <c r="AG40" s="48">
        <f t="shared" si="75"/>
        <v>1.2932956155408826</v>
      </c>
      <c r="AH40" s="48">
        <f t="shared" si="75"/>
        <v>1.1634014895064013</v>
      </c>
      <c r="AI40" s="48">
        <f t="shared" si="75"/>
        <v>1.3488247926609245</v>
      </c>
      <c r="AJ40" s="48">
        <f t="shared" si="75"/>
        <v>1.744537874787871</v>
      </c>
      <c r="AK40" s="48">
        <f t="shared" si="75"/>
        <v>1.6670112954579677</v>
      </c>
      <c r="AL40" s="48">
        <f t="shared" si="72"/>
        <v>1.7066589770933303</v>
      </c>
      <c r="AM40" s="48">
        <f t="shared" si="51"/>
        <v>1.9300898120265364</v>
      </c>
      <c r="AN40" s="48">
        <f t="shared" ref="AN40:AS40" si="76">VLOOKUP(AN63,$G$2:$H$41,2,FALSE)</f>
        <v>1.6143711544322186</v>
      </c>
      <c r="AO40" s="48">
        <f t="shared" si="76"/>
        <v>0.97515203260361194</v>
      </c>
      <c r="AP40" s="48">
        <f t="shared" si="76"/>
        <v>1.4614192643371511</v>
      </c>
      <c r="AQ40" s="48">
        <f t="shared" si="76"/>
        <v>1.2573405861161617</v>
      </c>
      <c r="AR40" s="48">
        <f t="shared" si="76"/>
        <v>1.2635710874754755</v>
      </c>
      <c r="AS40" s="48">
        <f t="shared" si="76"/>
        <v>1.1341693601723588</v>
      </c>
      <c r="AT40" s="48">
        <f t="shared" si="45"/>
        <v>1.101423010524996</v>
      </c>
      <c r="AU40" s="48">
        <f t="shared" si="45"/>
        <v>1.4157292569000555</v>
      </c>
      <c r="AV40" s="48">
        <f>VLOOKUP(AV63,$G$2:$H$41,2,FALSE)</f>
        <v>1.2851478169589297</v>
      </c>
      <c r="AW40" s="48">
        <f t="shared" ca="1" si="38"/>
        <v>1.4069319397611586</v>
      </c>
    </row>
    <row r="41" spans="5:50" x14ac:dyDescent="0.25">
      <c r="E41" s="50" t="str">
        <f>CONCATENATE("@",Schedule!A21)</f>
        <v>@WOL</v>
      </c>
      <c r="F41" s="44">
        <f t="shared" si="33"/>
        <v>1.5687612240183029</v>
      </c>
      <c r="G41" s="50" t="str">
        <f>CONCATENATE("@",Schedule!A21)</f>
        <v>@WOL</v>
      </c>
      <c r="H41" s="44">
        <f t="shared" si="34"/>
        <v>1.0338308897526618</v>
      </c>
      <c r="J41" s="41" t="str">
        <f>Schedule!A17</f>
        <v>SOU</v>
      </c>
      <c r="K41" s="48">
        <f t="shared" si="66"/>
        <v>1.2573405861161617</v>
      </c>
      <c r="L41" s="48">
        <f t="shared" si="66"/>
        <v>1.0379590629622946</v>
      </c>
      <c r="M41" s="48">
        <f t="shared" si="66"/>
        <v>1.363918332647428</v>
      </c>
      <c r="N41" s="48">
        <f>VLOOKUP(N64,$G$2:$H$41,2,FALSE)</f>
        <v>1.1918524842933036</v>
      </c>
      <c r="O41" s="48">
        <f t="shared" ref="O41:Z41" si="77">VLOOKUP(O64,$G$2:$H$41,2,FALSE)</f>
        <v>1.1313559871330696</v>
      </c>
      <c r="P41" s="48">
        <f t="shared" si="77"/>
        <v>1.744537874787871</v>
      </c>
      <c r="Q41" s="48">
        <f t="shared" si="77"/>
        <v>1.1957066708213053</v>
      </c>
      <c r="R41" s="48">
        <f t="shared" si="77"/>
        <v>1.1341693601723588</v>
      </c>
      <c r="S41" s="48">
        <f t="shared" si="77"/>
        <v>1.0338308897526618</v>
      </c>
      <c r="T41" s="48">
        <f t="shared" si="77"/>
        <v>1.3461836795305508</v>
      </c>
      <c r="U41" s="48">
        <f t="shared" si="77"/>
        <v>0.95187394595978281</v>
      </c>
      <c r="V41" s="48">
        <f t="shared" si="77"/>
        <v>1.4157292569000555</v>
      </c>
      <c r="W41" s="48">
        <f t="shared" si="77"/>
        <v>1.2932956155408826</v>
      </c>
      <c r="X41" s="48">
        <f t="shared" si="77"/>
        <v>1.6662470128312372</v>
      </c>
      <c r="Y41" s="48">
        <f t="shared" si="77"/>
        <v>1.9300898120265364</v>
      </c>
      <c r="Z41" s="48">
        <f t="shared" si="77"/>
        <v>1.6143711544322186</v>
      </c>
      <c r="AA41" s="48">
        <f>VLOOKUP(AA64,$G$2:$H$41,2,FALSE)</f>
        <v>2.1015444713253855</v>
      </c>
      <c r="AB41" s="48">
        <f t="shared" ref="AB41:AK41" si="78">VLOOKUP(AB64,$G$2:$H$41,2,FALSE)</f>
        <v>1.7066589770933303</v>
      </c>
      <c r="AC41" s="48">
        <f t="shared" si="78"/>
        <v>0.92795674923192983</v>
      </c>
      <c r="AD41" s="48">
        <f t="shared" si="78"/>
        <v>1.6485636354744633</v>
      </c>
      <c r="AE41" s="48">
        <f t="shared" si="78"/>
        <v>1.4614192643371511</v>
      </c>
      <c r="AF41" s="48">
        <f t="shared" si="78"/>
        <v>1.101423010524996</v>
      </c>
      <c r="AG41" s="48">
        <f t="shared" si="78"/>
        <v>1.2635710874754755</v>
      </c>
      <c r="AH41" s="48">
        <f t="shared" si="78"/>
        <v>1.3488247926609245</v>
      </c>
      <c r="AI41" s="48">
        <f t="shared" si="78"/>
        <v>0.8492392333327865</v>
      </c>
      <c r="AJ41" s="48">
        <f t="shared" si="78"/>
        <v>1.5367496052530867</v>
      </c>
      <c r="AK41" s="48">
        <f t="shared" si="78"/>
        <v>2.0859165275585148</v>
      </c>
      <c r="AL41" s="48">
        <f>VLOOKUP(AL64,$G$2:$H$41,2,FALSE)</f>
        <v>1.7194454765389515</v>
      </c>
      <c r="AM41" s="48">
        <f t="shared" si="51"/>
        <v>1.9731202998616006</v>
      </c>
      <c r="AN41" s="48">
        <f t="shared" ref="AN41:AS41" si="79">VLOOKUP(AN64,$G$2:$H$41,2,FALSE)</f>
        <v>1.5791643916580751</v>
      </c>
      <c r="AO41" s="48">
        <f t="shared" si="79"/>
        <v>1.5806946412166343</v>
      </c>
      <c r="AP41" s="48">
        <f t="shared" si="79"/>
        <v>1.3632930104982848</v>
      </c>
      <c r="AQ41" s="48">
        <f t="shared" si="79"/>
        <v>1.1634014895064013</v>
      </c>
      <c r="AR41" s="48">
        <f t="shared" si="79"/>
        <v>1.1583239374636816</v>
      </c>
      <c r="AS41" s="48">
        <f t="shared" si="79"/>
        <v>0.97515203260361194</v>
      </c>
      <c r="AT41" s="48">
        <f t="shared" si="45"/>
        <v>1.6670112954579677</v>
      </c>
      <c r="AU41" s="48">
        <f t="shared" si="45"/>
        <v>1.4273491702809853</v>
      </c>
      <c r="AV41" s="48">
        <f>VLOOKUP(AV64,$G$2:$H$41,2,FALSE)</f>
        <v>1.3827684287181963</v>
      </c>
      <c r="AW41" s="48">
        <f t="shared" ca="1" si="38"/>
        <v>1.3695176547513075</v>
      </c>
    </row>
    <row r="42" spans="5:50" x14ac:dyDescent="0.25">
      <c r="J42" s="41" t="str">
        <f>Schedule!A18</f>
        <v>TOT</v>
      </c>
      <c r="K42" s="48">
        <f t="shared" si="66"/>
        <v>2.0859165275585148</v>
      </c>
      <c r="L42" s="48">
        <f t="shared" si="66"/>
        <v>0.95187394595978281</v>
      </c>
      <c r="M42" s="48">
        <f t="shared" si="66"/>
        <v>1.9731202998616006</v>
      </c>
      <c r="N42" s="48">
        <f>VLOOKUP(N65,$G$2:$H$41,2,FALSE)</f>
        <v>1.2932956155408826</v>
      </c>
      <c r="O42" s="48">
        <f t="shared" ref="O42:AV42" si="80">VLOOKUP(O65,$G$2:$H$41,2,FALSE)</f>
        <v>1.6485636354744633</v>
      </c>
      <c r="P42" s="48">
        <f t="shared" si="80"/>
        <v>1.101423010524996</v>
      </c>
      <c r="Q42" s="48">
        <f t="shared" si="80"/>
        <v>1.5707362207275808</v>
      </c>
      <c r="R42" s="48">
        <f t="shared" si="80"/>
        <v>1.363918332647428</v>
      </c>
      <c r="S42" s="48">
        <f t="shared" si="80"/>
        <v>1.6662470128312372</v>
      </c>
      <c r="T42" s="48">
        <f t="shared" si="80"/>
        <v>0.8492392333327865</v>
      </c>
      <c r="U42" s="48">
        <f t="shared" si="80"/>
        <v>1.1583239374636816</v>
      </c>
      <c r="V42" s="48">
        <f t="shared" si="80"/>
        <v>1.3827684287181963</v>
      </c>
      <c r="W42" s="48">
        <f t="shared" si="80"/>
        <v>1.7194454765389515</v>
      </c>
      <c r="X42" s="48">
        <f t="shared" si="80"/>
        <v>1.744537874787871</v>
      </c>
      <c r="Y42" s="48">
        <f t="shared" si="80"/>
        <v>0.97515203260361194</v>
      </c>
      <c r="Z42" s="48">
        <f t="shared" si="80"/>
        <v>1.5367496052530867</v>
      </c>
      <c r="AA42" s="48">
        <f t="shared" si="80"/>
        <v>1.0338308897526618</v>
      </c>
      <c r="AB42" s="48">
        <f t="shared" si="80"/>
        <v>1.1341693601723588</v>
      </c>
      <c r="AC42" s="48">
        <f t="shared" si="80"/>
        <v>1.6670112954579677</v>
      </c>
      <c r="AD42" s="48">
        <f t="shared" si="80"/>
        <v>1.5791643916580751</v>
      </c>
      <c r="AE42" s="48">
        <f t="shared" si="80"/>
        <v>1.2851478169589297</v>
      </c>
      <c r="AF42" s="48">
        <f t="shared" si="80"/>
        <v>1.0379590629622946</v>
      </c>
      <c r="AG42" s="48">
        <f t="shared" si="80"/>
        <v>1.3632930104982848</v>
      </c>
      <c r="AH42" s="48">
        <f t="shared" si="80"/>
        <v>1.9300898120265364</v>
      </c>
      <c r="AI42" s="48">
        <f t="shared" si="80"/>
        <v>1.1634014895064013</v>
      </c>
      <c r="AJ42" s="48">
        <f t="shared" si="80"/>
        <v>1.7066589770933303</v>
      </c>
      <c r="AK42" s="48">
        <f t="shared" si="80"/>
        <v>0.92795674923192983</v>
      </c>
      <c r="AL42" s="48">
        <f>VLOOKUP(AL65,$G$2:$H$41,2,FALSE)</f>
        <v>1.2635710874754755</v>
      </c>
      <c r="AM42" s="48">
        <f t="shared" si="51"/>
        <v>1.2573405861161617</v>
      </c>
      <c r="AN42" s="48">
        <f t="shared" ref="AN42:AS42" si="81">VLOOKUP(AN65,$G$2:$H$41,2,FALSE)</f>
        <v>1.1918524842933036</v>
      </c>
      <c r="AO42" s="48">
        <f t="shared" si="81"/>
        <v>2.1015444713253855</v>
      </c>
      <c r="AP42" s="48">
        <f t="shared" si="81"/>
        <v>1.1313559871330696</v>
      </c>
      <c r="AQ42" s="48">
        <f t="shared" si="81"/>
        <v>1.4157292569000555</v>
      </c>
      <c r="AR42" s="48">
        <f t="shared" si="81"/>
        <v>1.4273491702809853</v>
      </c>
      <c r="AS42" s="48">
        <f t="shared" si="81"/>
        <v>1.5806946412166343</v>
      </c>
      <c r="AT42" s="48">
        <f t="shared" si="45"/>
        <v>1.6143711544322186</v>
      </c>
      <c r="AU42" s="48">
        <f t="shared" si="45"/>
        <v>1.3461836795305508</v>
      </c>
      <c r="AV42" s="48">
        <f t="shared" si="80"/>
        <v>1.3488247926609245</v>
      </c>
      <c r="AW42" s="48">
        <f t="shared" ca="1" si="38"/>
        <v>1.4188323678879906</v>
      </c>
    </row>
    <row r="43" spans="5:50" x14ac:dyDescent="0.25">
      <c r="J43" s="41" t="str">
        <f>Schedule!A19</f>
        <v>WAT</v>
      </c>
      <c r="K43" s="48">
        <f t="shared" si="66"/>
        <v>1.6670112954579677</v>
      </c>
      <c r="L43" s="48">
        <f t="shared" si="66"/>
        <v>1.1583239374636816</v>
      </c>
      <c r="M43" s="48">
        <f t="shared" si="66"/>
        <v>2.1015444713253855</v>
      </c>
      <c r="N43" s="48">
        <f>VLOOKUP(N66,$G$2:$H$41,2,FALSE)</f>
        <v>1.6143711544322186</v>
      </c>
      <c r="O43" s="48">
        <f t="shared" ref="O43:AK44" si="82">VLOOKUP(O66,$G$2:$H$41,2,FALSE)</f>
        <v>1.5806946412166343</v>
      </c>
      <c r="P43" s="48">
        <f t="shared" si="82"/>
        <v>0.95187394595978281</v>
      </c>
      <c r="Q43" s="48">
        <f t="shared" si="82"/>
        <v>1.0338308897526618</v>
      </c>
      <c r="R43" s="48">
        <f t="shared" si="82"/>
        <v>1.3827684287181963</v>
      </c>
      <c r="S43" s="48">
        <f t="shared" si="82"/>
        <v>1.1957066708213053</v>
      </c>
      <c r="T43" s="48">
        <f t="shared" si="82"/>
        <v>1.744537874787871</v>
      </c>
      <c r="U43" s="48">
        <f t="shared" si="82"/>
        <v>1.1341693601723588</v>
      </c>
      <c r="V43" s="48">
        <f t="shared" si="82"/>
        <v>1.5791643916580751</v>
      </c>
      <c r="W43" s="48">
        <f t="shared" si="82"/>
        <v>1.5367496052530867</v>
      </c>
      <c r="X43" s="48">
        <f t="shared" si="82"/>
        <v>1.2851478169589297</v>
      </c>
      <c r="Y43" s="48">
        <f t="shared" si="82"/>
        <v>1.101423010524996</v>
      </c>
      <c r="Z43" s="48">
        <f t="shared" si="82"/>
        <v>1.6485636354744633</v>
      </c>
      <c r="AA43" s="48">
        <f t="shared" si="82"/>
        <v>0.8492392333327865</v>
      </c>
      <c r="AB43" s="48">
        <f t="shared" si="82"/>
        <v>1.1918524842933036</v>
      </c>
      <c r="AC43" s="48">
        <f t="shared" si="82"/>
        <v>1.1313559871330696</v>
      </c>
      <c r="AD43" s="48">
        <f t="shared" si="82"/>
        <v>2.0859165275585148</v>
      </c>
      <c r="AE43" s="48">
        <f t="shared" si="82"/>
        <v>1.2635710874754755</v>
      </c>
      <c r="AF43" s="48">
        <f t="shared" si="82"/>
        <v>1.4273491702809853</v>
      </c>
      <c r="AG43" s="48">
        <f t="shared" si="82"/>
        <v>1.4614192643371511</v>
      </c>
      <c r="AH43" s="48">
        <f t="shared" si="82"/>
        <v>1.7066589770933303</v>
      </c>
      <c r="AI43" s="48">
        <f t="shared" si="82"/>
        <v>1.4157292569000555</v>
      </c>
      <c r="AJ43" s="48">
        <f t="shared" si="82"/>
        <v>1.363918332647428</v>
      </c>
      <c r="AK43" s="48">
        <f t="shared" si="82"/>
        <v>0.97515203260361194</v>
      </c>
      <c r="AL43" s="48">
        <f>VLOOKUP(AL66,$G$2:$H$41,2,FALSE)</f>
        <v>1.0379590629622946</v>
      </c>
      <c r="AM43" s="48">
        <f t="shared" si="51"/>
        <v>1.3488247926609245</v>
      </c>
      <c r="AN43" s="48">
        <f t="shared" ref="AN43:AS43" si="83">VLOOKUP(AN66,$G$2:$H$41,2,FALSE)</f>
        <v>1.3461836795305508</v>
      </c>
      <c r="AO43" s="48">
        <f t="shared" si="83"/>
        <v>1.2573405861161617</v>
      </c>
      <c r="AP43" s="48">
        <f t="shared" si="83"/>
        <v>1.5707362207275808</v>
      </c>
      <c r="AQ43" s="48">
        <f t="shared" si="83"/>
        <v>0.92795674923192983</v>
      </c>
      <c r="AR43" s="48">
        <f t="shared" si="83"/>
        <v>1.9300898120265364</v>
      </c>
      <c r="AS43" s="48">
        <f t="shared" si="83"/>
        <v>1.9731202998616006</v>
      </c>
      <c r="AT43" s="48">
        <f t="shared" si="45"/>
        <v>1.7194454765389515</v>
      </c>
      <c r="AU43" s="48">
        <f t="shared" si="45"/>
        <v>1.1634014895064013</v>
      </c>
      <c r="AV43" s="48">
        <f>VLOOKUP(AV66,$G$2:$H$41,2,FALSE)</f>
        <v>1.2932956155408826</v>
      </c>
      <c r="AW43" s="48">
        <f t="shared" ca="1" si="38"/>
        <v>1.4097184942284262</v>
      </c>
    </row>
    <row r="44" spans="5:50" x14ac:dyDescent="0.25">
      <c r="J44" s="41" t="str">
        <f>Schedule!A20</f>
        <v>WHU</v>
      </c>
      <c r="K44" s="48">
        <f t="shared" si="66"/>
        <v>1.1634014895064013</v>
      </c>
      <c r="L44" s="48">
        <f t="shared" si="66"/>
        <v>1.363918332647428</v>
      </c>
      <c r="M44" s="48">
        <f t="shared" si="66"/>
        <v>1.3632930104982848</v>
      </c>
      <c r="N44" s="48">
        <f>VLOOKUP(N67,$G$2:$H$41,2,FALSE)</f>
        <v>1.9300898120265364</v>
      </c>
      <c r="O44" s="48">
        <f t="shared" ref="O44:AV44" si="84">VLOOKUP(O67,$G$2:$H$41,2,FALSE)</f>
        <v>1.7066589770933303</v>
      </c>
      <c r="P44" s="48">
        <f t="shared" si="84"/>
        <v>1.1918524842933036</v>
      </c>
      <c r="Q44" s="48">
        <f t="shared" si="84"/>
        <v>1.4273491702809853</v>
      </c>
      <c r="R44" s="48">
        <f t="shared" si="84"/>
        <v>1.6485636354744633</v>
      </c>
      <c r="S44" s="48">
        <f t="shared" si="84"/>
        <v>1.1583239374636816</v>
      </c>
      <c r="T44" s="48">
        <f t="shared" si="84"/>
        <v>1.3827684287181963</v>
      </c>
      <c r="U44" s="48">
        <f t="shared" si="84"/>
        <v>1.9731202998616006</v>
      </c>
      <c r="V44" s="48">
        <f t="shared" si="84"/>
        <v>1.2573405861161617</v>
      </c>
      <c r="W44" s="48">
        <f t="shared" si="84"/>
        <v>1.4614192643371511</v>
      </c>
      <c r="X44" s="48">
        <f t="shared" si="84"/>
        <v>0.92795674923192983</v>
      </c>
      <c r="Y44" s="48">
        <f t="shared" si="84"/>
        <v>1.0338308897526618</v>
      </c>
      <c r="Z44" s="48">
        <f t="shared" si="84"/>
        <v>1.5806946412166343</v>
      </c>
      <c r="AA44" s="48">
        <f t="shared" si="84"/>
        <v>1.2851478169589297</v>
      </c>
      <c r="AB44" s="48">
        <f t="shared" si="82"/>
        <v>1.0379590629622946</v>
      </c>
      <c r="AC44" s="48">
        <f>VLOOKUP(AC67,$G$2:$H$41,2,FALSE)</f>
        <v>1.3488247926609245</v>
      </c>
      <c r="AD44" s="48">
        <f t="shared" si="84"/>
        <v>1.3461836795305508</v>
      </c>
      <c r="AE44" s="48">
        <f t="shared" si="84"/>
        <v>1.744537874787871</v>
      </c>
      <c r="AF44" s="48">
        <f t="shared" si="84"/>
        <v>1.1313559871330696</v>
      </c>
      <c r="AG44" s="48">
        <f t="shared" si="84"/>
        <v>1.4157292569000555</v>
      </c>
      <c r="AH44" s="48">
        <f t="shared" si="84"/>
        <v>1.101423010524996</v>
      </c>
      <c r="AI44" s="48">
        <f t="shared" si="84"/>
        <v>1.6670112954579677</v>
      </c>
      <c r="AJ44" s="48">
        <f t="shared" si="84"/>
        <v>0.95187394595978281</v>
      </c>
      <c r="AK44" s="48">
        <f t="shared" si="84"/>
        <v>0.8492392333327865</v>
      </c>
      <c r="AL44" s="48">
        <f>VLOOKUP(AL67,$G$2:$H$41,2,FALSE)</f>
        <v>1.5707362207275808</v>
      </c>
      <c r="AM44" s="48">
        <f t="shared" si="51"/>
        <v>1.2932956155408826</v>
      </c>
      <c r="AN44" s="48">
        <f t="shared" ref="AN44:AS44" si="85">VLOOKUP(AN67,$G$2:$H$41,2,FALSE)</f>
        <v>1.2635710874754755</v>
      </c>
      <c r="AO44" s="48">
        <f t="shared" si="85"/>
        <v>1.1957066708213053</v>
      </c>
      <c r="AP44" s="48">
        <f t="shared" si="85"/>
        <v>1.1341693601723588</v>
      </c>
      <c r="AQ44" s="48">
        <f t="shared" si="85"/>
        <v>1.6143711544322186</v>
      </c>
      <c r="AR44" s="48">
        <f t="shared" si="85"/>
        <v>1.5367496052530867</v>
      </c>
      <c r="AS44" s="48">
        <f t="shared" si="85"/>
        <v>1.5791643916580751</v>
      </c>
      <c r="AT44" s="48">
        <f t="shared" si="45"/>
        <v>1.6662470128312372</v>
      </c>
      <c r="AU44" s="48">
        <f t="shared" si="45"/>
        <v>0.97515203260361194</v>
      </c>
      <c r="AV44" s="48">
        <f t="shared" si="84"/>
        <v>2.0859165275585148</v>
      </c>
      <c r="AW44" s="48">
        <f t="shared" ca="1" si="38"/>
        <v>1.3742392995823931</v>
      </c>
    </row>
    <row r="45" spans="5:50" x14ac:dyDescent="0.25">
      <c r="J45" s="41" t="str">
        <f>Schedule!A21</f>
        <v>WOL</v>
      </c>
      <c r="K45" s="48">
        <f t="shared" si="66"/>
        <v>1.101423010524996</v>
      </c>
      <c r="L45" s="48">
        <f t="shared" si="66"/>
        <v>1.1918524842933036</v>
      </c>
      <c r="M45" s="48">
        <f t="shared" si="66"/>
        <v>1.5367496052530867</v>
      </c>
      <c r="N45" s="48">
        <f>VLOOKUP(N68,$G$2:$H$41,2,FALSE)</f>
        <v>1.1583239374636816</v>
      </c>
      <c r="O45" s="48">
        <f t="shared" ref="O45:AV45" si="86">VLOOKUP(O68,$G$2:$H$41,2,FALSE)</f>
        <v>1.1341693601723588</v>
      </c>
      <c r="P45" s="48">
        <f t="shared" si="86"/>
        <v>1.3488247926609245</v>
      </c>
      <c r="Q45" s="48">
        <f t="shared" si="86"/>
        <v>1.6662470128312372</v>
      </c>
      <c r="R45" s="48">
        <f t="shared" si="86"/>
        <v>0.95187394595978281</v>
      </c>
      <c r="S45" s="48">
        <f t="shared" si="86"/>
        <v>1.5707362207275808</v>
      </c>
      <c r="T45" s="48">
        <f t="shared" si="86"/>
        <v>1.6143711544322186</v>
      </c>
      <c r="U45" s="48">
        <f t="shared" si="86"/>
        <v>1.2932956155408826</v>
      </c>
      <c r="V45" s="48">
        <f t="shared" si="86"/>
        <v>2.0859165275585148</v>
      </c>
      <c r="W45" s="48">
        <f t="shared" si="86"/>
        <v>1.4273491702809853</v>
      </c>
      <c r="X45" s="48">
        <f t="shared" si="86"/>
        <v>1.3827684287181963</v>
      </c>
      <c r="Y45" s="48">
        <f t="shared" si="86"/>
        <v>2.1015444713253855</v>
      </c>
      <c r="Z45" s="48">
        <f t="shared" si="86"/>
        <v>1.363918332647428</v>
      </c>
      <c r="AA45" s="48">
        <f t="shared" si="86"/>
        <v>1.4614192643371511</v>
      </c>
      <c r="AB45" s="48">
        <f t="shared" si="86"/>
        <v>1.5791643916580751</v>
      </c>
      <c r="AC45" s="48">
        <f t="shared" si="86"/>
        <v>1.1634014895064013</v>
      </c>
      <c r="AD45" s="48">
        <f t="shared" si="86"/>
        <v>0.8492392333327865</v>
      </c>
      <c r="AE45" s="48">
        <f t="shared" si="86"/>
        <v>1.3632930104982848</v>
      </c>
      <c r="AF45" s="48">
        <f t="shared" si="86"/>
        <v>1.9731202998616006</v>
      </c>
      <c r="AG45" s="48">
        <f t="shared" si="86"/>
        <v>1.2851478169589297</v>
      </c>
      <c r="AH45" s="48">
        <f t="shared" si="86"/>
        <v>1.0379590629622946</v>
      </c>
      <c r="AI45" s="48">
        <f t="shared" si="86"/>
        <v>0.97515203260361194</v>
      </c>
      <c r="AJ45" s="48">
        <f t="shared" si="86"/>
        <v>1.3461836795305508</v>
      </c>
      <c r="AK45" s="48">
        <f t="shared" si="86"/>
        <v>1.9300898120265364</v>
      </c>
      <c r="AL45" s="48">
        <f t="shared" si="86"/>
        <v>1.1957066708213053</v>
      </c>
      <c r="AM45" s="48">
        <f t="shared" si="51"/>
        <v>1.6670112954579677</v>
      </c>
      <c r="AN45" s="48">
        <f t="shared" ref="AN45:AS45" si="87">VLOOKUP(AN68,$G$2:$H$41,2,FALSE)</f>
        <v>1.7194454765389515</v>
      </c>
      <c r="AO45" s="48">
        <f t="shared" si="87"/>
        <v>1.744537874787871</v>
      </c>
      <c r="AP45" s="48">
        <f t="shared" si="87"/>
        <v>1.7066589770933303</v>
      </c>
      <c r="AQ45" s="48">
        <f t="shared" si="87"/>
        <v>1.5806946412166343</v>
      </c>
      <c r="AR45" s="48">
        <f t="shared" si="87"/>
        <v>1.1313559871330696</v>
      </c>
      <c r="AS45" s="48">
        <f t="shared" si="87"/>
        <v>1.4157292569000555</v>
      </c>
      <c r="AT45" s="48">
        <f t="shared" si="45"/>
        <v>1.2573405861161617</v>
      </c>
      <c r="AU45" s="48">
        <f t="shared" si="45"/>
        <v>1.6485636354744633</v>
      </c>
      <c r="AV45" s="48">
        <f t="shared" si="86"/>
        <v>0.92795674923192983</v>
      </c>
      <c r="AW45" s="48">
        <f t="shared" ca="1" si="38"/>
        <v>1.4017545266460871</v>
      </c>
    </row>
    <row r="48" spans="5:50" x14ac:dyDescent="0.25">
      <c r="J48" s="51" t="s">
        <v>0</v>
      </c>
      <c r="K48" s="51">
        <v>1</v>
      </c>
      <c r="L48" s="51">
        <v>2</v>
      </c>
      <c r="M48" s="51">
        <v>3</v>
      </c>
      <c r="N48" s="51">
        <v>4</v>
      </c>
      <c r="O48" s="51">
        <v>5</v>
      </c>
      <c r="P48" s="51">
        <v>6</v>
      </c>
      <c r="Q48" s="51">
        <v>7</v>
      </c>
      <c r="R48" s="51">
        <v>8</v>
      </c>
      <c r="S48" s="51">
        <v>9</v>
      </c>
      <c r="T48" s="51">
        <v>10</v>
      </c>
      <c r="U48" s="51">
        <v>11</v>
      </c>
      <c r="V48" s="51">
        <v>12</v>
      </c>
      <c r="W48" s="51">
        <v>13</v>
      </c>
      <c r="X48" s="51">
        <v>14</v>
      </c>
      <c r="Y48" s="51">
        <v>15</v>
      </c>
      <c r="Z48" s="51">
        <v>16</v>
      </c>
      <c r="AA48" s="51">
        <v>17</v>
      </c>
      <c r="AB48" s="51">
        <v>18</v>
      </c>
      <c r="AC48" s="51">
        <v>19</v>
      </c>
      <c r="AD48" s="51">
        <v>20</v>
      </c>
      <c r="AE48" s="51">
        <v>21</v>
      </c>
      <c r="AF48" s="51">
        <v>22</v>
      </c>
      <c r="AG48" s="51">
        <v>23</v>
      </c>
      <c r="AH48" s="51">
        <v>24</v>
      </c>
      <c r="AI48" s="51">
        <v>25</v>
      </c>
      <c r="AJ48" s="51">
        <v>26</v>
      </c>
      <c r="AK48" s="51">
        <v>27</v>
      </c>
      <c r="AL48" s="51">
        <v>28</v>
      </c>
      <c r="AM48" s="51">
        <v>29</v>
      </c>
      <c r="AN48" s="51">
        <v>30</v>
      </c>
      <c r="AO48" s="51">
        <v>31</v>
      </c>
      <c r="AP48" s="51">
        <v>32</v>
      </c>
      <c r="AQ48" s="51">
        <v>33</v>
      </c>
      <c r="AR48" s="51">
        <v>34</v>
      </c>
      <c r="AS48" s="51">
        <v>35</v>
      </c>
      <c r="AT48" s="51">
        <v>36</v>
      </c>
      <c r="AU48" s="51">
        <v>37</v>
      </c>
      <c r="AV48" s="51">
        <v>38</v>
      </c>
    </row>
    <row r="49" spans="10:48" x14ac:dyDescent="0.25">
      <c r="J49" s="51" t="str">
        <f>Schedule!A2</f>
        <v>ARS</v>
      </c>
      <c r="K49" s="52" t="str">
        <f>Schedule!B2</f>
        <v>@NEW</v>
      </c>
      <c r="L49" s="52" t="str">
        <f>Schedule!C2</f>
        <v>BUR</v>
      </c>
      <c r="M49" s="52" t="str">
        <f>Schedule!D2</f>
        <v>@LIV</v>
      </c>
      <c r="N49" s="52" t="str">
        <f>Schedule!E2</f>
        <v>TOT</v>
      </c>
      <c r="O49" s="52" t="str">
        <f>Schedule!F2</f>
        <v>@WAT</v>
      </c>
      <c r="P49" s="52" t="str">
        <f>Schedule!G2</f>
        <v>AVL</v>
      </c>
      <c r="Q49" s="52" t="str">
        <f>Schedule!H2</f>
        <v>@MUN</v>
      </c>
      <c r="R49" s="52" t="str">
        <f>Schedule!I2</f>
        <v>BOU</v>
      </c>
      <c r="S49" s="52" t="str">
        <f>Schedule!J2</f>
        <v>@SHU</v>
      </c>
      <c r="T49" s="52" t="str">
        <f>Schedule!K2</f>
        <v>CRY</v>
      </c>
      <c r="U49" s="52" t="str">
        <f>Schedule!L2</f>
        <v>WOL</v>
      </c>
      <c r="V49" s="52" t="str">
        <f>Schedule!M2</f>
        <v>@LEI</v>
      </c>
      <c r="W49" s="52" t="str">
        <f>Schedule!N2</f>
        <v>SOU</v>
      </c>
      <c r="X49" s="52" t="str">
        <f>Schedule!O2</f>
        <v>@NOR</v>
      </c>
      <c r="Y49" s="52" t="str">
        <f>Schedule!P2</f>
        <v>BRI</v>
      </c>
      <c r="Z49" s="52" t="str">
        <f>Schedule!Q2</f>
        <v>@WHU</v>
      </c>
      <c r="AA49" s="52" t="str">
        <f>Schedule!R2</f>
        <v>MCI</v>
      </c>
      <c r="AB49" s="52" t="str">
        <f>Schedule!S2</f>
        <v>@EVE</v>
      </c>
      <c r="AC49" s="52" t="str">
        <f>Schedule!T2</f>
        <v>@BOU</v>
      </c>
      <c r="AD49" s="52" t="str">
        <f>Schedule!U2</f>
        <v>CHE</v>
      </c>
      <c r="AE49" s="52" t="str">
        <f>Schedule!V2</f>
        <v>MUN</v>
      </c>
      <c r="AF49" s="52" t="str">
        <f>Schedule!W2</f>
        <v>@CRY</v>
      </c>
      <c r="AG49" s="52" t="str">
        <f>Schedule!X2</f>
        <v>SHU</v>
      </c>
      <c r="AH49" s="52" t="str">
        <f>Schedule!Y2</f>
        <v>@CHE</v>
      </c>
      <c r="AI49" s="52" t="str">
        <f>Schedule!Z2</f>
        <v>@BUR</v>
      </c>
      <c r="AJ49" s="52" t="str">
        <f>Schedule!AA2</f>
        <v>NEW</v>
      </c>
      <c r="AK49" s="52" t="str">
        <f>Schedule!AB2</f>
        <v>EVE</v>
      </c>
      <c r="AL49" s="52" t="str">
        <f>Schedule!AC2</f>
        <v>@MCI</v>
      </c>
      <c r="AM49" s="52" t="str">
        <f>Schedule!AD2</f>
        <v>WHU</v>
      </c>
      <c r="AN49" s="52" t="str">
        <f>Schedule!AE2</f>
        <v>@BRI</v>
      </c>
      <c r="AO49" s="52" t="str">
        <f>Schedule!AF2</f>
        <v>@SOU</v>
      </c>
      <c r="AP49" s="52" t="str">
        <f>Schedule!AG2</f>
        <v>NOR</v>
      </c>
      <c r="AQ49" s="52" t="str">
        <f>Schedule!AH2</f>
        <v>@WOL</v>
      </c>
      <c r="AR49" s="52" t="str">
        <f>Schedule!AI2</f>
        <v>LEI</v>
      </c>
      <c r="AS49" s="52" t="str">
        <f>Schedule!AJ2</f>
        <v>@TOT</v>
      </c>
      <c r="AT49" s="52" t="str">
        <f>Schedule!AK2</f>
        <v>LIV</v>
      </c>
      <c r="AU49" s="52" t="str">
        <f>Schedule!AL2</f>
        <v>@AVL</v>
      </c>
      <c r="AV49" s="52" t="str">
        <f>Schedule!AM2</f>
        <v>WAT</v>
      </c>
    </row>
    <row r="50" spans="10:48" x14ac:dyDescent="0.25">
      <c r="J50" s="51" t="str">
        <f>Schedule!A3</f>
        <v>AVL</v>
      </c>
      <c r="K50" s="52" t="str">
        <f>Schedule!B3</f>
        <v>@TOT</v>
      </c>
      <c r="L50" s="52" t="str">
        <f>Schedule!C3</f>
        <v>BOU</v>
      </c>
      <c r="M50" s="52" t="str">
        <f>Schedule!D3</f>
        <v>EVE</v>
      </c>
      <c r="N50" s="52" t="str">
        <f>Schedule!E3</f>
        <v>@CRY</v>
      </c>
      <c r="O50" s="52" t="str">
        <f>Schedule!F3</f>
        <v>WHU</v>
      </c>
      <c r="P50" s="52" t="str">
        <f>Schedule!G3</f>
        <v>@ARS</v>
      </c>
      <c r="Q50" s="52" t="str">
        <f>Schedule!H3</f>
        <v>BUR</v>
      </c>
      <c r="R50" s="52" t="str">
        <f>Schedule!I3</f>
        <v>@NOR</v>
      </c>
      <c r="S50" s="52" t="str">
        <f>Schedule!J3</f>
        <v>BRI</v>
      </c>
      <c r="T50" s="52" t="str">
        <f>Schedule!K3</f>
        <v>@MCI</v>
      </c>
      <c r="U50" s="52" t="str">
        <f>Schedule!L3</f>
        <v>LIV</v>
      </c>
      <c r="V50" s="52" t="str">
        <f>Schedule!M3</f>
        <v>@WOL</v>
      </c>
      <c r="W50" s="52" t="str">
        <f>Schedule!N3</f>
        <v>NEW</v>
      </c>
      <c r="X50" s="52" t="str">
        <f>Schedule!O3</f>
        <v>@MUN</v>
      </c>
      <c r="Y50" s="52" t="str">
        <f>Schedule!P3</f>
        <v>@CHE</v>
      </c>
      <c r="Z50" s="52" t="str">
        <f>Schedule!Q3</f>
        <v>LEI</v>
      </c>
      <c r="AA50" s="52" t="str">
        <f>Schedule!R3</f>
        <v>@SHU</v>
      </c>
      <c r="AB50" s="52" t="str">
        <f>Schedule!S3</f>
        <v>SOU</v>
      </c>
      <c r="AC50" s="52" t="str">
        <f>Schedule!T3</f>
        <v>NOR</v>
      </c>
      <c r="AD50" s="52" t="str">
        <f>Schedule!U3</f>
        <v>@WAT</v>
      </c>
      <c r="AE50" s="52" t="str">
        <f>Schedule!V3</f>
        <v>@BUR</v>
      </c>
      <c r="AF50" s="52" t="str">
        <f>Schedule!W3</f>
        <v>MCI</v>
      </c>
      <c r="AG50" s="52" t="str">
        <f>Schedule!X3</f>
        <v>@BRI</v>
      </c>
      <c r="AH50" s="52" t="str">
        <f>Schedule!Y3</f>
        <v>WAT</v>
      </c>
      <c r="AI50" s="52" t="str">
        <f>Schedule!Z3</f>
        <v>@BOU</v>
      </c>
      <c r="AJ50" s="52" t="str">
        <f>Schedule!AA3</f>
        <v>TOT</v>
      </c>
      <c r="AK50" s="52" t="str">
        <f>Schedule!AB3</f>
        <v>@SOU</v>
      </c>
      <c r="AL50" s="52" t="str">
        <f>Schedule!AC3</f>
        <v>SHU</v>
      </c>
      <c r="AM50" s="52" t="str">
        <f>Schedule!AD3</f>
        <v>@LEI</v>
      </c>
      <c r="AN50" s="52" t="str">
        <f>Schedule!AE3</f>
        <v>CHE</v>
      </c>
      <c r="AO50" s="52" t="str">
        <f>Schedule!AF3</f>
        <v>@NEW</v>
      </c>
      <c r="AP50" s="52" t="str">
        <f>Schedule!AG3</f>
        <v>WOL</v>
      </c>
      <c r="AQ50" s="52" t="str">
        <f>Schedule!AH3</f>
        <v>@LIV</v>
      </c>
      <c r="AR50" s="52" t="str">
        <f>Schedule!AI3</f>
        <v>MUN</v>
      </c>
      <c r="AS50" s="52" t="str">
        <f>Schedule!AJ3</f>
        <v>CRY</v>
      </c>
      <c r="AT50" s="52" t="str">
        <f>Schedule!AK3</f>
        <v>@EVE</v>
      </c>
      <c r="AU50" s="52" t="str">
        <f>Schedule!AL3</f>
        <v>ARS</v>
      </c>
      <c r="AV50" s="52" t="str">
        <f>Schedule!AM3</f>
        <v>@WHU</v>
      </c>
    </row>
    <row r="51" spans="10:48" x14ac:dyDescent="0.25">
      <c r="J51" s="51" t="str">
        <f>Schedule!A4</f>
        <v>BOU</v>
      </c>
      <c r="K51" s="52" t="str">
        <f>Schedule!B4</f>
        <v>SHU</v>
      </c>
      <c r="L51" s="52" t="str">
        <f>Schedule!C4</f>
        <v>@AVL</v>
      </c>
      <c r="M51" s="52" t="str">
        <f>Schedule!D4</f>
        <v>MCI</v>
      </c>
      <c r="N51" s="52" t="str">
        <f>Schedule!E4</f>
        <v>@LEI</v>
      </c>
      <c r="O51" s="52" t="str">
        <f>Schedule!F4</f>
        <v>EVE</v>
      </c>
      <c r="P51" s="52" t="str">
        <f>Schedule!G4</f>
        <v>@SOU</v>
      </c>
      <c r="Q51" s="52" t="str">
        <f>Schedule!H4</f>
        <v>WHU</v>
      </c>
      <c r="R51" s="52" t="str">
        <f>Schedule!I4</f>
        <v>@ARS</v>
      </c>
      <c r="S51" s="52" t="str">
        <f>Schedule!J4</f>
        <v>NOR</v>
      </c>
      <c r="T51" s="52" t="str">
        <f>Schedule!K4</f>
        <v>@WAT</v>
      </c>
      <c r="U51" s="52" t="str">
        <f>Schedule!L4</f>
        <v>MUN</v>
      </c>
      <c r="V51" s="52" t="str">
        <f>Schedule!M4</f>
        <v>@NEW</v>
      </c>
      <c r="W51" s="52" t="str">
        <f>Schedule!N4</f>
        <v>WOL</v>
      </c>
      <c r="X51" s="52" t="str">
        <f>Schedule!O4</f>
        <v>@TOT</v>
      </c>
      <c r="Y51" s="52" t="str">
        <f>Schedule!P4</f>
        <v>@CRY</v>
      </c>
      <c r="Z51" s="52" t="str">
        <f>Schedule!Q4</f>
        <v>LIV</v>
      </c>
      <c r="AA51" s="52" t="str">
        <f>Schedule!R4</f>
        <v>@CHE</v>
      </c>
      <c r="AB51" s="52" t="str">
        <f>Schedule!S4</f>
        <v>BUR</v>
      </c>
      <c r="AC51" s="52" t="str">
        <f>Schedule!T4</f>
        <v>ARS</v>
      </c>
      <c r="AD51" s="52" t="str">
        <f>Schedule!U4</f>
        <v>@BRI</v>
      </c>
      <c r="AE51" s="52" t="str">
        <f>Schedule!V4</f>
        <v>@WHU</v>
      </c>
      <c r="AF51" s="52" t="str">
        <f>Schedule!W4</f>
        <v>WAT</v>
      </c>
      <c r="AG51" s="52" t="str">
        <f>Schedule!X4</f>
        <v>@NOR</v>
      </c>
      <c r="AH51" s="52" t="str">
        <f>Schedule!Y4</f>
        <v>BRI</v>
      </c>
      <c r="AI51" s="52" t="str">
        <f>Schedule!Z4</f>
        <v>AVL</v>
      </c>
      <c r="AJ51" s="52" t="str">
        <f>Schedule!AA4</f>
        <v>@SHU</v>
      </c>
      <c r="AK51" s="52" t="str">
        <f>Schedule!AB4</f>
        <v>@BUR</v>
      </c>
      <c r="AL51" s="52" t="str">
        <f>Schedule!AC4</f>
        <v>CHE</v>
      </c>
      <c r="AM51" s="52" t="str">
        <f>Schedule!AD4</f>
        <v>@LIV</v>
      </c>
      <c r="AN51" s="52" t="str">
        <f>Schedule!AE4</f>
        <v>CRY</v>
      </c>
      <c r="AO51" s="52" t="str">
        <f>Schedule!AF4</f>
        <v>@WOL</v>
      </c>
      <c r="AP51" s="52" t="str">
        <f>Schedule!AG4</f>
        <v>NEW</v>
      </c>
      <c r="AQ51" s="52" t="str">
        <f>Schedule!AH4</f>
        <v>@MUN</v>
      </c>
      <c r="AR51" s="52" t="str">
        <f>Schedule!AI4</f>
        <v>TOT</v>
      </c>
      <c r="AS51" s="52" t="str">
        <f>Schedule!AJ4</f>
        <v>LEI</v>
      </c>
      <c r="AT51" s="52" t="str">
        <f>Schedule!AK4</f>
        <v>@MCI</v>
      </c>
      <c r="AU51" s="52" t="str">
        <f>Schedule!AL4</f>
        <v>SOU</v>
      </c>
      <c r="AV51" s="52" t="str">
        <f>Schedule!AM4</f>
        <v>@EVE</v>
      </c>
    </row>
    <row r="52" spans="10:48" x14ac:dyDescent="0.25">
      <c r="J52" s="51" t="str">
        <f>Schedule!A5</f>
        <v>BRI</v>
      </c>
      <c r="K52" s="52" t="str">
        <f>Schedule!B5</f>
        <v>@WAT</v>
      </c>
      <c r="L52" s="52" t="str">
        <f>Schedule!C5</f>
        <v>WHU</v>
      </c>
      <c r="M52" s="52" t="str">
        <f>Schedule!D5</f>
        <v>SOU</v>
      </c>
      <c r="N52" s="52" t="str">
        <f>Schedule!E5</f>
        <v>@MCI</v>
      </c>
      <c r="O52" s="52" t="str">
        <f>Schedule!F5</f>
        <v>BUR</v>
      </c>
      <c r="P52" s="52" t="str">
        <f>Schedule!G5</f>
        <v>@NEW</v>
      </c>
      <c r="Q52" s="52" t="str">
        <f>Schedule!H5</f>
        <v>@CHE</v>
      </c>
      <c r="R52" s="52" t="str">
        <f>Schedule!I5</f>
        <v>TOT</v>
      </c>
      <c r="S52" s="52" t="str">
        <f>Schedule!J5</f>
        <v>@AVL</v>
      </c>
      <c r="T52" s="52" t="str">
        <f>Schedule!K5</f>
        <v>EVE</v>
      </c>
      <c r="U52" s="52" t="str">
        <f>Schedule!L5</f>
        <v>NOR</v>
      </c>
      <c r="V52" s="52" t="str">
        <f>Schedule!M5</f>
        <v>@MUN</v>
      </c>
      <c r="W52" s="52" t="str">
        <f>Schedule!N5</f>
        <v>LEI</v>
      </c>
      <c r="X52" s="52" t="str">
        <f>Schedule!O5</f>
        <v>@LIV</v>
      </c>
      <c r="Y52" s="52" t="str">
        <f>Schedule!P5</f>
        <v>@ARS</v>
      </c>
      <c r="Z52" s="52" t="str">
        <f>Schedule!Q5</f>
        <v>WOL</v>
      </c>
      <c r="AA52" s="52" t="str">
        <f>Schedule!R5</f>
        <v>@CRY</v>
      </c>
      <c r="AB52" s="52" t="str">
        <f>Schedule!S5</f>
        <v>SHU</v>
      </c>
      <c r="AC52" s="52" t="str">
        <f>Schedule!T5</f>
        <v>@TOT</v>
      </c>
      <c r="AD52" s="52" t="str">
        <f>Schedule!U5</f>
        <v>BOU</v>
      </c>
      <c r="AE52" s="52" t="str">
        <f>Schedule!V5</f>
        <v>CHE</v>
      </c>
      <c r="AF52" s="52" t="str">
        <f>Schedule!W5</f>
        <v>@EVE</v>
      </c>
      <c r="AG52" s="52" t="str">
        <f>Schedule!X5</f>
        <v>AVL</v>
      </c>
      <c r="AH52" s="52" t="str">
        <f>Schedule!Y5</f>
        <v>@BOU</v>
      </c>
      <c r="AI52" s="52" t="str">
        <f>Schedule!Z5</f>
        <v>@WHU</v>
      </c>
      <c r="AJ52" s="52" t="str">
        <f>Schedule!AA5</f>
        <v>WAT</v>
      </c>
      <c r="AK52" s="52" t="str">
        <f>Schedule!AB5</f>
        <v>@SHU</v>
      </c>
      <c r="AL52" s="52" t="str">
        <f>Schedule!AC5</f>
        <v>CRY</v>
      </c>
      <c r="AM52" s="52" t="str">
        <f>Schedule!AD5</f>
        <v>@WOL</v>
      </c>
      <c r="AN52" s="52" t="str">
        <f>Schedule!AE5</f>
        <v>ARS</v>
      </c>
      <c r="AO52" s="52" t="str">
        <f>Schedule!AF5</f>
        <v>@LEI</v>
      </c>
      <c r="AP52" s="52" t="str">
        <f>Schedule!AG5</f>
        <v>MUN</v>
      </c>
      <c r="AQ52" s="52" t="str">
        <f>Schedule!AH5</f>
        <v>@NOR</v>
      </c>
      <c r="AR52" s="52" t="str">
        <f>Schedule!AI5</f>
        <v>LIV</v>
      </c>
      <c r="AS52" s="52" t="str">
        <f>Schedule!AJ5</f>
        <v>MCI</v>
      </c>
      <c r="AT52" s="52" t="str">
        <f>Schedule!AK5</f>
        <v>@SOU</v>
      </c>
      <c r="AU52" s="52" t="str">
        <f>Schedule!AL5</f>
        <v>NEW</v>
      </c>
      <c r="AV52" s="52" t="str">
        <f>Schedule!AM5</f>
        <v>@BUR</v>
      </c>
    </row>
    <row r="53" spans="10:48" x14ac:dyDescent="0.25">
      <c r="J53" s="51" t="str">
        <f>Schedule!A6</f>
        <v>BUR</v>
      </c>
      <c r="K53" s="52" t="str">
        <f>Schedule!B6</f>
        <v>SOU</v>
      </c>
      <c r="L53" s="52" t="str">
        <f>Schedule!C6</f>
        <v>@ARS</v>
      </c>
      <c r="M53" s="52" t="str">
        <f>Schedule!D6</f>
        <v>@WOL</v>
      </c>
      <c r="N53" s="52" t="str">
        <f>Schedule!E6</f>
        <v>LIV</v>
      </c>
      <c r="O53" s="52" t="str">
        <f>Schedule!F6</f>
        <v>@BRI</v>
      </c>
      <c r="P53" s="52" t="str">
        <f>Schedule!G6</f>
        <v>NOR</v>
      </c>
      <c r="Q53" s="52" t="str">
        <f>Schedule!H6</f>
        <v>@AVL</v>
      </c>
      <c r="R53" s="52" t="str">
        <f>Schedule!I6</f>
        <v>EVE</v>
      </c>
      <c r="S53" s="52" t="str">
        <f>Schedule!J6</f>
        <v>@LEI</v>
      </c>
      <c r="T53" s="52" t="str">
        <f>Schedule!K6</f>
        <v>CHE</v>
      </c>
      <c r="U53" s="52" t="str">
        <f>Schedule!L6</f>
        <v>@SHU</v>
      </c>
      <c r="V53" s="52" t="str">
        <f>Schedule!M6</f>
        <v>WHU</v>
      </c>
      <c r="W53" s="52" t="str">
        <f>Schedule!N6</f>
        <v>@WAT</v>
      </c>
      <c r="X53" s="52" t="str">
        <f>Schedule!O6</f>
        <v>CRY</v>
      </c>
      <c r="Y53" s="52" t="str">
        <f>Schedule!P6</f>
        <v>MCI</v>
      </c>
      <c r="Z53" s="52" t="str">
        <f>Schedule!Q6</f>
        <v>@TOT</v>
      </c>
      <c r="AA53" s="52" t="str">
        <f>Schedule!R6</f>
        <v>NEW</v>
      </c>
      <c r="AB53" s="52" t="str">
        <f>Schedule!S6</f>
        <v>@BOU</v>
      </c>
      <c r="AC53" s="52" t="str">
        <f>Schedule!T6</f>
        <v>@EVE</v>
      </c>
      <c r="AD53" s="52" t="str">
        <f>Schedule!U6</f>
        <v>MUN</v>
      </c>
      <c r="AE53" s="52" t="str">
        <f>Schedule!V6</f>
        <v>AVL</v>
      </c>
      <c r="AF53" s="52" t="str">
        <f>Schedule!W6</f>
        <v>@CHE</v>
      </c>
      <c r="AG53" s="52" t="str">
        <f>Schedule!X6</f>
        <v>LEI</v>
      </c>
      <c r="AH53" s="52" t="str">
        <f>Schedule!Y6</f>
        <v>@MUN</v>
      </c>
      <c r="AI53" s="52" t="str">
        <f>Schedule!Z6</f>
        <v>ARS</v>
      </c>
      <c r="AJ53" s="52" t="str">
        <f>Schedule!AA6</f>
        <v>@SOU</v>
      </c>
      <c r="AK53" s="52" t="str">
        <f>Schedule!AB6</f>
        <v>BOU</v>
      </c>
      <c r="AL53" s="52" t="str">
        <f>Schedule!AC6</f>
        <v>@NEW</v>
      </c>
      <c r="AM53" s="52" t="str">
        <f>Schedule!AD6</f>
        <v>TOT</v>
      </c>
      <c r="AN53" s="52" t="str">
        <f>Schedule!AE6</f>
        <v>@MCI</v>
      </c>
      <c r="AO53" s="52" t="str">
        <f>Schedule!AF6</f>
        <v>WAT</v>
      </c>
      <c r="AP53" s="52" t="str">
        <f>Schedule!AG6</f>
        <v>@CRY</v>
      </c>
      <c r="AQ53" s="52" t="str">
        <f>Schedule!AH6</f>
        <v>SHU</v>
      </c>
      <c r="AR53" s="52" t="str">
        <f>Schedule!AI6</f>
        <v>@WHU</v>
      </c>
      <c r="AS53" s="52" t="str">
        <f>Schedule!AJ6</f>
        <v>@LIV</v>
      </c>
      <c r="AT53" s="52" t="str">
        <f>Schedule!AK6</f>
        <v>WOL</v>
      </c>
      <c r="AU53" s="52" t="str">
        <f>Schedule!AL6</f>
        <v>@NOR</v>
      </c>
      <c r="AV53" s="52" t="str">
        <f>Schedule!AM6</f>
        <v>BRI</v>
      </c>
    </row>
    <row r="54" spans="10:48" x14ac:dyDescent="0.25">
      <c r="J54" s="51" t="str">
        <f>Schedule!A7</f>
        <v>CHE</v>
      </c>
      <c r="K54" s="52" t="str">
        <f>Schedule!B7</f>
        <v>@MUN</v>
      </c>
      <c r="L54" s="52" t="str">
        <f>Schedule!C7</f>
        <v>LEI</v>
      </c>
      <c r="M54" s="52" t="str">
        <f>Schedule!D7</f>
        <v>@NOR</v>
      </c>
      <c r="N54" s="52" t="str">
        <f>Schedule!E7</f>
        <v>SHU</v>
      </c>
      <c r="O54" s="52" t="str">
        <f>Schedule!F7</f>
        <v>@WOL</v>
      </c>
      <c r="P54" s="52" t="str">
        <f>Schedule!G7</f>
        <v>LIV</v>
      </c>
      <c r="Q54" s="52" t="str">
        <f>Schedule!H7</f>
        <v>BRI</v>
      </c>
      <c r="R54" s="52" t="str">
        <f>Schedule!I7</f>
        <v>@SOU</v>
      </c>
      <c r="S54" s="52" t="str">
        <f>Schedule!J7</f>
        <v>NEW</v>
      </c>
      <c r="T54" s="52" t="str">
        <f>Schedule!K7</f>
        <v>@BUR</v>
      </c>
      <c r="U54" s="52" t="str">
        <f>Schedule!L7</f>
        <v>@WAT</v>
      </c>
      <c r="V54" s="52" t="str">
        <f>Schedule!M7</f>
        <v>CRY</v>
      </c>
      <c r="W54" s="52" t="str">
        <f>Schedule!N7</f>
        <v>@MCI</v>
      </c>
      <c r="X54" s="52" t="str">
        <f>Schedule!O7</f>
        <v>WHU</v>
      </c>
      <c r="Y54" s="52" t="str">
        <f>Schedule!P7</f>
        <v>AVL</v>
      </c>
      <c r="Z54" s="52" t="str">
        <f>Schedule!Q7</f>
        <v>@EVE</v>
      </c>
      <c r="AA54" s="52" t="str">
        <f>Schedule!R7</f>
        <v>BOU</v>
      </c>
      <c r="AB54" s="52" t="str">
        <f>Schedule!S7</f>
        <v>@TOT</v>
      </c>
      <c r="AC54" s="52" t="str">
        <f>Schedule!T7</f>
        <v>SOU</v>
      </c>
      <c r="AD54" s="52" t="str">
        <f>Schedule!U7</f>
        <v>@ARS</v>
      </c>
      <c r="AE54" s="52" t="str">
        <f>Schedule!V7</f>
        <v>@BRI</v>
      </c>
      <c r="AF54" s="52" t="str">
        <f>Schedule!W7</f>
        <v>BUR</v>
      </c>
      <c r="AG54" s="52" t="str">
        <f>Schedule!X7</f>
        <v>@NEW</v>
      </c>
      <c r="AH54" s="52" t="str">
        <f>Schedule!Y7</f>
        <v>ARS</v>
      </c>
      <c r="AI54" s="52" t="str">
        <f>Schedule!Z7</f>
        <v>@LEI</v>
      </c>
      <c r="AJ54" s="52" t="str">
        <f>Schedule!AA7</f>
        <v>MUN</v>
      </c>
      <c r="AK54" s="52" t="str">
        <f>Schedule!AB7</f>
        <v>TOT</v>
      </c>
      <c r="AL54" s="52" t="str">
        <f>Schedule!AC7</f>
        <v>@BOU</v>
      </c>
      <c r="AM54" s="52" t="str">
        <f>Schedule!AD7</f>
        <v>EVE</v>
      </c>
      <c r="AN54" s="52" t="str">
        <f>Schedule!AE7</f>
        <v>@AVL</v>
      </c>
      <c r="AO54" s="52" t="str">
        <f>Schedule!AF7</f>
        <v>MCI</v>
      </c>
      <c r="AP54" s="52" t="str">
        <f>Schedule!AG7</f>
        <v>@WHU</v>
      </c>
      <c r="AQ54" s="52" t="str">
        <f>Schedule!AH7</f>
        <v>WAT</v>
      </c>
      <c r="AR54" s="52" t="str">
        <f>Schedule!AI7</f>
        <v>@CRY</v>
      </c>
      <c r="AS54" s="52" t="str">
        <f>Schedule!AJ7</f>
        <v>@SHU</v>
      </c>
      <c r="AT54" s="52" t="str">
        <f>Schedule!AK7</f>
        <v>NOR</v>
      </c>
      <c r="AU54" s="52" t="str">
        <f>Schedule!AL7</f>
        <v>@LIV</v>
      </c>
      <c r="AV54" s="52" t="str">
        <f>Schedule!AM7</f>
        <v>WOL</v>
      </c>
    </row>
    <row r="55" spans="10:48" x14ac:dyDescent="0.25">
      <c r="J55" s="51" t="str">
        <f>Schedule!A8</f>
        <v>CRY</v>
      </c>
      <c r="K55" s="52" t="str">
        <f>Schedule!B8</f>
        <v>EVE</v>
      </c>
      <c r="L55" s="52" t="str">
        <f>Schedule!C8</f>
        <v>@SHU</v>
      </c>
      <c r="M55" s="52" t="str">
        <f>Schedule!D8</f>
        <v>@MUN</v>
      </c>
      <c r="N55" s="52" t="str">
        <f>Schedule!E8</f>
        <v>AVL</v>
      </c>
      <c r="O55" s="52" t="str">
        <f>Schedule!F8</f>
        <v>@TOT</v>
      </c>
      <c r="P55" s="52" t="str">
        <f>Schedule!G8</f>
        <v>WOL</v>
      </c>
      <c r="Q55" s="52" t="str">
        <f>Schedule!H8</f>
        <v>NOR</v>
      </c>
      <c r="R55" s="52" t="str">
        <f>Schedule!I8</f>
        <v>@WHU</v>
      </c>
      <c r="S55" s="52" t="str">
        <f>Schedule!J8</f>
        <v>MCI</v>
      </c>
      <c r="T55" s="52" t="str">
        <f>Schedule!K8</f>
        <v>@ARS</v>
      </c>
      <c r="U55" s="52" t="str">
        <f>Schedule!L8</f>
        <v>LEI</v>
      </c>
      <c r="V55" s="52" t="str">
        <f>Schedule!M8</f>
        <v>@CHE</v>
      </c>
      <c r="W55" s="52" t="str">
        <f>Schedule!N8</f>
        <v>LIV</v>
      </c>
      <c r="X55" s="52" t="str">
        <f>Schedule!O8</f>
        <v>@BUR</v>
      </c>
      <c r="Y55" s="52" t="str">
        <f>Schedule!P8</f>
        <v>BOU</v>
      </c>
      <c r="Z55" s="52" t="str">
        <f>Schedule!Q8</f>
        <v>@WAT</v>
      </c>
      <c r="AA55" s="52" t="str">
        <f>Schedule!R8</f>
        <v>BRI</v>
      </c>
      <c r="AB55" s="52" t="str">
        <f>Schedule!S8</f>
        <v>@NEW</v>
      </c>
      <c r="AC55" s="52" t="str">
        <f>Schedule!T8</f>
        <v>WHU</v>
      </c>
      <c r="AD55" s="52" t="str">
        <f>Schedule!U8</f>
        <v>@SOU</v>
      </c>
      <c r="AE55" s="52" t="str">
        <f>Schedule!V8</f>
        <v>@NOR</v>
      </c>
      <c r="AF55" s="52" t="str">
        <f>Schedule!W8</f>
        <v>ARS</v>
      </c>
      <c r="AG55" s="52" t="str">
        <f>Schedule!X8</f>
        <v>@MCI</v>
      </c>
      <c r="AH55" s="52" t="str">
        <f>Schedule!Y8</f>
        <v>SOU</v>
      </c>
      <c r="AI55" s="52" t="str">
        <f>Schedule!Z8</f>
        <v>SHU</v>
      </c>
      <c r="AJ55" s="52" t="str">
        <f>Schedule!AA8</f>
        <v>@EVE</v>
      </c>
      <c r="AK55" s="52" t="str">
        <f>Schedule!AB8</f>
        <v>NEW</v>
      </c>
      <c r="AL55" s="52" t="str">
        <f>Schedule!AC8</f>
        <v>@BRI</v>
      </c>
      <c r="AM55" s="52" t="str">
        <f>Schedule!AD8</f>
        <v>WAT</v>
      </c>
      <c r="AN55" s="52" t="str">
        <f>Schedule!AE8</f>
        <v>@BOU</v>
      </c>
      <c r="AO55" s="52" t="str">
        <f>Schedule!AF8</f>
        <v>@LIV</v>
      </c>
      <c r="AP55" s="52" t="str">
        <f>Schedule!AG8</f>
        <v>BUR</v>
      </c>
      <c r="AQ55" s="52" t="str">
        <f>Schedule!AH8</f>
        <v>@LEI</v>
      </c>
      <c r="AR55" s="52" t="str">
        <f>Schedule!AI8</f>
        <v>CHE</v>
      </c>
      <c r="AS55" s="52" t="str">
        <f>Schedule!AJ8</f>
        <v>@AVL</v>
      </c>
      <c r="AT55" s="52" t="str">
        <f>Schedule!AK8</f>
        <v>MUN</v>
      </c>
      <c r="AU55" s="52" t="str">
        <f>Schedule!AL8</f>
        <v>@WOL</v>
      </c>
      <c r="AV55" s="52" t="str">
        <f>Schedule!AM8</f>
        <v>TOT</v>
      </c>
    </row>
    <row r="56" spans="10:48" x14ac:dyDescent="0.25">
      <c r="J56" s="51" t="str">
        <f>Schedule!A9</f>
        <v>EVE</v>
      </c>
      <c r="K56" s="52" t="str">
        <f>Schedule!B9</f>
        <v>@CRY</v>
      </c>
      <c r="L56" s="52" t="str">
        <f>Schedule!C9</f>
        <v>WAT</v>
      </c>
      <c r="M56" s="52" t="str">
        <f>Schedule!D9</f>
        <v>@AVL</v>
      </c>
      <c r="N56" s="52" t="str">
        <f>Schedule!E9</f>
        <v>WOL</v>
      </c>
      <c r="O56" s="52" t="str">
        <f>Schedule!F9</f>
        <v>@BOU</v>
      </c>
      <c r="P56" s="52" t="str">
        <f>Schedule!G9</f>
        <v>SHU</v>
      </c>
      <c r="Q56" s="52" t="str">
        <f>Schedule!H9</f>
        <v>MCI</v>
      </c>
      <c r="R56" s="52" t="str">
        <f>Schedule!I9</f>
        <v>@BUR</v>
      </c>
      <c r="S56" s="52" t="str">
        <f>Schedule!J9</f>
        <v>WHU</v>
      </c>
      <c r="T56" s="52" t="str">
        <f>Schedule!K9</f>
        <v>@BRI</v>
      </c>
      <c r="U56" s="52" t="str">
        <f>Schedule!L9</f>
        <v>TOT</v>
      </c>
      <c r="V56" s="52" t="str">
        <f>Schedule!M9</f>
        <v>@SOU</v>
      </c>
      <c r="W56" s="52" t="str">
        <f>Schedule!N9</f>
        <v>NOR</v>
      </c>
      <c r="X56" s="52" t="str">
        <f>Schedule!O9</f>
        <v>@LEI</v>
      </c>
      <c r="Y56" s="52" t="str">
        <f>Schedule!P9</f>
        <v>@LIV</v>
      </c>
      <c r="Z56" s="52" t="str">
        <f>Schedule!Q9</f>
        <v>CHE</v>
      </c>
      <c r="AA56" s="52" t="str">
        <f>Schedule!R9</f>
        <v>@MUN</v>
      </c>
      <c r="AB56" s="52" t="str">
        <f>Schedule!S9</f>
        <v>ARS</v>
      </c>
      <c r="AC56" s="52" t="str">
        <f>Schedule!T9</f>
        <v>BUR</v>
      </c>
      <c r="AD56" s="52" t="str">
        <f>Schedule!U9</f>
        <v>@NEW</v>
      </c>
      <c r="AE56" s="52" t="str">
        <f>Schedule!V9</f>
        <v>@MCI</v>
      </c>
      <c r="AF56" s="52" t="str">
        <f>Schedule!W9</f>
        <v>BRI</v>
      </c>
      <c r="AG56" s="52" t="str">
        <f>Schedule!X9</f>
        <v>@WHU</v>
      </c>
      <c r="AH56" s="52" t="str">
        <f>Schedule!Y9</f>
        <v>NEW</v>
      </c>
      <c r="AI56" s="52" t="str">
        <f>Schedule!Z9</f>
        <v>@WAT</v>
      </c>
      <c r="AJ56" s="52" t="str">
        <f>Schedule!AA9</f>
        <v>CRY</v>
      </c>
      <c r="AK56" s="52" t="str">
        <f>Schedule!AB9</f>
        <v>@ARS</v>
      </c>
      <c r="AL56" s="52" t="str">
        <f>Schedule!AC9</f>
        <v>MUN</v>
      </c>
      <c r="AM56" s="52" t="str">
        <f>Schedule!AD9</f>
        <v>@CHE</v>
      </c>
      <c r="AN56" s="52" t="str">
        <f>Schedule!AE9</f>
        <v>LIV</v>
      </c>
      <c r="AO56" s="52" t="str">
        <f>Schedule!AF9</f>
        <v>@NOR</v>
      </c>
      <c r="AP56" s="52" t="str">
        <f>Schedule!AG9</f>
        <v>LEI</v>
      </c>
      <c r="AQ56" s="52" t="str">
        <f>Schedule!AH9</f>
        <v>@TOT</v>
      </c>
      <c r="AR56" s="52" t="str">
        <f>Schedule!AI9</f>
        <v>SOU</v>
      </c>
      <c r="AS56" s="52" t="str">
        <f>Schedule!AJ9</f>
        <v>@WOL</v>
      </c>
      <c r="AT56" s="52" t="str">
        <f>Schedule!AK9</f>
        <v>AVL</v>
      </c>
      <c r="AU56" s="52" t="str">
        <f>Schedule!AL9</f>
        <v>@SHU</v>
      </c>
      <c r="AV56" s="52" t="str">
        <f>Schedule!AM9</f>
        <v>BOU</v>
      </c>
    </row>
    <row r="57" spans="10:48" x14ac:dyDescent="0.25">
      <c r="J57" s="51" t="str">
        <f>Schedule!A10</f>
        <v>LEI</v>
      </c>
      <c r="K57" s="52" t="str">
        <f>Schedule!B10</f>
        <v>WOL</v>
      </c>
      <c r="L57" s="52" t="str">
        <f>Schedule!C10</f>
        <v>@CHE</v>
      </c>
      <c r="M57" s="52" t="str">
        <f>Schedule!D10</f>
        <v>@SHU</v>
      </c>
      <c r="N57" s="52" t="str">
        <f>Schedule!E10</f>
        <v>BOU</v>
      </c>
      <c r="O57" s="52" t="str">
        <f>Schedule!F10</f>
        <v>@MUN</v>
      </c>
      <c r="P57" s="52" t="str">
        <f>Schedule!G10</f>
        <v>TOT</v>
      </c>
      <c r="Q57" s="52" t="str">
        <f>Schedule!H10</f>
        <v>NEW</v>
      </c>
      <c r="R57" s="52" t="str">
        <f>Schedule!I10</f>
        <v>@LIV</v>
      </c>
      <c r="S57" s="52" t="str">
        <f>Schedule!J10</f>
        <v>BUR</v>
      </c>
      <c r="T57" s="52" t="str">
        <f>Schedule!K10</f>
        <v>@SOU</v>
      </c>
      <c r="U57" s="52" t="str">
        <f>Schedule!L10</f>
        <v>@CRY</v>
      </c>
      <c r="V57" s="52" t="str">
        <f>Schedule!M10</f>
        <v>ARS</v>
      </c>
      <c r="W57" s="52" t="str">
        <f>Schedule!N10</f>
        <v>@BRI</v>
      </c>
      <c r="X57" s="52" t="str">
        <f>Schedule!O10</f>
        <v>EVE</v>
      </c>
      <c r="Y57" s="52" t="str">
        <f>Schedule!P10</f>
        <v>WAT</v>
      </c>
      <c r="Z57" s="52" t="str">
        <f>Schedule!Q10</f>
        <v>@AVL</v>
      </c>
      <c r="AA57" s="52" t="str">
        <f>Schedule!R10</f>
        <v>NOR</v>
      </c>
      <c r="AB57" s="52" t="str">
        <f>Schedule!S10</f>
        <v>@MCI</v>
      </c>
      <c r="AC57" s="52" t="str">
        <f>Schedule!T10</f>
        <v>LIV</v>
      </c>
      <c r="AD57" s="52" t="str">
        <f>Schedule!U10</f>
        <v>@WHU</v>
      </c>
      <c r="AE57" s="52" t="str">
        <f>Schedule!V10</f>
        <v>@NEW</v>
      </c>
      <c r="AF57" s="52" t="str">
        <f>Schedule!W10</f>
        <v>SOU</v>
      </c>
      <c r="AG57" s="52" t="str">
        <f>Schedule!X10</f>
        <v>@BUR</v>
      </c>
      <c r="AH57" s="52" t="str">
        <f>Schedule!Y10</f>
        <v>WHU</v>
      </c>
      <c r="AI57" s="52" t="str">
        <f>Schedule!Z10</f>
        <v>CHE</v>
      </c>
      <c r="AJ57" s="52" t="str">
        <f>Schedule!AA10</f>
        <v>@WOL</v>
      </c>
      <c r="AK57" s="52" t="str">
        <f>Schedule!AB10</f>
        <v>MCI</v>
      </c>
      <c r="AL57" s="52" t="str">
        <f>Schedule!AC10</f>
        <v>@NOR</v>
      </c>
      <c r="AM57" s="52" t="str">
        <f>Schedule!AD10</f>
        <v>AVL</v>
      </c>
      <c r="AN57" s="52" t="str">
        <f>Schedule!AE10</f>
        <v>@WAT</v>
      </c>
      <c r="AO57" s="52" t="str">
        <f>Schedule!AF10</f>
        <v>BRI</v>
      </c>
      <c r="AP57" s="52" t="str">
        <f>Schedule!AG10</f>
        <v>@EVE</v>
      </c>
      <c r="AQ57" s="52" t="str">
        <f>Schedule!AH10</f>
        <v>CRY</v>
      </c>
      <c r="AR57" s="52" t="str">
        <f>Schedule!AI10</f>
        <v>@ARS</v>
      </c>
      <c r="AS57" s="52" t="str">
        <f>Schedule!AJ10</f>
        <v>@BOU</v>
      </c>
      <c r="AT57" s="52" t="str">
        <f>Schedule!AK10</f>
        <v>SHU</v>
      </c>
      <c r="AU57" s="52" t="str">
        <f>Schedule!AL10</f>
        <v>@TOT</v>
      </c>
      <c r="AV57" s="52" t="str">
        <f>Schedule!AM10</f>
        <v>MUN</v>
      </c>
    </row>
    <row r="58" spans="10:48" x14ac:dyDescent="0.25">
      <c r="J58" s="51" t="str">
        <f>Schedule!A11</f>
        <v>LIV</v>
      </c>
      <c r="K58" s="52" t="str">
        <f>Schedule!B11</f>
        <v>NOR</v>
      </c>
      <c r="L58" s="52" t="str">
        <f>Schedule!C11</f>
        <v>@SOU</v>
      </c>
      <c r="M58" s="52" t="str">
        <f>Schedule!D11</f>
        <v>ARS</v>
      </c>
      <c r="N58" s="52" t="str">
        <f>Schedule!E11</f>
        <v>@BUR</v>
      </c>
      <c r="O58" s="52" t="str">
        <f>Schedule!F11</f>
        <v>NEW</v>
      </c>
      <c r="P58" s="52" t="str">
        <f>Schedule!G11</f>
        <v>@CHE</v>
      </c>
      <c r="Q58" s="52" t="str">
        <f>Schedule!H11</f>
        <v>@SHU</v>
      </c>
      <c r="R58" s="52" t="str">
        <f>Schedule!I11</f>
        <v>LEI</v>
      </c>
      <c r="S58" s="52" t="str">
        <f>Schedule!J11</f>
        <v>@MUN</v>
      </c>
      <c r="T58" s="52" t="str">
        <f>Schedule!K11</f>
        <v>TOT</v>
      </c>
      <c r="U58" s="52" t="str">
        <f>Schedule!L11</f>
        <v>@AVL</v>
      </c>
      <c r="V58" s="52" t="str">
        <f>Schedule!M11</f>
        <v>MCI</v>
      </c>
      <c r="W58" s="52" t="str">
        <f>Schedule!N11</f>
        <v>@CRY</v>
      </c>
      <c r="X58" s="52" t="str">
        <f>Schedule!O11</f>
        <v>BRI</v>
      </c>
      <c r="Y58" s="52" t="str">
        <f>Schedule!P11</f>
        <v>EVE</v>
      </c>
      <c r="Z58" s="52" t="str">
        <f>Schedule!Q11</f>
        <v>@BOU</v>
      </c>
      <c r="AA58" s="52" t="str">
        <f>Schedule!R11</f>
        <v>WAT</v>
      </c>
      <c r="AB58" s="52" t="str">
        <f>Schedule!S11</f>
        <v>@WHU</v>
      </c>
      <c r="AC58" s="52" t="str">
        <f>Schedule!T11</f>
        <v>@LEI</v>
      </c>
      <c r="AD58" s="52" t="str">
        <f>Schedule!U11</f>
        <v>WOL</v>
      </c>
      <c r="AE58" s="52" t="str">
        <f>Schedule!V11</f>
        <v>SHU</v>
      </c>
      <c r="AF58" s="52" t="str">
        <f>Schedule!W11</f>
        <v>@TOT</v>
      </c>
      <c r="AG58" s="52" t="str">
        <f>Schedule!X11</f>
        <v>MUN</v>
      </c>
      <c r="AH58" s="52" t="str">
        <f>Schedule!Y11</f>
        <v>@WOL</v>
      </c>
      <c r="AI58" s="52" t="str">
        <f>Schedule!Z11</f>
        <v>SOU</v>
      </c>
      <c r="AJ58" s="52" t="str">
        <f>Schedule!AA11</f>
        <v>@NOR</v>
      </c>
      <c r="AK58" s="52" t="str">
        <f>Schedule!AB11</f>
        <v>WHU</v>
      </c>
      <c r="AL58" s="52" t="str">
        <f>Schedule!AC11</f>
        <v>@WAT</v>
      </c>
      <c r="AM58" s="52" t="str">
        <f>Schedule!AD11</f>
        <v>BOU</v>
      </c>
      <c r="AN58" s="52" t="str">
        <f>Schedule!AE11</f>
        <v>@EVE</v>
      </c>
      <c r="AO58" s="52" t="str">
        <f>Schedule!AF11</f>
        <v>CRY</v>
      </c>
      <c r="AP58" s="52" t="str">
        <f>Schedule!AG11</f>
        <v>@MCI</v>
      </c>
      <c r="AQ58" s="52" t="str">
        <f>Schedule!AH11</f>
        <v>AVL</v>
      </c>
      <c r="AR58" s="52" t="str">
        <f>Schedule!AI11</f>
        <v>@BRI</v>
      </c>
      <c r="AS58" s="52" t="str">
        <f>Schedule!AJ11</f>
        <v>BUR</v>
      </c>
      <c r="AT58" s="52" t="str">
        <f>Schedule!AK11</f>
        <v>@ARS</v>
      </c>
      <c r="AU58" s="52" t="str">
        <f>Schedule!AL11</f>
        <v>CHE</v>
      </c>
      <c r="AV58" s="52" t="str">
        <f>Schedule!AM11</f>
        <v>@NEW</v>
      </c>
    </row>
    <row r="59" spans="10:48" x14ac:dyDescent="0.25">
      <c r="J59" s="51" t="str">
        <f>Schedule!A12</f>
        <v>MCI</v>
      </c>
      <c r="K59" s="52" t="str">
        <f>Schedule!B12</f>
        <v>@WHU</v>
      </c>
      <c r="L59" s="52" t="str">
        <f>Schedule!C12</f>
        <v>TOT</v>
      </c>
      <c r="M59" s="52" t="str">
        <f>Schedule!D12</f>
        <v>@BOU</v>
      </c>
      <c r="N59" s="52" t="str">
        <f>Schedule!E12</f>
        <v>BRI</v>
      </c>
      <c r="O59" s="52" t="str">
        <f>Schedule!F12</f>
        <v>@NOR</v>
      </c>
      <c r="P59" s="52" t="str">
        <f>Schedule!G12</f>
        <v>WAT</v>
      </c>
      <c r="Q59" s="52" t="str">
        <f>Schedule!H12</f>
        <v>@EVE</v>
      </c>
      <c r="R59" s="52" t="str">
        <f>Schedule!I12</f>
        <v>WOL</v>
      </c>
      <c r="S59" s="52" t="str">
        <f>Schedule!J12</f>
        <v>@CRY</v>
      </c>
      <c r="T59" s="52" t="str">
        <f>Schedule!K12</f>
        <v>AVL</v>
      </c>
      <c r="U59" s="52" t="str">
        <f>Schedule!L12</f>
        <v>SOU</v>
      </c>
      <c r="V59" s="52" t="str">
        <f>Schedule!M12</f>
        <v>@LIV</v>
      </c>
      <c r="W59" s="52" t="str">
        <f>Schedule!N12</f>
        <v>CHE</v>
      </c>
      <c r="X59" s="52" t="str">
        <f>Schedule!O12</f>
        <v>@NEW</v>
      </c>
      <c r="Y59" s="52" t="str">
        <f>Schedule!P12</f>
        <v>@BUR</v>
      </c>
      <c r="Z59" s="52" t="str">
        <f>Schedule!Q12</f>
        <v>MUN</v>
      </c>
      <c r="AA59" s="52" t="str">
        <f>Schedule!R12</f>
        <v>@ARS</v>
      </c>
      <c r="AB59" s="52" t="str">
        <f>Schedule!S12</f>
        <v>LEI</v>
      </c>
      <c r="AC59" s="52" t="str">
        <f>Schedule!T12</f>
        <v>@WOL</v>
      </c>
      <c r="AD59" s="52" t="str">
        <f>Schedule!U12</f>
        <v>SHU</v>
      </c>
      <c r="AE59" s="52" t="str">
        <f>Schedule!V12</f>
        <v>EVE</v>
      </c>
      <c r="AF59" s="52" t="str">
        <f>Schedule!W12</f>
        <v>@AVL</v>
      </c>
      <c r="AG59" s="52" t="str">
        <f>Schedule!X12</f>
        <v>CRY</v>
      </c>
      <c r="AH59" s="52" t="str">
        <f>Schedule!Y12</f>
        <v>@SHU</v>
      </c>
      <c r="AI59" s="52" t="str">
        <f>Schedule!Z12</f>
        <v>@TOT</v>
      </c>
      <c r="AJ59" s="52" t="str">
        <f>Schedule!AA12</f>
        <v>WHU</v>
      </c>
      <c r="AK59" s="52" t="str">
        <f>Schedule!AB12</f>
        <v>@LEI</v>
      </c>
      <c r="AL59" s="52" t="str">
        <f>Schedule!AC12</f>
        <v>ARS</v>
      </c>
      <c r="AM59" s="52" t="str">
        <f>Schedule!AD12</f>
        <v>@MUN</v>
      </c>
      <c r="AN59" s="52" t="str">
        <f>Schedule!AE12</f>
        <v>BUR</v>
      </c>
      <c r="AO59" s="52" t="str">
        <f>Schedule!AF12</f>
        <v>@CHE</v>
      </c>
      <c r="AP59" s="52" t="str">
        <f>Schedule!AG12</f>
        <v>LIV</v>
      </c>
      <c r="AQ59" s="52" t="str">
        <f>Schedule!AH12</f>
        <v>@SOU</v>
      </c>
      <c r="AR59" s="52" t="str">
        <f>Schedule!AI12</f>
        <v>NEW</v>
      </c>
      <c r="AS59" s="52" t="str">
        <f>Schedule!AJ12</f>
        <v>@BRI</v>
      </c>
      <c r="AT59" s="52" t="str">
        <f>Schedule!AK12</f>
        <v>BOU</v>
      </c>
      <c r="AU59" s="52" t="str">
        <f>Schedule!AL12</f>
        <v>@WAT</v>
      </c>
      <c r="AV59" s="52" t="str">
        <f>Schedule!AM12</f>
        <v>NOR</v>
      </c>
    </row>
    <row r="60" spans="10:48" x14ac:dyDescent="0.25">
      <c r="J60" s="51" t="str">
        <f>Schedule!A13</f>
        <v>MUN</v>
      </c>
      <c r="K60" s="52" t="str">
        <f>Schedule!B13</f>
        <v>CHE</v>
      </c>
      <c r="L60" s="52" t="str">
        <f>Schedule!C13</f>
        <v>@WOL</v>
      </c>
      <c r="M60" s="52" t="str">
        <f>Schedule!D13</f>
        <v>CRY</v>
      </c>
      <c r="N60" s="52" t="str">
        <f>Schedule!E13</f>
        <v>@SOU</v>
      </c>
      <c r="O60" s="52" t="str">
        <f>Schedule!F13</f>
        <v>LEI</v>
      </c>
      <c r="P60" s="52" t="str">
        <f>Schedule!G13</f>
        <v>@WHU</v>
      </c>
      <c r="Q60" s="52" t="str">
        <f>Schedule!H13</f>
        <v>ARS</v>
      </c>
      <c r="R60" s="52" t="str">
        <f>Schedule!I13</f>
        <v>@NEW</v>
      </c>
      <c r="S60" s="52" t="str">
        <f>Schedule!J13</f>
        <v>LIV</v>
      </c>
      <c r="T60" s="52" t="str">
        <f>Schedule!K13</f>
        <v>@NOR</v>
      </c>
      <c r="U60" s="52" t="str">
        <f>Schedule!L13</f>
        <v>@BOU</v>
      </c>
      <c r="V60" s="52" t="str">
        <f>Schedule!M13</f>
        <v>BRI</v>
      </c>
      <c r="W60" s="52" t="str">
        <f>Schedule!N13</f>
        <v>@SHU</v>
      </c>
      <c r="X60" s="52" t="str">
        <f>Schedule!O13</f>
        <v>AVL</v>
      </c>
      <c r="Y60" s="52" t="str">
        <f>Schedule!P13</f>
        <v>TOT</v>
      </c>
      <c r="Z60" s="52" t="str">
        <f>Schedule!Q13</f>
        <v>@MCI</v>
      </c>
      <c r="AA60" s="52" t="str">
        <f>Schedule!R13</f>
        <v>EVE</v>
      </c>
      <c r="AB60" s="52" t="str">
        <f>Schedule!S13</f>
        <v>@WAT</v>
      </c>
      <c r="AC60" s="52" t="str">
        <f>Schedule!T13</f>
        <v>NEW</v>
      </c>
      <c r="AD60" s="52" t="str">
        <f>Schedule!U13</f>
        <v>@BUR</v>
      </c>
      <c r="AE60" s="52" t="str">
        <f>Schedule!V13</f>
        <v>@ARS</v>
      </c>
      <c r="AF60" s="52" t="str">
        <f>Schedule!W13</f>
        <v>NOR</v>
      </c>
      <c r="AG60" s="52" t="str">
        <f>Schedule!X13</f>
        <v>@LIV</v>
      </c>
      <c r="AH60" s="52" t="str">
        <f>Schedule!Y13</f>
        <v>BUR</v>
      </c>
      <c r="AI60" s="52" t="str">
        <f>Schedule!Z13</f>
        <v>WOL</v>
      </c>
      <c r="AJ60" s="52" t="str">
        <f>Schedule!AA13</f>
        <v>@CHE</v>
      </c>
      <c r="AK60" s="52" t="str">
        <f>Schedule!AB13</f>
        <v>WAT</v>
      </c>
      <c r="AL60" s="52" t="str">
        <f>Schedule!AC13</f>
        <v>@EVE</v>
      </c>
      <c r="AM60" s="52" t="str">
        <f>Schedule!AD13</f>
        <v>MCI</v>
      </c>
      <c r="AN60" s="52" t="str">
        <f>Schedule!AE13</f>
        <v>@TOT</v>
      </c>
      <c r="AO60" s="52" t="str">
        <f>Schedule!AF13</f>
        <v>SHU</v>
      </c>
      <c r="AP60" s="52" t="str">
        <f>Schedule!AG13</f>
        <v>@BRI</v>
      </c>
      <c r="AQ60" s="52" t="str">
        <f>Schedule!AH13</f>
        <v>BOU</v>
      </c>
      <c r="AR60" s="52" t="str">
        <f>Schedule!AI13</f>
        <v>@AVL</v>
      </c>
      <c r="AS60" s="52" t="str">
        <f>Schedule!AJ13</f>
        <v>SOU</v>
      </c>
      <c r="AT60" s="52" t="str">
        <f>Schedule!AK13</f>
        <v>@CRY</v>
      </c>
      <c r="AU60" s="52" t="str">
        <f>Schedule!AL13</f>
        <v>WHU</v>
      </c>
      <c r="AV60" s="52" t="str">
        <f>Schedule!AM13</f>
        <v>@LEI</v>
      </c>
    </row>
    <row r="61" spans="10:48" x14ac:dyDescent="0.25">
      <c r="J61" s="51" t="str">
        <f>Schedule!A14</f>
        <v>NEW</v>
      </c>
      <c r="K61" s="52" t="str">
        <f>Schedule!B14</f>
        <v>ARS</v>
      </c>
      <c r="L61" s="52" t="str">
        <f>Schedule!C14</f>
        <v>@NOR</v>
      </c>
      <c r="M61" s="52" t="str">
        <f>Schedule!D14</f>
        <v>@TOT</v>
      </c>
      <c r="N61" s="52" t="str">
        <f>Schedule!E14</f>
        <v>WAT</v>
      </c>
      <c r="O61" s="52" t="str">
        <f>Schedule!F14</f>
        <v>@LIV</v>
      </c>
      <c r="P61" s="52" t="str">
        <f>Schedule!G14</f>
        <v>BRI</v>
      </c>
      <c r="Q61" s="52" t="str">
        <f>Schedule!H14</f>
        <v>@LEI</v>
      </c>
      <c r="R61" s="52" t="str">
        <f>Schedule!I14</f>
        <v>MUN</v>
      </c>
      <c r="S61" s="52" t="str">
        <f>Schedule!J14</f>
        <v>@CHE</v>
      </c>
      <c r="T61" s="52" t="str">
        <f>Schedule!K14</f>
        <v>WOL</v>
      </c>
      <c r="U61" s="52" t="str">
        <f>Schedule!L14</f>
        <v>@WHU</v>
      </c>
      <c r="V61" s="52" t="str">
        <f>Schedule!M14</f>
        <v>BOU</v>
      </c>
      <c r="W61" s="52" t="str">
        <f>Schedule!N14</f>
        <v>@AVL</v>
      </c>
      <c r="X61" s="52" t="str">
        <f>Schedule!O14</f>
        <v>MCI</v>
      </c>
      <c r="Y61" s="52" t="str">
        <f>Schedule!P14</f>
        <v>@SHU</v>
      </c>
      <c r="Z61" s="52" t="str">
        <f>Schedule!Q14</f>
        <v>SOU</v>
      </c>
      <c r="AA61" s="52" t="str">
        <f>Schedule!R14</f>
        <v>@BUR</v>
      </c>
      <c r="AB61" s="52" t="str">
        <f>Schedule!S14</f>
        <v>CRY</v>
      </c>
      <c r="AC61" s="52" t="str">
        <f>Schedule!T14</f>
        <v>@MUN</v>
      </c>
      <c r="AD61" s="52" t="str">
        <f>Schedule!U14</f>
        <v>EVE</v>
      </c>
      <c r="AE61" s="52" t="str">
        <f>Schedule!V14</f>
        <v>LEI</v>
      </c>
      <c r="AF61" s="52" t="str">
        <f>Schedule!W14</f>
        <v>@WOL</v>
      </c>
      <c r="AG61" s="52" t="str">
        <f>Schedule!X14</f>
        <v>CHE</v>
      </c>
      <c r="AH61" s="52" t="str">
        <f>Schedule!Y14</f>
        <v>@EVE</v>
      </c>
      <c r="AI61" s="52" t="str">
        <f>Schedule!Z14</f>
        <v>NOR</v>
      </c>
      <c r="AJ61" s="52" t="str">
        <f>Schedule!AA14</f>
        <v>@ARS</v>
      </c>
      <c r="AK61" s="52" t="str">
        <f>Schedule!AB14</f>
        <v>@CRY</v>
      </c>
      <c r="AL61" s="52" t="str">
        <f>Schedule!AC14</f>
        <v>BUR</v>
      </c>
      <c r="AM61" s="52" t="str">
        <f>Schedule!AD14</f>
        <v>@SOU</v>
      </c>
      <c r="AN61" s="52" t="str">
        <f>Schedule!AE14</f>
        <v>SHU</v>
      </c>
      <c r="AO61" s="52" t="str">
        <f>Schedule!AF14</f>
        <v>AVL</v>
      </c>
      <c r="AP61" s="52" t="str">
        <f>Schedule!AG14</f>
        <v>@BOU</v>
      </c>
      <c r="AQ61" s="52" t="str">
        <f>Schedule!AH14</f>
        <v>WHU</v>
      </c>
      <c r="AR61" s="52" t="str">
        <f>Schedule!AI14</f>
        <v>@MCI</v>
      </c>
      <c r="AS61" s="52" t="str">
        <f>Schedule!AJ14</f>
        <v>@WAT</v>
      </c>
      <c r="AT61" s="52" t="str">
        <f>Schedule!AK14</f>
        <v>TOT</v>
      </c>
      <c r="AU61" s="52" t="str">
        <f>Schedule!AL14</f>
        <v>@BRI</v>
      </c>
      <c r="AV61" s="52" t="str">
        <f>Schedule!AM14</f>
        <v>LIV</v>
      </c>
    </row>
    <row r="62" spans="10:48" x14ac:dyDescent="0.25">
      <c r="J62" s="51" t="str">
        <f>Schedule!A15</f>
        <v>NOR</v>
      </c>
      <c r="K62" s="52" t="str">
        <f>Schedule!B15</f>
        <v>@LIV</v>
      </c>
      <c r="L62" s="52" t="str">
        <f>Schedule!C15</f>
        <v>NEW</v>
      </c>
      <c r="M62" s="52" t="str">
        <f>Schedule!D15</f>
        <v>CHE</v>
      </c>
      <c r="N62" s="52" t="str">
        <f>Schedule!E15</f>
        <v>@WHU</v>
      </c>
      <c r="O62" s="52" t="str">
        <f>Schedule!F15</f>
        <v>MCI</v>
      </c>
      <c r="P62" s="52" t="str">
        <f>Schedule!G15</f>
        <v>@BUR</v>
      </c>
      <c r="Q62" s="52" t="str">
        <f>Schedule!H15</f>
        <v>@CRY</v>
      </c>
      <c r="R62" s="52" t="str">
        <f>Schedule!I15</f>
        <v>AVL</v>
      </c>
      <c r="S62" s="52" t="str">
        <f>Schedule!J15</f>
        <v>@BOU</v>
      </c>
      <c r="T62" s="52" t="str">
        <f>Schedule!K15</f>
        <v>MUN</v>
      </c>
      <c r="U62" s="52" t="str">
        <f>Schedule!L15</f>
        <v>@BRI</v>
      </c>
      <c r="V62" s="52" t="str">
        <f>Schedule!M15</f>
        <v>WAT</v>
      </c>
      <c r="W62" s="52" t="str">
        <f>Schedule!N15</f>
        <v>@EVE</v>
      </c>
      <c r="X62" s="52" t="str">
        <f>Schedule!O15</f>
        <v>ARS</v>
      </c>
      <c r="Y62" s="52" t="str">
        <f>Schedule!P15</f>
        <v>@SOU</v>
      </c>
      <c r="Z62" s="52" t="str">
        <f>Schedule!Q15</f>
        <v>SHU</v>
      </c>
      <c r="AA62" s="52" t="str">
        <f>Schedule!R15</f>
        <v>@LEI</v>
      </c>
      <c r="AB62" s="52" t="str">
        <f>Schedule!S15</f>
        <v>WOL</v>
      </c>
      <c r="AC62" s="52" t="str">
        <f>Schedule!T15</f>
        <v>@AVL</v>
      </c>
      <c r="AD62" s="52" t="str">
        <f>Schedule!U15</f>
        <v>TOT</v>
      </c>
      <c r="AE62" s="52" t="str">
        <f>Schedule!V15</f>
        <v>CRY</v>
      </c>
      <c r="AF62" s="52" t="str">
        <f>Schedule!W15</f>
        <v>@MUN</v>
      </c>
      <c r="AG62" s="52" t="str">
        <f>Schedule!X15</f>
        <v>BOU</v>
      </c>
      <c r="AH62" s="52" t="str">
        <f>Schedule!Y15</f>
        <v>@TOT</v>
      </c>
      <c r="AI62" s="52" t="str">
        <f>Schedule!Z15</f>
        <v>@NEW</v>
      </c>
      <c r="AJ62" s="52" t="str">
        <f>Schedule!AA15</f>
        <v>LIV</v>
      </c>
      <c r="AK62" s="52" t="str">
        <f>Schedule!AB15</f>
        <v>@WOL</v>
      </c>
      <c r="AL62" s="52" t="str">
        <f>Schedule!AC15</f>
        <v>LEI</v>
      </c>
      <c r="AM62" s="52" t="str">
        <f>Schedule!AD15</f>
        <v>@SHU</v>
      </c>
      <c r="AN62" s="52" t="str">
        <f>Schedule!AE15</f>
        <v>SOU</v>
      </c>
      <c r="AO62" s="52" t="str">
        <f>Schedule!AF15</f>
        <v>EVE</v>
      </c>
      <c r="AP62" s="52" t="str">
        <f>Schedule!AG15</f>
        <v>@ARS</v>
      </c>
      <c r="AQ62" s="52" t="str">
        <f>Schedule!AH15</f>
        <v>BRI</v>
      </c>
      <c r="AR62" s="52" t="str">
        <f>Schedule!AI15</f>
        <v>@WAT</v>
      </c>
      <c r="AS62" s="52" t="str">
        <f>Schedule!AJ15</f>
        <v>WHU</v>
      </c>
      <c r="AT62" s="52" t="str">
        <f>Schedule!AK15</f>
        <v>@CHE</v>
      </c>
      <c r="AU62" s="52" t="str">
        <f>Schedule!AL15</f>
        <v>BUR</v>
      </c>
      <c r="AV62" s="52" t="str">
        <f>Schedule!AM15</f>
        <v>@MCI</v>
      </c>
    </row>
    <row r="63" spans="10:48" x14ac:dyDescent="0.25">
      <c r="J63" s="51" t="str">
        <f>Schedule!A16</f>
        <v>SHU</v>
      </c>
      <c r="K63" s="52" t="str">
        <f>Schedule!B16</f>
        <v>@BOU</v>
      </c>
      <c r="L63" s="52" t="str">
        <f>Schedule!C16</f>
        <v>CRY</v>
      </c>
      <c r="M63" s="52" t="str">
        <f>Schedule!D16</f>
        <v>LEI</v>
      </c>
      <c r="N63" s="52" t="str">
        <f>Schedule!E16</f>
        <v>@CHE</v>
      </c>
      <c r="O63" s="52" t="str">
        <f>Schedule!F16</f>
        <v>SOU</v>
      </c>
      <c r="P63" s="52" t="str">
        <f>Schedule!G16</f>
        <v>@EVE</v>
      </c>
      <c r="Q63" s="52" t="str">
        <f>Schedule!H16</f>
        <v>LIV</v>
      </c>
      <c r="R63" s="52" t="str">
        <f>Schedule!I16</f>
        <v>@WAT</v>
      </c>
      <c r="S63" s="52" t="str">
        <f>Schedule!J16</f>
        <v>ARS</v>
      </c>
      <c r="T63" s="52" t="str">
        <f>Schedule!K16</f>
        <v>@WHU</v>
      </c>
      <c r="U63" s="52" t="str">
        <f>Schedule!L16</f>
        <v>BUR</v>
      </c>
      <c r="V63" s="52" t="str">
        <f>Schedule!M16</f>
        <v>@TOT</v>
      </c>
      <c r="W63" s="52" t="str">
        <f>Schedule!N16</f>
        <v>MUN</v>
      </c>
      <c r="X63" s="52" t="str">
        <f>Schedule!O16</f>
        <v>@WOL</v>
      </c>
      <c r="Y63" s="52" t="str">
        <f>Schedule!P16</f>
        <v>NEW</v>
      </c>
      <c r="Z63" s="52" t="str">
        <f>Schedule!Q16</f>
        <v>@NOR</v>
      </c>
      <c r="AA63" s="52" t="str">
        <f>Schedule!R16</f>
        <v>AVL</v>
      </c>
      <c r="AB63" s="52" t="str">
        <f>Schedule!S16</f>
        <v>@BRI</v>
      </c>
      <c r="AC63" s="52" t="str">
        <f>Schedule!T16</f>
        <v>WAT</v>
      </c>
      <c r="AD63" s="52" t="str">
        <f>Schedule!U16</f>
        <v>@MCI</v>
      </c>
      <c r="AE63" s="52" t="str">
        <f>Schedule!V16</f>
        <v>@LIV</v>
      </c>
      <c r="AF63" s="52" t="str">
        <f>Schedule!W16</f>
        <v>WHU</v>
      </c>
      <c r="AG63" s="52" t="str">
        <f>Schedule!X16</f>
        <v>@ARS</v>
      </c>
      <c r="AH63" s="52" t="str">
        <f>Schedule!Y16</f>
        <v>MCI</v>
      </c>
      <c r="AI63" s="52" t="str">
        <f>Schedule!Z16</f>
        <v>@CRY</v>
      </c>
      <c r="AJ63" s="52" t="str">
        <f>Schedule!AA16</f>
        <v>BOU</v>
      </c>
      <c r="AK63" s="52" t="str">
        <f>Schedule!AB16</f>
        <v>BRI</v>
      </c>
      <c r="AL63" s="52" t="str">
        <f>Schedule!AC16</f>
        <v>@AVL</v>
      </c>
      <c r="AM63" s="52" t="str">
        <f>Schedule!AD16</f>
        <v>NOR</v>
      </c>
      <c r="AN63" s="52" t="str">
        <f>Schedule!AE16</f>
        <v>@NEW</v>
      </c>
      <c r="AO63" s="52" t="str">
        <f>Schedule!AF16</f>
        <v>@MUN</v>
      </c>
      <c r="AP63" s="52" t="str">
        <f>Schedule!AG16</f>
        <v>TOT</v>
      </c>
      <c r="AQ63" s="52" t="str">
        <f>Schedule!AH16</f>
        <v>@BUR</v>
      </c>
      <c r="AR63" s="52" t="str">
        <f>Schedule!AI16</f>
        <v>WOL</v>
      </c>
      <c r="AS63" s="52" t="str">
        <f>Schedule!AJ16</f>
        <v>CHE</v>
      </c>
      <c r="AT63" s="52" t="str">
        <f>Schedule!AK16</f>
        <v>@LEI</v>
      </c>
      <c r="AU63" s="52" t="str">
        <f>Schedule!AL16</f>
        <v>EVE</v>
      </c>
      <c r="AV63" s="52" t="str">
        <f>Schedule!AM16</f>
        <v>@SOU</v>
      </c>
    </row>
    <row r="64" spans="10:48" x14ac:dyDescent="0.25">
      <c r="J64" s="51" t="str">
        <f>Schedule!A17</f>
        <v>SOU</v>
      </c>
      <c r="K64" s="52" t="str">
        <f>Schedule!B17</f>
        <v>@BUR</v>
      </c>
      <c r="L64" s="52" t="str">
        <f>Schedule!C17</f>
        <v>LIV</v>
      </c>
      <c r="M64" s="52" t="str">
        <f>Schedule!D17</f>
        <v>@BRI</v>
      </c>
      <c r="N64" s="52" t="str">
        <f>Schedule!E17</f>
        <v>MUN</v>
      </c>
      <c r="O64" s="52" t="str">
        <f>Schedule!F17</f>
        <v>@SHU</v>
      </c>
      <c r="P64" s="52" t="str">
        <f>Schedule!G17</f>
        <v>BOU</v>
      </c>
      <c r="Q64" s="52" t="str">
        <f>Schedule!H17</f>
        <v>@TOT</v>
      </c>
      <c r="R64" s="52" t="str">
        <f>Schedule!I17</f>
        <v>CHE</v>
      </c>
      <c r="S64" s="52" t="str">
        <f>Schedule!J17</f>
        <v>@WOL</v>
      </c>
      <c r="T64" s="52" t="str">
        <f>Schedule!K17</f>
        <v>LEI</v>
      </c>
      <c r="U64" s="52" t="str">
        <f>Schedule!L17</f>
        <v>@MCI</v>
      </c>
      <c r="V64" s="52" t="str">
        <f>Schedule!M17</f>
        <v>EVE</v>
      </c>
      <c r="W64" s="52" t="str">
        <f>Schedule!N17</f>
        <v>@ARS</v>
      </c>
      <c r="X64" s="52" t="str">
        <f>Schedule!O17</f>
        <v>WAT</v>
      </c>
      <c r="Y64" s="52" t="str">
        <f>Schedule!P17</f>
        <v>NOR</v>
      </c>
      <c r="Z64" s="52" t="str">
        <f>Schedule!Q17</f>
        <v>@NEW</v>
      </c>
      <c r="AA64" s="52" t="str">
        <f>Schedule!R17</f>
        <v>WHU</v>
      </c>
      <c r="AB64" s="52" t="str">
        <f>Schedule!S17</f>
        <v>@AVL</v>
      </c>
      <c r="AC64" s="52" t="str">
        <f>Schedule!T17</f>
        <v>@CHE</v>
      </c>
      <c r="AD64" s="52" t="str">
        <f>Schedule!U17</f>
        <v>CRY</v>
      </c>
      <c r="AE64" s="52" t="str">
        <f>Schedule!V17</f>
        <v>TOT</v>
      </c>
      <c r="AF64" s="52" t="str">
        <f>Schedule!W17</f>
        <v>@LEI</v>
      </c>
      <c r="AG64" s="52" t="str">
        <f>Schedule!X17</f>
        <v>WOL</v>
      </c>
      <c r="AH64" s="52" t="str">
        <f>Schedule!Y17</f>
        <v>@CRY</v>
      </c>
      <c r="AI64" s="52" t="str">
        <f>Schedule!Z17</f>
        <v>@LIV</v>
      </c>
      <c r="AJ64" s="52" t="str">
        <f>Schedule!AA17</f>
        <v>BUR</v>
      </c>
      <c r="AK64" s="52" t="str">
        <f>Schedule!AB17</f>
        <v>AVL</v>
      </c>
      <c r="AL64" s="52" t="str">
        <f>Schedule!AC17</f>
        <v>@WHU</v>
      </c>
      <c r="AM64" s="52" t="str">
        <f>Schedule!AD17</f>
        <v>NEW</v>
      </c>
      <c r="AN64" s="52" t="str">
        <f>Schedule!AE17</f>
        <v>@NOR</v>
      </c>
      <c r="AO64" s="52" t="str">
        <f>Schedule!AF17</f>
        <v>ARS</v>
      </c>
      <c r="AP64" s="52" t="str">
        <f>Schedule!AG17</f>
        <v>@WAT</v>
      </c>
      <c r="AQ64" s="52" t="str">
        <f>Schedule!AH17</f>
        <v>MCI</v>
      </c>
      <c r="AR64" s="52" t="str">
        <f>Schedule!AI17</f>
        <v>@EVE</v>
      </c>
      <c r="AS64" s="52" t="str">
        <f>Schedule!AJ17</f>
        <v>@MUN</v>
      </c>
      <c r="AT64" s="52" t="str">
        <f>Schedule!AK17</f>
        <v>BRI</v>
      </c>
      <c r="AU64" s="52" t="str">
        <f>Schedule!AL17</f>
        <v>@BOU</v>
      </c>
      <c r="AV64" s="52" t="str">
        <f>Schedule!AM17</f>
        <v>SHU</v>
      </c>
    </row>
    <row r="65" spans="10:48" x14ac:dyDescent="0.25">
      <c r="J65" s="51" t="str">
        <f>Schedule!A18</f>
        <v>TOT</v>
      </c>
      <c r="K65" s="52" t="str">
        <f>Schedule!B18</f>
        <v>AVL</v>
      </c>
      <c r="L65" s="52" t="str">
        <f>Schedule!C18</f>
        <v>@MCI</v>
      </c>
      <c r="M65" s="52" t="str">
        <f>Schedule!D18</f>
        <v>NEW</v>
      </c>
      <c r="N65" s="52" t="str">
        <f>Schedule!E18</f>
        <v>@ARS</v>
      </c>
      <c r="O65" s="52" t="str">
        <f>Schedule!F18</f>
        <v>CRY</v>
      </c>
      <c r="P65" s="52" t="str">
        <f>Schedule!G18</f>
        <v>@LEI</v>
      </c>
      <c r="Q65" s="52" t="str">
        <f>Schedule!H18</f>
        <v>SOU</v>
      </c>
      <c r="R65" s="52" t="str">
        <f>Schedule!I18</f>
        <v>@BRI</v>
      </c>
      <c r="S65" s="52" t="str">
        <f>Schedule!J18</f>
        <v>WAT</v>
      </c>
      <c r="T65" s="52" t="str">
        <f>Schedule!K18</f>
        <v>@LIV</v>
      </c>
      <c r="U65" s="52" t="str">
        <f>Schedule!L18</f>
        <v>@EVE</v>
      </c>
      <c r="V65" s="52" t="str">
        <f>Schedule!M18</f>
        <v>SHU</v>
      </c>
      <c r="W65" s="52" t="str">
        <f>Schedule!N18</f>
        <v>@WHU</v>
      </c>
      <c r="X65" s="52" t="str">
        <f>Schedule!O18</f>
        <v>BOU</v>
      </c>
      <c r="Y65" s="52" t="str">
        <f>Schedule!P18</f>
        <v>@MUN</v>
      </c>
      <c r="Z65" s="52" t="str">
        <f>Schedule!Q18</f>
        <v>BUR</v>
      </c>
      <c r="AA65" s="52" t="str">
        <f>Schedule!R18</f>
        <v>@WOL</v>
      </c>
      <c r="AB65" s="52" t="str">
        <f>Schedule!S18</f>
        <v>CHE</v>
      </c>
      <c r="AC65" s="52" t="str">
        <f>Schedule!T18</f>
        <v>BRI</v>
      </c>
      <c r="AD65" s="52" t="str">
        <f>Schedule!U18</f>
        <v>@NOR</v>
      </c>
      <c r="AE65" s="52" t="str">
        <f>Schedule!V18</f>
        <v>@SOU</v>
      </c>
      <c r="AF65" s="52" t="str">
        <f>Schedule!W18</f>
        <v>LIV</v>
      </c>
      <c r="AG65" s="52" t="str">
        <f>Schedule!X18</f>
        <v>@WAT</v>
      </c>
      <c r="AH65" s="52" t="str">
        <f>Schedule!Y18</f>
        <v>NOR</v>
      </c>
      <c r="AI65" s="52" t="str">
        <f>Schedule!Z18</f>
        <v>MCI</v>
      </c>
      <c r="AJ65" s="52" t="str">
        <f>Schedule!AA18</f>
        <v>@AVL</v>
      </c>
      <c r="AK65" s="52" t="str">
        <f>Schedule!AB18</f>
        <v>@CHE</v>
      </c>
      <c r="AL65" s="52" t="str">
        <f>Schedule!AC18</f>
        <v>WOL</v>
      </c>
      <c r="AM65" s="52" t="str">
        <f>Schedule!AD18</f>
        <v>@BUR</v>
      </c>
      <c r="AN65" s="52" t="str">
        <f>Schedule!AE18</f>
        <v>MUN</v>
      </c>
      <c r="AO65" s="52" t="str">
        <f>Schedule!AF18</f>
        <v>WHU</v>
      </c>
      <c r="AP65" s="52" t="str">
        <f>Schedule!AG18</f>
        <v>@SHU</v>
      </c>
      <c r="AQ65" s="52" t="str">
        <f>Schedule!AH18</f>
        <v>EVE</v>
      </c>
      <c r="AR65" s="52" t="str">
        <f>Schedule!AI18</f>
        <v>@BOU</v>
      </c>
      <c r="AS65" s="52" t="str">
        <f>Schedule!AJ18</f>
        <v>ARS</v>
      </c>
      <c r="AT65" s="52" t="str">
        <f>Schedule!AK18</f>
        <v>@NEW</v>
      </c>
      <c r="AU65" s="52" t="str">
        <f>Schedule!AL18</f>
        <v>LEI</v>
      </c>
      <c r="AV65" s="52" t="str">
        <f>Schedule!AM18</f>
        <v>@CRY</v>
      </c>
    </row>
    <row r="66" spans="10:48" x14ac:dyDescent="0.25">
      <c r="J66" s="51" t="str">
        <f>Schedule!A19</f>
        <v>WAT</v>
      </c>
      <c r="K66" s="52" t="str">
        <f>Schedule!B19</f>
        <v>BRI</v>
      </c>
      <c r="L66" s="52" t="str">
        <f>Schedule!C19</f>
        <v>@EVE</v>
      </c>
      <c r="M66" s="52" t="str">
        <f>Schedule!D19</f>
        <v>WHU</v>
      </c>
      <c r="N66" s="52" t="str">
        <f>Schedule!E19</f>
        <v>@NEW</v>
      </c>
      <c r="O66" s="52" t="str">
        <f>Schedule!F19</f>
        <v>ARS</v>
      </c>
      <c r="P66" s="52" t="str">
        <f>Schedule!G19</f>
        <v>@MCI</v>
      </c>
      <c r="Q66" s="52" t="str">
        <f>Schedule!H19</f>
        <v>@WOL</v>
      </c>
      <c r="R66" s="52" t="str">
        <f>Schedule!I19</f>
        <v>SHU</v>
      </c>
      <c r="S66" s="52" t="str">
        <f>Schedule!J19</f>
        <v>@TOT</v>
      </c>
      <c r="T66" s="52" t="str">
        <f>Schedule!K19</f>
        <v>BOU</v>
      </c>
      <c r="U66" s="52" t="str">
        <f>Schedule!L19</f>
        <v>CHE</v>
      </c>
      <c r="V66" s="52" t="str">
        <f>Schedule!M19</f>
        <v>@NOR</v>
      </c>
      <c r="W66" s="52" t="str">
        <f>Schedule!N19</f>
        <v>BUR</v>
      </c>
      <c r="X66" s="52" t="str">
        <f>Schedule!O19</f>
        <v>@SOU</v>
      </c>
      <c r="Y66" s="52" t="str">
        <f>Schedule!P19</f>
        <v>@LEI</v>
      </c>
      <c r="Z66" s="52" t="str">
        <f>Schedule!Q19</f>
        <v>CRY</v>
      </c>
      <c r="AA66" s="52" t="str">
        <f>Schedule!R19</f>
        <v>@LIV</v>
      </c>
      <c r="AB66" s="52" t="str">
        <f>Schedule!S19</f>
        <v>MUN</v>
      </c>
      <c r="AC66" s="52" t="str">
        <f>Schedule!T19</f>
        <v>@SHU</v>
      </c>
      <c r="AD66" s="52" t="str">
        <f>Schedule!U19</f>
        <v>AVL</v>
      </c>
      <c r="AE66" s="52" t="str">
        <f>Schedule!V19</f>
        <v>WOL</v>
      </c>
      <c r="AF66" s="52" t="str">
        <f>Schedule!W19</f>
        <v>@BOU</v>
      </c>
      <c r="AG66" s="52" t="str">
        <f>Schedule!X19</f>
        <v>TOT</v>
      </c>
      <c r="AH66" s="52" t="str">
        <f>Schedule!Y19</f>
        <v>@AVL</v>
      </c>
      <c r="AI66" s="52" t="str">
        <f>Schedule!Z19</f>
        <v>EVE</v>
      </c>
      <c r="AJ66" s="52" t="str">
        <f>Schedule!AA19</f>
        <v>@BRI</v>
      </c>
      <c r="AK66" s="52" t="str">
        <f>Schedule!AB19</f>
        <v>@MUN</v>
      </c>
      <c r="AL66" s="52" t="str">
        <f>Schedule!AC19</f>
        <v>LIV</v>
      </c>
      <c r="AM66" s="52" t="str">
        <f>Schedule!AD19</f>
        <v>@CRY</v>
      </c>
      <c r="AN66" s="52" t="str">
        <f>Schedule!AE19</f>
        <v>LEI</v>
      </c>
      <c r="AO66" s="52" t="str">
        <f>Schedule!AF19</f>
        <v>@BUR</v>
      </c>
      <c r="AP66" s="52" t="str">
        <f>Schedule!AG19</f>
        <v>SOU</v>
      </c>
      <c r="AQ66" s="52" t="str">
        <f>Schedule!AH19</f>
        <v>@CHE</v>
      </c>
      <c r="AR66" s="52" t="str">
        <f>Schedule!AI19</f>
        <v>NOR</v>
      </c>
      <c r="AS66" s="52" t="str">
        <f>Schedule!AJ19</f>
        <v>NEW</v>
      </c>
      <c r="AT66" s="52" t="str">
        <f>Schedule!AK19</f>
        <v>@WHU</v>
      </c>
      <c r="AU66" s="52" t="str">
        <f>Schedule!AL19</f>
        <v>MCI</v>
      </c>
      <c r="AV66" s="52" t="str">
        <f>Schedule!AM19</f>
        <v>@ARS</v>
      </c>
    </row>
    <row r="67" spans="10:48" x14ac:dyDescent="0.25">
      <c r="J67" s="51" t="str">
        <f>Schedule!A20</f>
        <v>WHU</v>
      </c>
      <c r="K67" s="52" t="str">
        <f>Schedule!B20</f>
        <v>MCI</v>
      </c>
      <c r="L67" s="52" t="str">
        <f>Schedule!C20</f>
        <v>@BRI</v>
      </c>
      <c r="M67" s="52" t="str">
        <f>Schedule!D20</f>
        <v>@WAT</v>
      </c>
      <c r="N67" s="52" t="str">
        <f>Schedule!E20</f>
        <v>NOR</v>
      </c>
      <c r="O67" s="52" t="str">
        <f>Schedule!F20</f>
        <v>@AVL</v>
      </c>
      <c r="P67" s="52" t="str">
        <f>Schedule!G20</f>
        <v>MUN</v>
      </c>
      <c r="Q67" s="52" t="str">
        <f>Schedule!H20</f>
        <v>@BOU</v>
      </c>
      <c r="R67" s="52" t="str">
        <f>Schedule!I20</f>
        <v>CRY</v>
      </c>
      <c r="S67" s="52" t="str">
        <f>Schedule!J20</f>
        <v>@EVE</v>
      </c>
      <c r="T67" s="52" t="str">
        <f>Schedule!K20</f>
        <v>SHU</v>
      </c>
      <c r="U67" s="52" t="str">
        <f>Schedule!L20</f>
        <v>NEW</v>
      </c>
      <c r="V67" s="52" t="str">
        <f>Schedule!M20</f>
        <v>@BUR</v>
      </c>
      <c r="W67" s="52" t="str">
        <f>Schedule!N20</f>
        <v>TOT</v>
      </c>
      <c r="X67" s="52" t="str">
        <f>Schedule!O20</f>
        <v>@CHE</v>
      </c>
      <c r="Y67" s="52" t="str">
        <f>Schedule!P20</f>
        <v>@WOL</v>
      </c>
      <c r="Z67" s="52" t="str">
        <f>Schedule!Q20</f>
        <v>ARS</v>
      </c>
      <c r="AA67" s="52" t="str">
        <f>Schedule!R20</f>
        <v>@SOU</v>
      </c>
      <c r="AB67" s="52" t="str">
        <f>Schedule!S20</f>
        <v>LIV</v>
      </c>
      <c r="AC67" s="52" t="str">
        <f>Schedule!T20</f>
        <v>@CRY</v>
      </c>
      <c r="AD67" s="52" t="str">
        <f>Schedule!U20</f>
        <v>LEI</v>
      </c>
      <c r="AE67" s="52" t="str">
        <f>Schedule!V20</f>
        <v>BOU</v>
      </c>
      <c r="AF67" s="52" t="str">
        <f>Schedule!W20</f>
        <v>@SHU</v>
      </c>
      <c r="AG67" s="52" t="str">
        <f>Schedule!X20</f>
        <v>EVE</v>
      </c>
      <c r="AH67" s="52" t="str">
        <f>Schedule!Y20</f>
        <v>@LEI</v>
      </c>
      <c r="AI67" s="52" t="str">
        <f>Schedule!Z20</f>
        <v>BRI</v>
      </c>
      <c r="AJ67" s="52" t="str">
        <f>Schedule!AA20</f>
        <v>@MCI</v>
      </c>
      <c r="AK67" s="52" t="str">
        <f>Schedule!AB20</f>
        <v>@LIV</v>
      </c>
      <c r="AL67" s="52" t="str">
        <f>Schedule!AC20</f>
        <v>SOU</v>
      </c>
      <c r="AM67" s="52" t="str">
        <f>Schedule!AD20</f>
        <v>@ARS</v>
      </c>
      <c r="AN67" s="52" t="str">
        <f>Schedule!AE20</f>
        <v>WOL</v>
      </c>
      <c r="AO67" s="52" t="str">
        <f>Schedule!AF20</f>
        <v>@TOT</v>
      </c>
      <c r="AP67" s="52" t="str">
        <f>Schedule!AG20</f>
        <v>CHE</v>
      </c>
      <c r="AQ67" s="52" t="str">
        <f>Schedule!AH20</f>
        <v>@NEW</v>
      </c>
      <c r="AR67" s="52" t="str">
        <f>Schedule!AI20</f>
        <v>BUR</v>
      </c>
      <c r="AS67" s="52" t="str">
        <f>Schedule!AJ20</f>
        <v>@NOR</v>
      </c>
      <c r="AT67" s="52" t="str">
        <f>Schedule!AK20</f>
        <v>WAT</v>
      </c>
      <c r="AU67" s="52" t="str">
        <f>Schedule!AL20</f>
        <v>@MUN</v>
      </c>
      <c r="AV67" s="52" t="str">
        <f>Schedule!AM20</f>
        <v>AVL</v>
      </c>
    </row>
    <row r="68" spans="10:48" x14ac:dyDescent="0.25">
      <c r="J68" s="51" t="str">
        <f>Schedule!A21</f>
        <v>WOL</v>
      </c>
      <c r="K68" s="52" t="str">
        <f>Schedule!B21</f>
        <v>@LEI</v>
      </c>
      <c r="L68" s="52" t="str">
        <f>Schedule!C21</f>
        <v>MUN</v>
      </c>
      <c r="M68" s="52" t="str">
        <f>Schedule!D21</f>
        <v>BUR</v>
      </c>
      <c r="N68" s="52" t="str">
        <f>Schedule!E21</f>
        <v>@EVE</v>
      </c>
      <c r="O68" s="52" t="str">
        <f>Schedule!F21</f>
        <v>CHE</v>
      </c>
      <c r="P68" s="52" t="str">
        <f>Schedule!G21</f>
        <v>@CRY</v>
      </c>
      <c r="Q68" s="52" t="str">
        <f>Schedule!H21</f>
        <v>WAT</v>
      </c>
      <c r="R68" s="52" t="str">
        <f>Schedule!I21</f>
        <v>@MCI</v>
      </c>
      <c r="S68" s="52" t="str">
        <f>Schedule!J21</f>
        <v>SOU</v>
      </c>
      <c r="T68" s="52" t="str">
        <f>Schedule!K21</f>
        <v>@NEW</v>
      </c>
      <c r="U68" s="52" t="str">
        <f>Schedule!L21</f>
        <v>@ARS</v>
      </c>
      <c r="V68" s="52" t="str">
        <f>Schedule!M21</f>
        <v>AVL</v>
      </c>
      <c r="W68" s="52" t="str">
        <f>Schedule!N21</f>
        <v>@BOU</v>
      </c>
      <c r="X68" s="52" t="str">
        <f>Schedule!O21</f>
        <v>SHU</v>
      </c>
      <c r="Y68" s="52" t="str">
        <f>Schedule!P21</f>
        <v>WHU</v>
      </c>
      <c r="Z68" s="52" t="str">
        <f>Schedule!Q21</f>
        <v>@BRI</v>
      </c>
      <c r="AA68" s="52" t="str">
        <f>Schedule!R21</f>
        <v>TOT</v>
      </c>
      <c r="AB68" s="52" t="str">
        <f>Schedule!S21</f>
        <v>@NOR</v>
      </c>
      <c r="AC68" s="52" t="str">
        <f>Schedule!T21</f>
        <v>MCI</v>
      </c>
      <c r="AD68" s="52" t="str">
        <f>Schedule!U21</f>
        <v>@LIV</v>
      </c>
      <c r="AE68" s="52" t="str">
        <f>Schedule!V21</f>
        <v>@WAT</v>
      </c>
      <c r="AF68" s="52" t="str">
        <f>Schedule!W21</f>
        <v>NEW</v>
      </c>
      <c r="AG68" s="52" t="str">
        <f>Schedule!X21</f>
        <v>@SOU</v>
      </c>
      <c r="AH68" s="52" t="str">
        <f>Schedule!Y21</f>
        <v>LIV</v>
      </c>
      <c r="AI68" s="52" t="str">
        <f>Schedule!Z21</f>
        <v>@MUN</v>
      </c>
      <c r="AJ68" s="52" t="str">
        <f>Schedule!AA21</f>
        <v>LEI</v>
      </c>
      <c r="AK68" s="52" t="str">
        <f>Schedule!AB21</f>
        <v>NOR</v>
      </c>
      <c r="AL68" s="52" t="str">
        <f>Schedule!AC21</f>
        <v>@TOT</v>
      </c>
      <c r="AM68" s="52" t="str">
        <f>Schedule!AD21</f>
        <v>BRI</v>
      </c>
      <c r="AN68" s="52" t="str">
        <f>Schedule!AE21</f>
        <v>@WHU</v>
      </c>
      <c r="AO68" s="52" t="str">
        <f>Schedule!AF21</f>
        <v>BOU</v>
      </c>
      <c r="AP68" s="52" t="str">
        <f>Schedule!AG21</f>
        <v>@AVL</v>
      </c>
      <c r="AQ68" s="52" t="str">
        <f>Schedule!AH21</f>
        <v>ARS</v>
      </c>
      <c r="AR68" s="52" t="str">
        <f>Schedule!AI21</f>
        <v>@SHU</v>
      </c>
      <c r="AS68" s="52" t="str">
        <f>Schedule!AJ21</f>
        <v>EVE</v>
      </c>
      <c r="AT68" s="52" t="str">
        <f>Schedule!AK21</f>
        <v>@BUR</v>
      </c>
      <c r="AU68" s="52" t="str">
        <f>Schedule!AL21</f>
        <v>CRY</v>
      </c>
      <c r="AV68" s="52" t="str">
        <f>Schedule!AM21</f>
        <v>@CHE</v>
      </c>
    </row>
  </sheetData>
  <pageMargins left="0.7" right="0.7" top="0.75" bottom="0.75" header="0.3" footer="0.3"/>
  <pageSetup paperSize="9" orientation="portrait" r:id="rId1"/>
  <ignoredErrors>
    <ignoredError sqref="F2 F3:F4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autoPageBreaks="0"/>
  </sheetPr>
  <dimension ref="A1:R25"/>
  <sheetViews>
    <sheetView zoomScaleNormal="100" workbookViewId="0">
      <selection activeCell="S21" sqref="S21"/>
    </sheetView>
  </sheetViews>
  <sheetFormatPr defaultColWidth="9.109375" defaultRowHeight="12" x14ac:dyDescent="0.25"/>
  <cols>
    <col min="1" max="1" width="5.109375" style="1" bestFit="1" customWidth="1"/>
    <col min="2" max="2" width="8.5546875" style="1" bestFit="1" customWidth="1"/>
    <col min="3" max="3" width="7.6640625" style="1" customWidth="1"/>
    <col min="4" max="4" width="6.88671875" style="1" bestFit="1" customWidth="1"/>
    <col min="5" max="5" width="8.44140625" style="1" customWidth="1"/>
    <col min="6" max="6" width="5.6640625" style="1" bestFit="1" customWidth="1"/>
    <col min="7" max="7" width="6.5546875" style="1" bestFit="1" customWidth="1"/>
    <col min="8" max="8" width="7.5546875" style="1" bestFit="1" customWidth="1"/>
    <col min="9" max="9" width="8.6640625" style="1" bestFit="1" customWidth="1"/>
    <col min="10" max="10" width="7.44140625" style="1" bestFit="1" customWidth="1"/>
    <col min="11" max="11" width="5.44140625" style="1" bestFit="1" customWidth="1"/>
    <col min="12" max="16384" width="9.109375" style="1"/>
  </cols>
  <sheetData>
    <row r="1" spans="1:18" x14ac:dyDescent="0.25">
      <c r="A1" s="2" t="s">
        <v>12</v>
      </c>
      <c r="B1" s="16" t="s">
        <v>20</v>
      </c>
      <c r="C1" s="5" t="s">
        <v>29</v>
      </c>
      <c r="D1" s="5" t="s">
        <v>31</v>
      </c>
      <c r="E1" s="16" t="s">
        <v>21</v>
      </c>
      <c r="F1" s="5" t="s">
        <v>30</v>
      </c>
      <c r="G1" s="5" t="s">
        <v>32</v>
      </c>
      <c r="H1" s="5" t="s">
        <v>33</v>
      </c>
      <c r="I1" s="17" t="s">
        <v>36</v>
      </c>
      <c r="M1" s="2" t="s">
        <v>12</v>
      </c>
      <c r="N1" s="5" t="s">
        <v>31</v>
      </c>
      <c r="O1" s="5" t="s">
        <v>32</v>
      </c>
      <c r="P1" s="5" t="s">
        <v>33</v>
      </c>
    </row>
    <row r="2" spans="1:18" x14ac:dyDescent="0.25">
      <c r="A2" s="41" t="str">
        <f>Schedule!A2</f>
        <v>ARS</v>
      </c>
      <c r="B2" s="3">
        <f>VLOOKUP(A2,Fixtures!$A$1:$C$21,2,FALSE)</f>
        <v>1.4369951283787583</v>
      </c>
      <c r="C2" s="3">
        <f ca="1">VLOOKUP(A2,Fixtures!$J$3:$AW$22,40,FALSE)</f>
        <v>1.3969273376125928</v>
      </c>
      <c r="D2" s="18">
        <f ca="1">B2/C2 * 100</f>
        <v>102.86828023815777</v>
      </c>
      <c r="E2" s="3">
        <f>VLOOKUP(A2,Fixtures!$A$1:$C$21,3,FALSE)</f>
        <v>1.2309093403318503</v>
      </c>
      <c r="F2" s="3">
        <f ca="1">VLOOKUP(A2,Fixtures!$J$26:$AW$45,40,FALSE)</f>
        <v>1.3769415091717452</v>
      </c>
      <c r="G2" s="18">
        <f ca="1">E2/F2*100</f>
        <v>89.394453731899191</v>
      </c>
      <c r="H2" s="19">
        <f t="shared" ref="H2:H21" ca="1" si="0">G2-D2</f>
        <v>-13.473826506258575</v>
      </c>
      <c r="I2" s="20">
        <v>1</v>
      </c>
      <c r="M2" s="2" t="s">
        <v>5</v>
      </c>
      <c r="N2" s="18">
        <v>100.68753131640844</v>
      </c>
      <c r="O2" s="18">
        <v>90.605860511704478</v>
      </c>
      <c r="P2" s="19">
        <v>-10.081670804703961</v>
      </c>
    </row>
    <row r="3" spans="1:18" x14ac:dyDescent="0.25">
      <c r="A3" s="41" t="str">
        <f>Schedule!A3</f>
        <v>AVL</v>
      </c>
      <c r="B3" s="3">
        <f>VLOOKUP(A3,Fixtures!A2:C22,2,FALSE)</f>
        <v>1.8962877523259225</v>
      </c>
      <c r="C3" s="3">
        <f ca="1">VLOOKUP(A3,Fixtures!$J$3:$AW$22,40,FALSE)</f>
        <v>1.41828489570232</v>
      </c>
      <c r="D3" s="18">
        <f t="shared" ref="D3:D21" ca="1" si="1">B3/C3 * 100</f>
        <v>133.70288001176945</v>
      </c>
      <c r="E3" s="3">
        <f>VLOOKUP(A3,Fixtures!$A$1:$C$21,3,FALSE)</f>
        <v>1.2962345480637927</v>
      </c>
      <c r="F3" s="3">
        <f ca="1">VLOOKUP(A3,Fixtures!$J$26:$AW$45,40,FALSE)</f>
        <v>1.3989592952414454</v>
      </c>
      <c r="G3" s="18">
        <f t="shared" ref="G3:G21" ca="1" si="2">E3/F3*100</f>
        <v>92.657059606589669</v>
      </c>
      <c r="H3" s="19">
        <f t="shared" ca="1" si="0"/>
        <v>-41.045820405179782</v>
      </c>
      <c r="I3" s="17" t="s">
        <v>37</v>
      </c>
      <c r="M3" s="2" t="s">
        <v>111</v>
      </c>
      <c r="N3" s="18">
        <v>136.38418134726194</v>
      </c>
      <c r="O3" s="18">
        <v>95.313345327696879</v>
      </c>
      <c r="P3" s="19">
        <v>-41.070836019565064</v>
      </c>
    </row>
    <row r="4" spans="1:18" x14ac:dyDescent="0.25">
      <c r="A4" s="41" t="str">
        <f>Schedule!A4</f>
        <v>BOU</v>
      </c>
      <c r="B4" s="3">
        <f>VLOOKUP(A4,Fixtures!A3:C23,2,FALSE)</f>
        <v>1.5859435225344281</v>
      </c>
      <c r="C4" s="3">
        <f ca="1">VLOOKUP(A4,Fixtures!$J$3:$AW$22,40,FALSE)</f>
        <v>1.374887353190702</v>
      </c>
      <c r="D4" s="18">
        <f t="shared" ca="1" si="1"/>
        <v>115.35079720196188</v>
      </c>
      <c r="E4" s="3">
        <f>VLOOKUP(A4,Fixtures!$A$1:$C$21,3,FALSE)</f>
        <v>1.0404032250213651</v>
      </c>
      <c r="F4" s="3">
        <f ca="1">VLOOKUP(A4,Fixtures!$J$26:$AW$45,40,FALSE)</f>
        <v>1.4348676936072431</v>
      </c>
      <c r="G4" s="18">
        <f t="shared" ca="1" si="2"/>
        <v>72.508652167490212</v>
      </c>
      <c r="H4" s="19">
        <f t="shared" ca="1" si="0"/>
        <v>-42.84214503447167</v>
      </c>
      <c r="I4" s="20">
        <v>1</v>
      </c>
      <c r="M4" s="2" t="s">
        <v>73</v>
      </c>
      <c r="N4" s="18">
        <v>112.74830541723037</v>
      </c>
      <c r="O4" s="18">
        <v>73.321164428668283</v>
      </c>
      <c r="P4" s="19">
        <v>-39.427140988562087</v>
      </c>
    </row>
    <row r="5" spans="1:18" x14ac:dyDescent="0.25">
      <c r="A5" s="41" t="str">
        <f>Schedule!A5</f>
        <v>BRI</v>
      </c>
      <c r="B5" s="3">
        <f>VLOOKUP(A5,Fixtures!A4:C24,2,FALSE)</f>
        <v>1.5154648140526978</v>
      </c>
      <c r="C5" s="3">
        <f ca="1">VLOOKUP(A5,Fixtures!$J$3:$AW$22,40,FALSE)</f>
        <v>1.4125592421097959</v>
      </c>
      <c r="D5" s="18">
        <f t="shared" ca="1" si="1"/>
        <v>107.2850446816802</v>
      </c>
      <c r="E5" s="3">
        <f>VLOOKUP(A5,Fixtures!$A$1:$C$21,3,FALSE)</f>
        <v>1.3221607952563599</v>
      </c>
      <c r="F5" s="3">
        <f ca="1">VLOOKUP(A5,Fixtures!$J$26:$AW$45,40,FALSE)</f>
        <v>1.4077275366138533</v>
      </c>
      <c r="G5" s="18">
        <f t="shared" ca="1" si="2"/>
        <v>93.921640435952852</v>
      </c>
      <c r="H5" s="19">
        <f ca="1">G5-D5</f>
        <v>-13.363404245727352</v>
      </c>
      <c r="I5" s="6"/>
      <c r="M5" s="2" t="s">
        <v>121</v>
      </c>
      <c r="N5" s="18">
        <v>108.56017844945933</v>
      </c>
      <c r="O5" s="18">
        <v>94.671024694598898</v>
      </c>
      <c r="P5" s="19">
        <v>-13.88915375486043</v>
      </c>
      <c r="R5" s="21"/>
    </row>
    <row r="6" spans="1:18" x14ac:dyDescent="0.25">
      <c r="A6" s="41" t="str">
        <f>Schedule!A6</f>
        <v>BUR</v>
      </c>
      <c r="B6" s="3">
        <f>VLOOKUP(A6,Fixtures!A5:C25,2,FALSE)</f>
        <v>1.3970450956846241</v>
      </c>
      <c r="C6" s="3">
        <f ca="1">VLOOKUP(A6,Fixtures!$J$3:$AW$22,40,FALSE)</f>
        <v>1.4547896965472928</v>
      </c>
      <c r="D6" s="18">
        <f t="shared" ca="1" si="1"/>
        <v>96.030725196932849</v>
      </c>
      <c r="E6" s="3">
        <f>VLOOKUP(A6,Fixtures!$A$1:$C$21,3,FALSE)</f>
        <v>1.155399412242148</v>
      </c>
      <c r="F6" s="3">
        <f ca="1">VLOOKUP(A6,Fixtures!$J$26:$AW$45,40,FALSE)</f>
        <v>1.3865637784971339</v>
      </c>
      <c r="G6" s="18">
        <f t="shared" ca="1" si="2"/>
        <v>83.328255804753553</v>
      </c>
      <c r="H6" s="19">
        <f ca="1">G6-D6</f>
        <v>-12.702469392179296</v>
      </c>
      <c r="I6" s="6"/>
      <c r="M6" s="2" t="s">
        <v>61</v>
      </c>
      <c r="N6" s="18">
        <v>94.656388529793887</v>
      </c>
      <c r="O6" s="18">
        <v>82.682617547826112</v>
      </c>
      <c r="P6" s="19">
        <v>-11.973770981967775</v>
      </c>
    </row>
    <row r="7" spans="1:18" x14ac:dyDescent="0.25">
      <c r="A7" s="41" t="str">
        <f>Schedule!A7</f>
        <v>CHE</v>
      </c>
      <c r="B7" s="3">
        <f>VLOOKUP(A7,Fixtures!A6:C26,2,FALSE)</f>
        <v>1.0310630547021442</v>
      </c>
      <c r="C7" s="3">
        <f ca="1">VLOOKUP(A7,Fixtures!$J$3:$AW$22,40,FALSE)</f>
        <v>1.3495936597021441</v>
      </c>
      <c r="D7" s="18">
        <f t="shared" ca="1" si="1"/>
        <v>76.398036348933374</v>
      </c>
      <c r="E7" s="3">
        <f>VLOOKUP(A7,Fixtures!$A$1:$C$21,3,FALSE)</f>
        <v>1.8967308049396574</v>
      </c>
      <c r="F7" s="3">
        <f ca="1">VLOOKUP(A7,Fixtures!$J$26:$AW$45,40,FALSE)</f>
        <v>1.4478001719719653</v>
      </c>
      <c r="G7" s="18">
        <f t="shared" ca="1" si="2"/>
        <v>131.00777591124537</v>
      </c>
      <c r="H7" s="19">
        <f t="shared" ca="1" si="0"/>
        <v>54.609739562312001</v>
      </c>
      <c r="I7" s="6"/>
      <c r="M7" s="2" t="s">
        <v>7</v>
      </c>
      <c r="N7" s="18">
        <v>77.283929385374904</v>
      </c>
      <c r="O7" s="18">
        <v>130.19721891720732</v>
      </c>
      <c r="P7" s="19">
        <v>52.913289531832419</v>
      </c>
    </row>
    <row r="8" spans="1:18" x14ac:dyDescent="0.25">
      <c r="A8" s="41" t="str">
        <f>Schedule!A8</f>
        <v>CRY</v>
      </c>
      <c r="B8" s="3">
        <f>VLOOKUP(A8,Fixtures!A7:C27,2,FALSE)</f>
        <v>1.4986942140676938</v>
      </c>
      <c r="C8" s="3">
        <f ca="1">VLOOKUP(A8,Fixtures!$J$3:$AW$22,40,FALSE)</f>
        <v>1.4412460719257119</v>
      </c>
      <c r="D8" s="18">
        <f t="shared" ca="1" si="1"/>
        <v>103.98600511467295</v>
      </c>
      <c r="E8" s="3">
        <f>VLOOKUP(A8,Fixtures!$A$1:$C$21,3,FALSE)</f>
        <v>0.90109715409906688</v>
      </c>
      <c r="F8" s="3">
        <f ca="1">VLOOKUP(A8,Fixtures!$J$26:$AW$45,40,FALSE)</f>
        <v>1.4250616190403533</v>
      </c>
      <c r="G8" s="18">
        <f t="shared" ca="1" si="2"/>
        <v>63.232153758086064</v>
      </c>
      <c r="H8" s="19">
        <f t="shared" ca="1" si="0"/>
        <v>-40.753851356586885</v>
      </c>
      <c r="I8" s="6"/>
      <c r="M8" s="2" t="s">
        <v>53</v>
      </c>
      <c r="N8" s="18">
        <v>105.76438671885684</v>
      </c>
      <c r="O8" s="18">
        <v>65.005504178428069</v>
      </c>
      <c r="P8" s="19">
        <v>-40.758882540428772</v>
      </c>
    </row>
    <row r="9" spans="1:18" x14ac:dyDescent="0.25">
      <c r="A9" s="41" t="str">
        <f>Schedule!A9</f>
        <v>EVE</v>
      </c>
      <c r="B9" s="3">
        <f>VLOOKUP(A9,Fixtures!A8:C28,2,FALSE)</f>
        <v>1.2870265971818684</v>
      </c>
      <c r="C9" s="3">
        <f ca="1">VLOOKUP(A9,Fixtures!$J$3:$AW$22,40,FALSE)</f>
        <v>1.4082499281498013</v>
      </c>
      <c r="D9" s="18">
        <f t="shared" ca="1" si="1"/>
        <v>91.391916410235524</v>
      </c>
      <c r="E9" s="3">
        <f>VLOOKUP(A9,Fixtures!$A$1:$C$21,3,FALSE)</f>
        <v>1.4367647902182981</v>
      </c>
      <c r="F9" s="3">
        <f ca="1">VLOOKUP(A9,Fixtures!$J$26:$AW$45,40,FALSE)</f>
        <v>1.435897137388839</v>
      </c>
      <c r="G9" s="18">
        <f t="shared" ca="1" si="2"/>
        <v>100.06042583461354</v>
      </c>
      <c r="H9" s="19">
        <f t="shared" ca="1" si="0"/>
        <v>8.6685094243780156</v>
      </c>
      <c r="I9" s="6"/>
      <c r="M9" s="2" t="s">
        <v>4</v>
      </c>
      <c r="N9" s="18">
        <v>90.229141586375107</v>
      </c>
      <c r="O9" s="18">
        <v>100.06106030431241</v>
      </c>
      <c r="P9" s="19">
        <v>9.8319187179372989</v>
      </c>
    </row>
    <row r="10" spans="1:18" x14ac:dyDescent="0.25">
      <c r="A10" s="41" t="str">
        <f>Schedule!A10</f>
        <v>LEI</v>
      </c>
      <c r="B10" s="3">
        <f>VLOOKUP(A10,Fixtures!A9:C29,2,FALSE)</f>
        <v>1.2238033450277734</v>
      </c>
      <c r="C10" s="3">
        <f ca="1">VLOOKUP(A10,Fixtures!$J$3:$AW$22,40,FALSE)</f>
        <v>1.3870166942808835</v>
      </c>
      <c r="D10" s="18">
        <f t="shared" ca="1" si="1"/>
        <v>88.232776870956826</v>
      </c>
      <c r="E10" s="3">
        <f>VLOOKUP(A10,Fixtures!$A$1:$C$21,3,FALSE)</f>
        <v>1.755275711490353</v>
      </c>
      <c r="F10" s="3">
        <f ca="1">VLOOKUP(A10,Fixtures!$J$26:$AW$45,40,FALSE)</f>
        <v>1.4339034872672514</v>
      </c>
      <c r="G10" s="18">
        <f t="shared" ca="1" si="2"/>
        <v>122.41240272283432</v>
      </c>
      <c r="H10" s="19">
        <f t="shared" ca="1" si="0"/>
        <v>34.179625851877489</v>
      </c>
      <c r="I10" s="6"/>
      <c r="M10" s="2" t="s">
        <v>62</v>
      </c>
      <c r="N10" s="18">
        <v>87.035186052806921</v>
      </c>
      <c r="O10" s="18">
        <v>119.76905799598252</v>
      </c>
      <c r="P10" s="19">
        <v>32.7338719431756</v>
      </c>
    </row>
    <row r="11" spans="1:18" x14ac:dyDescent="0.25">
      <c r="A11" s="41" t="str">
        <f>Schedule!A11</f>
        <v>LIV</v>
      </c>
      <c r="B11" s="3">
        <f>VLOOKUP(A11,Fixtures!A10:C30,2,FALSE)</f>
        <v>0.94359914814754053</v>
      </c>
      <c r="C11" s="3">
        <f ca="1">VLOOKUP(A11,Fixtures!$J$3:$AW$22,40,FALSE)</f>
        <v>1.3940043848114325</v>
      </c>
      <c r="D11" s="18">
        <f t="shared" ca="1" si="1"/>
        <v>67.689826404325231</v>
      </c>
      <c r="E11" s="3">
        <f>VLOOKUP(A11,Fixtures!$A$1:$C$21,3,FALSE)</f>
        <v>2.0037704531938152</v>
      </c>
      <c r="F11" s="3">
        <f ca="1">VLOOKUP(A11,Fixtures!$J$26:$AW$45,40,FALSE)</f>
        <v>1.3813450379946655</v>
      </c>
      <c r="G11" s="18">
        <f t="shared" ca="1" si="2"/>
        <v>145.05937315290473</v>
      </c>
      <c r="H11" s="19">
        <f t="shared" ca="1" si="0"/>
        <v>77.369546748579495</v>
      </c>
      <c r="I11" s="6"/>
      <c r="M11" s="2" t="s">
        <v>8</v>
      </c>
      <c r="N11" s="18">
        <v>64.793959429839305</v>
      </c>
      <c r="O11" s="18">
        <v>145.7364816735558</v>
      </c>
      <c r="P11" s="19">
        <v>80.942522243716496</v>
      </c>
    </row>
    <row r="12" spans="1:18" x14ac:dyDescent="0.25">
      <c r="A12" s="41" t="str">
        <f>Schedule!A12</f>
        <v>MCI</v>
      </c>
      <c r="B12" s="3">
        <f>VLOOKUP(A12,Fixtures!A11:C31,2,FALSE)</f>
        <v>1.057637717733092</v>
      </c>
      <c r="C12" s="3">
        <f ca="1">VLOOKUP(A12,Fixtures!$J$3:$AW$22,40,FALSE)</f>
        <v>1.3203330712159511</v>
      </c>
      <c r="D12" s="18">
        <f t="shared" ca="1" si="1"/>
        <v>80.103857184995618</v>
      </c>
      <c r="E12" s="3">
        <f>VLOOKUP(A12,Fixtures!$A$1:$C$21,3,FALSE)</f>
        <v>2.4445218804673443</v>
      </c>
      <c r="F12" s="3">
        <f ca="1">VLOOKUP(A12,Fixtures!$J$26:$AW$45,40,FALSE)</f>
        <v>1.4147236860616907</v>
      </c>
      <c r="G12" s="18">
        <f t="shared" ca="1" si="2"/>
        <v>172.79147190024131</v>
      </c>
      <c r="H12" s="19">
        <f t="shared" ca="1" si="0"/>
        <v>92.687614715245687</v>
      </c>
      <c r="I12" s="6"/>
      <c r="M12" s="2" t="s">
        <v>1</v>
      </c>
      <c r="N12" s="18">
        <v>81.850974754639012</v>
      </c>
      <c r="O12" s="18">
        <v>173.43109351489508</v>
      </c>
      <c r="P12" s="19">
        <v>91.58011876025607</v>
      </c>
    </row>
    <row r="13" spans="1:18" x14ac:dyDescent="0.25">
      <c r="A13" s="41" t="str">
        <f>Schedule!A13</f>
        <v>MUN</v>
      </c>
      <c r="B13" s="3">
        <f>VLOOKUP(A13,Fixtures!A12:C32,2,FALSE)</f>
        <v>1.0835022584484577</v>
      </c>
      <c r="C13" s="3">
        <f ca="1">VLOOKUP(A13,Fixtures!$J$3:$AW$22,40,FALSE)</f>
        <v>1.3660360063983921</v>
      </c>
      <c r="D13" s="18">
        <f t="shared" ca="1" si="1"/>
        <v>79.317254697052547</v>
      </c>
      <c r="E13" s="3">
        <f>VLOOKUP(A13,Fixtures!$A$1:$C$21,3,FALSE)</f>
        <v>1.7215181447255081</v>
      </c>
      <c r="F13" s="3">
        <f ca="1">VLOOKUP(A13,Fixtures!$J$26:$AW$45,40,FALSE)</f>
        <v>1.4301380716230832</v>
      </c>
      <c r="G13" s="18">
        <f t="shared" ca="1" si="2"/>
        <v>120.3742616803239</v>
      </c>
      <c r="H13" s="19">
        <f t="shared" ca="1" si="0"/>
        <v>41.05700698327135</v>
      </c>
      <c r="I13" s="6"/>
      <c r="M13" s="2" t="s">
        <v>6</v>
      </c>
      <c r="N13" s="18">
        <v>79.752098040887489</v>
      </c>
      <c r="O13" s="18">
        <v>120.85265508209213</v>
      </c>
      <c r="P13" s="19">
        <v>41.100557041204638</v>
      </c>
    </row>
    <row r="14" spans="1:18" x14ac:dyDescent="0.25">
      <c r="A14" s="41" t="str">
        <f>Schedule!A14</f>
        <v>NEW</v>
      </c>
      <c r="B14" s="3">
        <f>VLOOKUP(A14,Fixtures!A13:C33,2,FALSE)</f>
        <v>1.7937457271469095</v>
      </c>
      <c r="C14" s="3">
        <f ca="1">VLOOKUP(A14,Fixtures!$J$3:$AW$22,40,FALSE)</f>
        <v>1.4749566009003283</v>
      </c>
      <c r="D14" s="18">
        <f t="shared" ca="1" si="1"/>
        <v>121.6134580537481</v>
      </c>
      <c r="E14" s="3">
        <f>VLOOKUP(A14,Fixtures!$A$1:$C$21,3,FALSE)</f>
        <v>0.90393527127505058</v>
      </c>
      <c r="F14" s="3">
        <f ca="1">VLOOKUP(A14,Fixtures!$J$26:$AW$45,40,FALSE)</f>
        <v>1.3345123325268524</v>
      </c>
      <c r="G14" s="18">
        <f t="shared" ca="1" si="2"/>
        <v>67.735250491352204</v>
      </c>
      <c r="H14" s="19">
        <f t="shared" ca="1" si="0"/>
        <v>-53.8782075623959</v>
      </c>
      <c r="I14" s="6"/>
      <c r="M14" s="2" t="s">
        <v>2</v>
      </c>
      <c r="N14" s="18">
        <v>122.22181811352375</v>
      </c>
      <c r="O14" s="18">
        <v>67.655307732955634</v>
      </c>
      <c r="P14" s="19">
        <v>-54.566510380568118</v>
      </c>
    </row>
    <row r="15" spans="1:18" x14ac:dyDescent="0.25">
      <c r="A15" s="41" t="str">
        <f>Schedule!A15</f>
        <v>NOR</v>
      </c>
      <c r="B15" s="3">
        <f>VLOOKUP(A15,Fixtures!A14:C34,2,FALSE)</f>
        <v>1.7546271018423056</v>
      </c>
      <c r="C15" s="3">
        <f ca="1">VLOOKUP(A15,Fixtures!$J$3:$AW$22,40,FALSE)</f>
        <v>1.3872727384260337</v>
      </c>
      <c r="D15" s="18">
        <f t="shared" ca="1" si="1"/>
        <v>126.48032742523748</v>
      </c>
      <c r="E15" s="3">
        <f>VLOOKUP(A15,Fixtures!$A$1:$C$21,3,FALSE)</f>
        <v>1.1149707349225539</v>
      </c>
      <c r="F15" s="3">
        <f ca="1">VLOOKUP(A15,Fixtures!$J$26:$AW$45,40,FALSE)</f>
        <v>1.4035330059698461</v>
      </c>
      <c r="G15" s="18">
        <f t="shared" ca="1" si="2"/>
        <v>79.440293187270314</v>
      </c>
      <c r="H15" s="19">
        <f t="shared" ca="1" si="0"/>
        <v>-47.040034237967163</v>
      </c>
      <c r="I15" s="6"/>
      <c r="M15" s="2" t="s">
        <v>113</v>
      </c>
      <c r="N15" s="18">
        <v>127.82740736067275</v>
      </c>
      <c r="O15" s="18">
        <v>78.955876687029743</v>
      </c>
      <c r="P15" s="19">
        <v>-48.871530673643008</v>
      </c>
    </row>
    <row r="16" spans="1:18" x14ac:dyDescent="0.25">
      <c r="A16" s="41" t="str">
        <f>Schedule!A16</f>
        <v>SHU</v>
      </c>
      <c r="B16" s="3">
        <f>VLOOKUP(A16,Fixtures!A15:C35,2,FALSE)</f>
        <v>1.2570622079256328</v>
      </c>
      <c r="C16" s="3">
        <f ca="1">VLOOKUP(A16,Fixtures!$J$3:$AW$22,40,FALSE)</f>
        <v>1.4620214639572158</v>
      </c>
      <c r="D16" s="18">
        <f t="shared" ca="1" si="1"/>
        <v>85.981104854861371</v>
      </c>
      <c r="E16" s="3">
        <f>VLOOKUP(A16,Fixtures!$A$1:$C$21,3,FALSE)</f>
        <v>1.1819312514051294</v>
      </c>
      <c r="F16" s="3">
        <f ca="1">VLOOKUP(A16,Fixtures!$J$26:$AW$45,40,FALSE)</f>
        <v>1.4069319397611586</v>
      </c>
      <c r="G16" s="18">
        <f t="shared" ca="1" si="2"/>
        <v>84.007706272257536</v>
      </c>
      <c r="H16" s="19">
        <f t="shared" ca="1" si="0"/>
        <v>-1.9733985826038349</v>
      </c>
      <c r="I16" s="6"/>
      <c r="M16" s="2" t="s">
        <v>112</v>
      </c>
      <c r="N16" s="18">
        <v>85.074664737750055</v>
      </c>
      <c r="O16" s="18">
        <v>86.014225132363237</v>
      </c>
      <c r="P16" s="19">
        <v>0.93956039461318142</v>
      </c>
    </row>
    <row r="17" spans="1:16" x14ac:dyDescent="0.25">
      <c r="A17" s="41" t="str">
        <f>Schedule!A17</f>
        <v>SOU</v>
      </c>
      <c r="B17" s="3">
        <f>VLOOKUP(A17,Fixtures!A16:C36,2,FALSE)</f>
        <v>1.4279420188432552</v>
      </c>
      <c r="C17" s="3">
        <f ca="1">VLOOKUP(A17,Fixtures!$J$3:$AW$22,40,FALSE)</f>
        <v>1.4144453347807984</v>
      </c>
      <c r="D17" s="18">
        <f t="shared" ca="1" si="1"/>
        <v>100.95420330009065</v>
      </c>
      <c r="E17" s="3">
        <f>VLOOKUP(A17,Fixtures!$A$1:$C$21,3,FALSE)</f>
        <v>1.4523184362234574</v>
      </c>
      <c r="F17" s="3">
        <f ca="1">VLOOKUP(A17,Fixtures!$J$26:$AW$45,40,FALSE)</f>
        <v>1.3695176547513075</v>
      </c>
      <c r="G17" s="18">
        <f t="shared" ca="1" si="2"/>
        <v>106.04598131209822</v>
      </c>
      <c r="H17" s="19">
        <f t="shared" ca="1" si="0"/>
        <v>5.0917780120075662</v>
      </c>
      <c r="I17" s="6"/>
      <c r="M17" s="2" t="s">
        <v>10</v>
      </c>
      <c r="N17" s="18">
        <v>100.99489956194397</v>
      </c>
      <c r="O17" s="18">
        <v>107.54936319076309</v>
      </c>
      <c r="P17" s="19">
        <v>6.5544636288191214</v>
      </c>
    </row>
    <row r="18" spans="1:16" x14ac:dyDescent="0.25">
      <c r="A18" s="41" t="str">
        <f>Schedule!A18</f>
        <v>TOT</v>
      </c>
      <c r="B18" s="3">
        <f>VLOOKUP(A18,Fixtures!A17:C37,2,FALSE)</f>
        <v>1.3285629675792281</v>
      </c>
      <c r="C18" s="3">
        <f ca="1">VLOOKUP(A18,Fixtures!$J$3:$AW$22,40,FALSE)</f>
        <v>1.4225336119553866</v>
      </c>
      <c r="D18" s="18">
        <f t="shared" ca="1" si="1"/>
        <v>93.394135394313224</v>
      </c>
      <c r="E18" s="3">
        <f>VLOOKUP(A18,Fixtures!$A$1:$C$21,3,FALSE)</f>
        <v>1.3508264661878715</v>
      </c>
      <c r="F18" s="3">
        <f ca="1">VLOOKUP(A18,Fixtures!$J$26:$AW$45,40,FALSE)</f>
        <v>1.4188323678879906</v>
      </c>
      <c r="G18" s="18">
        <f t="shared" ca="1" si="2"/>
        <v>95.206910750045154</v>
      </c>
      <c r="H18" s="19">
        <f t="shared" ca="1" si="0"/>
        <v>1.8127753557319295</v>
      </c>
      <c r="I18" s="6"/>
      <c r="M18" s="2" t="s">
        <v>3</v>
      </c>
      <c r="N18" s="18">
        <v>91.20868819362957</v>
      </c>
      <c r="O18" s="18">
        <v>94.844148388626792</v>
      </c>
      <c r="P18" s="19">
        <v>3.6354601949972221</v>
      </c>
    </row>
    <row r="19" spans="1:16" x14ac:dyDescent="0.25">
      <c r="A19" s="41" t="str">
        <f>Schedule!A19</f>
        <v>WAT</v>
      </c>
      <c r="B19" s="3">
        <f>VLOOKUP(A19,Fixtures!A18:C38,2,FALSE)</f>
        <v>1.5147700116647609</v>
      </c>
      <c r="C19" s="3">
        <f ca="1">VLOOKUP(A19,Fixtures!$J$3:$AW$22,40,FALSE)</f>
        <v>1.3889742163741883</v>
      </c>
      <c r="D19" s="18">
        <f t="shared" ca="1" si="1"/>
        <v>109.05674085289741</v>
      </c>
      <c r="E19" s="3">
        <f>VLOOKUP(A19,Fixtures!$A$1:$C$21,3,FALSE)</f>
        <v>1.2174425327410425</v>
      </c>
      <c r="F19" s="3">
        <f ca="1">VLOOKUP(A19,Fixtures!$J$26:$AW$45,40,FALSE)</f>
        <v>1.4097184942284262</v>
      </c>
      <c r="G19" s="18">
        <f t="shared" ca="1" si="2"/>
        <v>86.360683904298142</v>
      </c>
      <c r="H19" s="19">
        <f t="shared" ca="1" si="0"/>
        <v>-22.696056948599264</v>
      </c>
      <c r="I19" s="6"/>
      <c r="M19" s="2" t="s">
        <v>71</v>
      </c>
      <c r="N19" s="18">
        <v>109.54673163233466</v>
      </c>
      <c r="O19" s="18">
        <v>85.319215242648241</v>
      </c>
      <c r="P19" s="19">
        <v>-24.227516389686414</v>
      </c>
    </row>
    <row r="20" spans="1:16" x14ac:dyDescent="0.25">
      <c r="A20" s="41" t="str">
        <f>Schedule!A20</f>
        <v>WHU</v>
      </c>
      <c r="B20" s="3">
        <f>VLOOKUP(A20,Fixtures!A19:C39,2,FALSE)</f>
        <v>1.9104949739321684</v>
      </c>
      <c r="C20" s="3">
        <f ca="1">VLOOKUP(A20,Fixtures!$J$3:$AW$22,40,FALSE)</f>
        <v>1.3778094888705594</v>
      </c>
      <c r="D20" s="18">
        <f t="shared" ca="1" si="1"/>
        <v>138.66176633013833</v>
      </c>
      <c r="E20" s="3">
        <f>VLOOKUP(A20,Fixtures!$A$1:$C$21,3,FALSE)</f>
        <v>1.2406110944893038</v>
      </c>
      <c r="F20" s="3">
        <f ca="1">VLOOKUP(A20,Fixtures!$J$26:$AW$45,40,FALSE)</f>
        <v>1.3742392995823931</v>
      </c>
      <c r="G20" s="18">
        <f t="shared" ca="1" si="2"/>
        <v>90.276205524489328</v>
      </c>
      <c r="H20" s="19">
        <f t="shared" ca="1" si="0"/>
        <v>-48.385560805649007</v>
      </c>
      <c r="I20" s="6"/>
      <c r="M20" s="2" t="s">
        <v>63</v>
      </c>
      <c r="N20" s="18">
        <v>140.82584290380004</v>
      </c>
      <c r="O20" s="18">
        <v>89.462700930929699</v>
      </c>
      <c r="P20" s="19">
        <v>-51.363141972870338</v>
      </c>
    </row>
    <row r="21" spans="1:16" x14ac:dyDescent="0.25">
      <c r="A21" s="41" t="str">
        <f>Schedule!A21</f>
        <v>WOL</v>
      </c>
      <c r="B21" s="3">
        <f>VLOOKUP(A21,Fixtures!A20:C40,2,FALSE)</f>
        <v>1.1487009886140687</v>
      </c>
      <c r="C21" s="3">
        <f ca="1">VLOOKUP(A21,Fixtures!$J$3:$AW$22,40,FALSE)</f>
        <v>1.4410268176718051</v>
      </c>
      <c r="D21" s="18">
        <f t="shared" ca="1" si="1"/>
        <v>79.714060455166774</v>
      </c>
      <c r="E21" s="3">
        <f>VLOOKUP(A21,Fixtures!$A$1:$C$21,3,FALSE)</f>
        <v>1.4261465672893661</v>
      </c>
      <c r="F21" s="3">
        <f ca="1">VLOOKUP(A21,Fixtures!$J$26:$AW$45,40,FALSE)</f>
        <v>1.4017545266460871</v>
      </c>
      <c r="G21" s="18">
        <f t="shared" ca="1" si="2"/>
        <v>101.74010785623362</v>
      </c>
      <c r="H21" s="19">
        <f t="shared" ca="1" si="0"/>
        <v>22.026047401066847</v>
      </c>
      <c r="I21" s="6"/>
      <c r="M21" s="2" t="s">
        <v>89</v>
      </c>
      <c r="N21" s="18">
        <v>81.258267842844631</v>
      </c>
      <c r="O21" s="18">
        <v>97.880134703933294</v>
      </c>
      <c r="P21" s="19">
        <v>16.621866861088662</v>
      </c>
    </row>
    <row r="22" spans="1:16" x14ac:dyDescent="0.25">
      <c r="D22" s="21"/>
      <c r="G22" s="21"/>
    </row>
    <row r="24" spans="1:16" x14ac:dyDescent="0.25">
      <c r="B24" s="21"/>
    </row>
    <row r="25" spans="1:16" x14ac:dyDescent="0.25">
      <c r="B25" s="21"/>
    </row>
  </sheetData>
  <sortState ref="M2:P25">
    <sortCondition ref="M2:M25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E131"/>
  <sheetViews>
    <sheetView topLeftCell="A65" zoomScaleNormal="100" workbookViewId="0">
      <selection activeCell="Z73" sqref="Z73"/>
    </sheetView>
  </sheetViews>
  <sheetFormatPr defaultColWidth="9.109375" defaultRowHeight="12" x14ac:dyDescent="0.3"/>
  <cols>
    <col min="1" max="1" width="4.5546875" style="60" bestFit="1" customWidth="1"/>
    <col min="2" max="2" width="5.6640625" style="60" hidden="1" customWidth="1"/>
    <col min="3" max="3" width="5.44140625" style="60" hidden="1" customWidth="1"/>
    <col min="4" max="8" width="5.6640625" style="60" hidden="1" customWidth="1"/>
    <col min="9" max="9" width="5.44140625" style="60" hidden="1" customWidth="1"/>
    <col min="10" max="14" width="5.6640625" style="60" hidden="1" customWidth="1"/>
    <col min="15" max="16" width="5.5546875" style="60" hidden="1" customWidth="1"/>
    <col min="17" max="18" width="5.6640625" style="60" hidden="1" customWidth="1"/>
    <col min="19" max="19" width="5.5546875" style="60" hidden="1" customWidth="1"/>
    <col min="20" max="25" width="5.6640625" style="60" hidden="1" customWidth="1"/>
    <col min="26" max="29" width="5.6640625" style="60" customWidth="1"/>
    <col min="30" max="30" width="5.44140625" style="60" customWidth="1"/>
    <col min="31" max="31" width="5.6640625" style="60" customWidth="1"/>
    <col min="32" max="32" width="5.6640625" style="34" customWidth="1"/>
    <col min="33" max="33" width="5.6640625" style="60" customWidth="1"/>
    <col min="34" max="34" width="5.5546875" style="60" customWidth="1"/>
    <col min="35" max="35" width="5.6640625" style="60" hidden="1" customWidth="1"/>
    <col min="36" max="36" width="5.5546875" style="60" hidden="1" customWidth="1"/>
    <col min="37" max="37" width="5.6640625" style="60" hidden="1" customWidth="1"/>
    <col min="38" max="38" width="5.5546875" style="60" hidden="1" customWidth="1"/>
    <col min="39" max="39" width="5.6640625" style="60" hidden="1" customWidth="1"/>
    <col min="40" max="40" width="5" style="60" customWidth="1"/>
    <col min="41" max="41" width="4.5546875" style="60" bestFit="1" customWidth="1"/>
    <col min="42" max="43" width="6.6640625" style="60" bestFit="1" customWidth="1"/>
    <col min="44" max="44" width="5.88671875" style="60" bestFit="1" customWidth="1"/>
    <col min="45" max="45" width="6.44140625" style="60" customWidth="1"/>
    <col min="46" max="46" width="5.6640625" style="60" bestFit="1" customWidth="1"/>
    <col min="47" max="47" width="5.109375" style="60" bestFit="1" customWidth="1"/>
    <col min="48" max="48" width="5.6640625" style="60" bestFit="1" customWidth="1"/>
    <col min="49" max="49" width="5.109375" style="60" bestFit="1" customWidth="1"/>
    <col min="50" max="50" width="9.109375" style="60"/>
    <col min="51" max="52" width="9.77734375" style="60" bestFit="1" customWidth="1"/>
    <col min="53" max="16384" width="9.109375" style="60"/>
  </cols>
  <sheetData>
    <row r="1" spans="1:49" x14ac:dyDescent="0.3">
      <c r="A1" s="35" t="s">
        <v>0</v>
      </c>
      <c r="B1" s="59">
        <v>1</v>
      </c>
      <c r="C1" s="59">
        <v>2</v>
      </c>
      <c r="D1" s="59">
        <v>3</v>
      </c>
      <c r="E1" s="59">
        <v>4</v>
      </c>
      <c r="F1" s="59">
        <v>5</v>
      </c>
      <c r="G1" s="59">
        <v>6</v>
      </c>
      <c r="H1" s="59">
        <v>7</v>
      </c>
      <c r="I1" s="59">
        <v>8</v>
      </c>
      <c r="J1" s="59">
        <v>9</v>
      </c>
      <c r="K1" s="59">
        <v>10</v>
      </c>
      <c r="L1" s="59">
        <v>11</v>
      </c>
      <c r="M1" s="59">
        <v>12</v>
      </c>
      <c r="N1" s="59">
        <v>13</v>
      </c>
      <c r="O1" s="59">
        <v>14</v>
      </c>
      <c r="P1" s="59">
        <v>15</v>
      </c>
      <c r="Q1" s="59">
        <v>16</v>
      </c>
      <c r="R1" s="59">
        <v>17</v>
      </c>
      <c r="S1" s="59">
        <v>18</v>
      </c>
      <c r="T1" s="59">
        <v>19</v>
      </c>
      <c r="U1" s="59">
        <v>20</v>
      </c>
      <c r="V1" s="59">
        <v>21</v>
      </c>
      <c r="W1" s="59">
        <v>22</v>
      </c>
      <c r="X1" s="59">
        <v>23</v>
      </c>
      <c r="Y1" s="59">
        <v>24</v>
      </c>
      <c r="Z1" s="59">
        <v>25</v>
      </c>
      <c r="AA1" s="59">
        <v>26</v>
      </c>
      <c r="AB1" s="59">
        <v>27</v>
      </c>
      <c r="AC1" s="59">
        <v>28</v>
      </c>
      <c r="AD1" s="59">
        <v>29</v>
      </c>
      <c r="AE1" s="59">
        <v>30</v>
      </c>
      <c r="AF1" s="33">
        <v>31</v>
      </c>
      <c r="AG1" s="33">
        <v>32</v>
      </c>
      <c r="AH1" s="33">
        <v>33</v>
      </c>
      <c r="AI1" s="33">
        <v>34</v>
      </c>
      <c r="AJ1" s="33">
        <v>35</v>
      </c>
      <c r="AK1" s="33">
        <v>36</v>
      </c>
      <c r="AL1" s="33">
        <v>37</v>
      </c>
      <c r="AM1" s="33">
        <v>38</v>
      </c>
      <c r="AT1" s="8" t="s">
        <v>0</v>
      </c>
      <c r="AU1" s="8" t="s">
        <v>35</v>
      </c>
      <c r="AV1" s="8" t="s">
        <v>0</v>
      </c>
      <c r="AW1" s="8" t="s">
        <v>9</v>
      </c>
    </row>
    <row r="2" spans="1:49" x14ac:dyDescent="0.25">
      <c r="A2" s="41" t="str">
        <f>Schedule!A2</f>
        <v>ARS</v>
      </c>
      <c r="B2" s="61" t="str">
        <f>Schedule!B2</f>
        <v>@NEW</v>
      </c>
      <c r="C2" s="61" t="str">
        <f>Schedule!C2</f>
        <v>BUR</v>
      </c>
      <c r="D2" s="61" t="str">
        <f>Schedule!D2</f>
        <v>@LIV</v>
      </c>
      <c r="E2" s="61" t="str">
        <f>Schedule!E2</f>
        <v>TOT</v>
      </c>
      <c r="F2" s="61" t="str">
        <f>Schedule!F2</f>
        <v>@WAT</v>
      </c>
      <c r="G2" s="61" t="str">
        <f>Schedule!G2</f>
        <v>AVL</v>
      </c>
      <c r="H2" s="61" t="str">
        <f>Schedule!H2</f>
        <v>@MUN</v>
      </c>
      <c r="I2" s="61" t="str">
        <f>Schedule!I2</f>
        <v>BOU</v>
      </c>
      <c r="J2" s="61" t="str">
        <f>Schedule!J2</f>
        <v>@SHU</v>
      </c>
      <c r="K2" s="61" t="str">
        <f>Schedule!K2</f>
        <v>CRY</v>
      </c>
      <c r="L2" s="61" t="str">
        <f>Schedule!L2</f>
        <v>WOL</v>
      </c>
      <c r="M2" s="61" t="str">
        <f>Schedule!M2</f>
        <v>@LEI</v>
      </c>
      <c r="N2" s="61" t="str">
        <f>Schedule!N2</f>
        <v>SOU</v>
      </c>
      <c r="O2" s="61" t="str">
        <f>Schedule!O2</f>
        <v>@NOR</v>
      </c>
      <c r="P2" s="61" t="str">
        <f>Schedule!P2</f>
        <v>BRI</v>
      </c>
      <c r="Q2" s="61" t="str">
        <f>Schedule!Q2</f>
        <v>@WHU</v>
      </c>
      <c r="R2" s="61" t="str">
        <f>Schedule!R2</f>
        <v>MCI</v>
      </c>
      <c r="S2" s="61" t="str">
        <f>Schedule!S2</f>
        <v>@EVE</v>
      </c>
      <c r="T2" s="61" t="str">
        <f>Schedule!T2</f>
        <v>@BOU</v>
      </c>
      <c r="U2" s="61" t="str">
        <f>Schedule!U2</f>
        <v>CHE</v>
      </c>
      <c r="V2" s="61" t="str">
        <f>Schedule!V2</f>
        <v>MUN</v>
      </c>
      <c r="W2" s="61" t="str">
        <f>Schedule!W2</f>
        <v>@CRY</v>
      </c>
      <c r="X2" s="61" t="str">
        <f>Schedule!X2</f>
        <v>SHU</v>
      </c>
      <c r="Y2" s="82" t="str">
        <f>Schedule!Y2</f>
        <v>@CHE</v>
      </c>
      <c r="Z2" s="82" t="str">
        <f>Schedule!Z2</f>
        <v>@BUR</v>
      </c>
      <c r="AA2" s="82" t="str">
        <f>Schedule!AA2</f>
        <v>NEW</v>
      </c>
      <c r="AB2" s="82" t="str">
        <f>Schedule!AB2</f>
        <v>EVE</v>
      </c>
      <c r="AC2" s="130" t="str">
        <f>Schedule!AC2</f>
        <v>@MCI</v>
      </c>
      <c r="AD2" s="82" t="str">
        <f>Schedule!AD2</f>
        <v>WHU</v>
      </c>
      <c r="AE2" s="82" t="str">
        <f>Schedule!AE2</f>
        <v>@BRI</v>
      </c>
      <c r="AF2" s="82" t="str">
        <f>Schedule!AF2</f>
        <v>@SOU</v>
      </c>
      <c r="AG2" s="82" t="str">
        <f>Schedule!AG2</f>
        <v>NOR</v>
      </c>
      <c r="AH2" s="82" t="str">
        <f>Schedule!AH2</f>
        <v>@WOL</v>
      </c>
      <c r="AI2" s="82" t="str">
        <f>Schedule!AI2</f>
        <v>LEI</v>
      </c>
      <c r="AJ2" s="82" t="str">
        <f>Schedule!AJ2</f>
        <v>@TOT</v>
      </c>
      <c r="AK2" s="82" t="str">
        <f>Schedule!AK2</f>
        <v>LIV</v>
      </c>
      <c r="AL2" s="61" t="str">
        <f>Schedule!AL2</f>
        <v>@AVL</v>
      </c>
      <c r="AM2" s="61" t="str">
        <f>Schedule!AM2</f>
        <v>WAT</v>
      </c>
      <c r="AO2" s="62"/>
      <c r="AT2" s="72" t="str">
        <f>Schedule!A2</f>
        <v>ARS</v>
      </c>
      <c r="AU2" s="3">
        <f ca="1">VLOOKUP(AT2,'Team Ratings'!$A$2:$H$21,7,FALSE)*(1-Fixtures!$D$3)</f>
        <v>80.455008358709279</v>
      </c>
      <c r="AV2" s="72" t="str">
        <f>Schedule!A2</f>
        <v>ARS</v>
      </c>
      <c r="AW2" s="3">
        <f ca="1">VLOOKUP(AV2,'Team Ratings'!$A$2:$H$21,4,FALSE)*(1+Fixtures!$D$3)</f>
        <v>113.15510826197355</v>
      </c>
    </row>
    <row r="3" spans="1:49" x14ac:dyDescent="0.25">
      <c r="A3" s="41" t="str">
        <f>Schedule!A3</f>
        <v>AVL</v>
      </c>
      <c r="B3" s="61" t="str">
        <f>Schedule!B3</f>
        <v>@TOT</v>
      </c>
      <c r="C3" s="61" t="str">
        <f>Schedule!C3</f>
        <v>BOU</v>
      </c>
      <c r="D3" s="61" t="str">
        <f>Schedule!D3</f>
        <v>EVE</v>
      </c>
      <c r="E3" s="61" t="str">
        <f>Schedule!E3</f>
        <v>@CRY</v>
      </c>
      <c r="F3" s="61" t="str">
        <f>Schedule!F3</f>
        <v>WHU</v>
      </c>
      <c r="G3" s="61" t="str">
        <f>Schedule!G3</f>
        <v>@ARS</v>
      </c>
      <c r="H3" s="61" t="str">
        <f>Schedule!H3</f>
        <v>BUR</v>
      </c>
      <c r="I3" s="61" t="str">
        <f>Schedule!I3</f>
        <v>@NOR</v>
      </c>
      <c r="J3" s="61" t="str">
        <f>Schedule!J3</f>
        <v>BRI</v>
      </c>
      <c r="K3" s="61" t="str">
        <f>Schedule!K3</f>
        <v>@MCI</v>
      </c>
      <c r="L3" s="61" t="str">
        <f>Schedule!L3</f>
        <v>LIV</v>
      </c>
      <c r="M3" s="61" t="str">
        <f>Schedule!M3</f>
        <v>@WOL</v>
      </c>
      <c r="N3" s="61" t="str">
        <f>Schedule!N3</f>
        <v>NEW</v>
      </c>
      <c r="O3" s="61" t="str">
        <f>Schedule!O3</f>
        <v>@MUN</v>
      </c>
      <c r="P3" s="61" t="str">
        <f>Schedule!P3</f>
        <v>@CHE</v>
      </c>
      <c r="Q3" s="61" t="str">
        <f>Schedule!Q3</f>
        <v>LEI</v>
      </c>
      <c r="R3" s="61" t="str">
        <f>Schedule!R3</f>
        <v>@SHU</v>
      </c>
      <c r="S3" s="61" t="str">
        <f>Schedule!S3</f>
        <v>SOU</v>
      </c>
      <c r="T3" s="61" t="str">
        <f>Schedule!T3</f>
        <v>NOR</v>
      </c>
      <c r="U3" s="61" t="str">
        <f>Schedule!U3</f>
        <v>@WAT</v>
      </c>
      <c r="V3" s="61" t="str">
        <f>Schedule!V3</f>
        <v>@BUR</v>
      </c>
      <c r="W3" s="61" t="str">
        <f>Schedule!W3</f>
        <v>MCI</v>
      </c>
      <c r="X3" s="61" t="str">
        <f>Schedule!X3</f>
        <v>@BRI</v>
      </c>
      <c r="Y3" s="82" t="str">
        <f>Schedule!Y3</f>
        <v>WAT</v>
      </c>
      <c r="Z3" s="82" t="str">
        <f>Schedule!Z3</f>
        <v>@BOU</v>
      </c>
      <c r="AA3" s="82" t="str">
        <f>Schedule!AA3</f>
        <v>TOT</v>
      </c>
      <c r="AB3" s="82" t="str">
        <f>Schedule!AB3</f>
        <v>@SOU</v>
      </c>
      <c r="AC3" s="130" t="str">
        <f>Schedule!AC3</f>
        <v>SHU</v>
      </c>
      <c r="AD3" s="82" t="str">
        <f>Schedule!AD3</f>
        <v>@LEI</v>
      </c>
      <c r="AE3" s="82" t="str">
        <f>Schedule!AE3</f>
        <v>CHE</v>
      </c>
      <c r="AF3" s="82" t="str">
        <f>Schedule!AF3</f>
        <v>@NEW</v>
      </c>
      <c r="AG3" s="82" t="str">
        <f>Schedule!AG3</f>
        <v>WOL</v>
      </c>
      <c r="AH3" s="82" t="str">
        <f>Schedule!AH3</f>
        <v>@LIV</v>
      </c>
      <c r="AI3" s="82" t="str">
        <f>Schedule!AI3</f>
        <v>MUN</v>
      </c>
      <c r="AJ3" s="82" t="str">
        <f>Schedule!AJ3</f>
        <v>CRY</v>
      </c>
      <c r="AK3" s="82" t="str">
        <f>Schedule!AK3</f>
        <v>@EVE</v>
      </c>
      <c r="AL3" s="61" t="str">
        <f>Schedule!AL3</f>
        <v>ARS</v>
      </c>
      <c r="AM3" s="61" t="str">
        <f>Schedule!AM3</f>
        <v>@WHU</v>
      </c>
      <c r="AO3" s="62"/>
      <c r="AT3" s="72" t="str">
        <f>Schedule!A3</f>
        <v>AVL</v>
      </c>
      <c r="AU3" s="3">
        <f ca="1">VLOOKUP(AT3,'Team Ratings'!$A$2:$H$21,7,FALSE)*(1-Fixtures!$D$3)</f>
        <v>83.391353645930707</v>
      </c>
      <c r="AV3" s="72" t="str">
        <f>Schedule!A3</f>
        <v>AVL</v>
      </c>
      <c r="AW3" s="3">
        <f ca="1">VLOOKUP(AV3,'Team Ratings'!$A$2:$H$21,4,FALSE)*(1+Fixtures!$D$3)</f>
        <v>147.07316801294641</v>
      </c>
    </row>
    <row r="4" spans="1:49" x14ac:dyDescent="0.25">
      <c r="A4" s="41" t="str">
        <f>Schedule!A4</f>
        <v>BOU</v>
      </c>
      <c r="B4" s="61" t="str">
        <f>Schedule!B4</f>
        <v>SHU</v>
      </c>
      <c r="C4" s="61" t="str">
        <f>Schedule!C4</f>
        <v>@AVL</v>
      </c>
      <c r="D4" s="61" t="str">
        <f>Schedule!D4</f>
        <v>MCI</v>
      </c>
      <c r="E4" s="61" t="str">
        <f>Schedule!E4</f>
        <v>@LEI</v>
      </c>
      <c r="F4" s="61" t="str">
        <f>Schedule!F4</f>
        <v>EVE</v>
      </c>
      <c r="G4" s="61" t="str">
        <f>Schedule!G4</f>
        <v>@SOU</v>
      </c>
      <c r="H4" s="61" t="str">
        <f>Schedule!H4</f>
        <v>WHU</v>
      </c>
      <c r="I4" s="61" t="str">
        <f>Schedule!I4</f>
        <v>@ARS</v>
      </c>
      <c r="J4" s="61" t="str">
        <f>Schedule!J4</f>
        <v>NOR</v>
      </c>
      <c r="K4" s="61" t="str">
        <f>Schedule!K4</f>
        <v>@WAT</v>
      </c>
      <c r="L4" s="61" t="str">
        <f>Schedule!L4</f>
        <v>MUN</v>
      </c>
      <c r="M4" s="61" t="str">
        <f>Schedule!M4</f>
        <v>@NEW</v>
      </c>
      <c r="N4" s="61" t="str">
        <f>Schedule!N4</f>
        <v>WOL</v>
      </c>
      <c r="O4" s="61" t="str">
        <f>Schedule!O4</f>
        <v>@TOT</v>
      </c>
      <c r="P4" s="61" t="str">
        <f>Schedule!P4</f>
        <v>@CRY</v>
      </c>
      <c r="Q4" s="61" t="str">
        <f>Schedule!Q4</f>
        <v>LIV</v>
      </c>
      <c r="R4" s="61" t="str">
        <f>Schedule!R4</f>
        <v>@CHE</v>
      </c>
      <c r="S4" s="61" t="str">
        <f>Schedule!S4</f>
        <v>BUR</v>
      </c>
      <c r="T4" s="61" t="str">
        <f>Schedule!T4</f>
        <v>ARS</v>
      </c>
      <c r="U4" s="61" t="str">
        <f>Schedule!U4</f>
        <v>@BRI</v>
      </c>
      <c r="V4" s="61" t="str">
        <f>Schedule!V4</f>
        <v>@WHU</v>
      </c>
      <c r="W4" s="61" t="str">
        <f>Schedule!W4</f>
        <v>WAT</v>
      </c>
      <c r="X4" s="61" t="str">
        <f>Schedule!X4</f>
        <v>@NOR</v>
      </c>
      <c r="Y4" s="82" t="str">
        <f>Schedule!Y4</f>
        <v>BRI</v>
      </c>
      <c r="Z4" s="82" t="str">
        <f>Schedule!Z4</f>
        <v>AVL</v>
      </c>
      <c r="AA4" s="82" t="str">
        <f>Schedule!AA4</f>
        <v>@SHU</v>
      </c>
      <c r="AB4" s="82" t="str">
        <f>Schedule!AB4</f>
        <v>@BUR</v>
      </c>
      <c r="AC4" s="82" t="str">
        <f>Schedule!AC4</f>
        <v>CHE</v>
      </c>
      <c r="AD4" s="82" t="str">
        <f>Schedule!AD4</f>
        <v>@LIV</v>
      </c>
      <c r="AE4" s="82" t="str">
        <f>Schedule!AE4</f>
        <v>CRY</v>
      </c>
      <c r="AF4" s="82" t="str">
        <f>Schedule!AF4</f>
        <v>@WOL</v>
      </c>
      <c r="AG4" s="82" t="str">
        <f>Schedule!AG4</f>
        <v>NEW</v>
      </c>
      <c r="AH4" s="82" t="str">
        <f>Schedule!AH4</f>
        <v>@MUN</v>
      </c>
      <c r="AI4" s="82" t="str">
        <f>Schedule!AI4</f>
        <v>TOT</v>
      </c>
      <c r="AJ4" s="82" t="str">
        <f>Schedule!AJ4</f>
        <v>LEI</v>
      </c>
      <c r="AK4" s="82" t="str">
        <f>Schedule!AK4</f>
        <v>@MCI</v>
      </c>
      <c r="AL4" s="61" t="str">
        <f>Schedule!AL4</f>
        <v>SOU</v>
      </c>
      <c r="AM4" s="61" t="str">
        <f>Schedule!AM4</f>
        <v>@EVE</v>
      </c>
      <c r="AO4" s="62"/>
      <c r="AT4" s="72" t="str">
        <f>Schedule!A4</f>
        <v>BOU</v>
      </c>
      <c r="AU4" s="3">
        <f ca="1">VLOOKUP(AT4,'Team Ratings'!$A$2:$H$21,7,FALSE)*(1-Fixtures!$D$3)</f>
        <v>65.257786950741192</v>
      </c>
      <c r="AV4" s="72" t="str">
        <f>Schedule!A4</f>
        <v>BOU</v>
      </c>
      <c r="AW4" s="3">
        <f ca="1">VLOOKUP(AV4,'Team Ratings'!$A$2:$H$21,4,FALSE)*(1+Fixtures!$D$3)</f>
        <v>126.88587692215808</v>
      </c>
    </row>
    <row r="5" spans="1:49" x14ac:dyDescent="0.25">
      <c r="A5" s="41" t="str">
        <f>Schedule!A5</f>
        <v>BRI</v>
      </c>
      <c r="B5" s="61" t="str">
        <f>Schedule!B5</f>
        <v>@WAT</v>
      </c>
      <c r="C5" s="61" t="str">
        <f>Schedule!C5</f>
        <v>WHU</v>
      </c>
      <c r="D5" s="61" t="str">
        <f>Schedule!D5</f>
        <v>SOU</v>
      </c>
      <c r="E5" s="61" t="str">
        <f>Schedule!E5</f>
        <v>@MCI</v>
      </c>
      <c r="F5" s="61" t="str">
        <f>Schedule!F5</f>
        <v>BUR</v>
      </c>
      <c r="G5" s="61" t="str">
        <f>Schedule!G5</f>
        <v>@NEW</v>
      </c>
      <c r="H5" s="61" t="str">
        <f>Schedule!H5</f>
        <v>@CHE</v>
      </c>
      <c r="I5" s="61" t="str">
        <f>Schedule!I5</f>
        <v>TOT</v>
      </c>
      <c r="J5" s="61" t="str">
        <f>Schedule!J5</f>
        <v>@AVL</v>
      </c>
      <c r="K5" s="61" t="str">
        <f>Schedule!K5</f>
        <v>EVE</v>
      </c>
      <c r="L5" s="61" t="str">
        <f>Schedule!L5</f>
        <v>NOR</v>
      </c>
      <c r="M5" s="61" t="str">
        <f>Schedule!M5</f>
        <v>@MUN</v>
      </c>
      <c r="N5" s="61" t="str">
        <f>Schedule!N5</f>
        <v>LEI</v>
      </c>
      <c r="O5" s="61" t="str">
        <f>Schedule!O5</f>
        <v>@LIV</v>
      </c>
      <c r="P5" s="61" t="str">
        <f>Schedule!P5</f>
        <v>@ARS</v>
      </c>
      <c r="Q5" s="61" t="str">
        <f>Schedule!Q5</f>
        <v>WOL</v>
      </c>
      <c r="R5" s="61" t="str">
        <f>Schedule!R5</f>
        <v>@CRY</v>
      </c>
      <c r="S5" s="61" t="str">
        <f>Schedule!S5</f>
        <v>SHU</v>
      </c>
      <c r="T5" s="61" t="str">
        <f>Schedule!T5</f>
        <v>@TOT</v>
      </c>
      <c r="U5" s="61" t="str">
        <f>Schedule!U5</f>
        <v>BOU</v>
      </c>
      <c r="V5" s="61" t="str">
        <f>Schedule!V5</f>
        <v>CHE</v>
      </c>
      <c r="W5" s="61" t="str">
        <f>Schedule!W5</f>
        <v>@EVE</v>
      </c>
      <c r="X5" s="61" t="str">
        <f>Schedule!X5</f>
        <v>AVL</v>
      </c>
      <c r="Y5" s="82" t="str">
        <f>Schedule!Y5</f>
        <v>@BOU</v>
      </c>
      <c r="Z5" s="82" t="str">
        <f>Schedule!Z5</f>
        <v>@WHU</v>
      </c>
      <c r="AA5" s="82" t="str">
        <f>Schedule!AA5</f>
        <v>WAT</v>
      </c>
      <c r="AB5" s="82" t="str">
        <f>Schedule!AB5</f>
        <v>@SHU</v>
      </c>
      <c r="AC5" s="82" t="str">
        <f>Schedule!AC5</f>
        <v>CRY</v>
      </c>
      <c r="AD5" s="82" t="str">
        <f>Schedule!AD5</f>
        <v>@WOL</v>
      </c>
      <c r="AE5" s="82" t="str">
        <f>Schedule!AE5</f>
        <v>ARS</v>
      </c>
      <c r="AF5" s="82" t="str">
        <f>Schedule!AF5</f>
        <v>@LEI</v>
      </c>
      <c r="AG5" s="82" t="str">
        <f>Schedule!AG5</f>
        <v>MUN</v>
      </c>
      <c r="AH5" s="82" t="str">
        <f>Schedule!AH5</f>
        <v>@NOR</v>
      </c>
      <c r="AI5" s="82" t="str">
        <f>Schedule!AI5</f>
        <v>LIV</v>
      </c>
      <c r="AJ5" s="82" t="str">
        <f>Schedule!AJ5</f>
        <v>MCI</v>
      </c>
      <c r="AK5" s="82" t="str">
        <f>Schedule!AK5</f>
        <v>@SOU</v>
      </c>
      <c r="AL5" s="61" t="str">
        <f>Schedule!AL5</f>
        <v>NEW</v>
      </c>
      <c r="AM5" s="61" t="str">
        <f>Schedule!AM5</f>
        <v>@BUR</v>
      </c>
      <c r="AO5" s="62"/>
      <c r="AT5" s="72" t="str">
        <f>Schedule!A5</f>
        <v>BRI</v>
      </c>
      <c r="AU5" s="3">
        <f ca="1">VLOOKUP(AT5,'Team Ratings'!$A$2:$H$21,7,FALSE)*(1-Fixtures!$D$3)</f>
        <v>84.529476392357566</v>
      </c>
      <c r="AV5" s="72" t="str">
        <f>Schedule!A5</f>
        <v>BRI</v>
      </c>
      <c r="AW5" s="3">
        <f ca="1">VLOOKUP(AV5,'Team Ratings'!$A$2:$H$21,4,FALSE)*(1+Fixtures!$D$3)</f>
        <v>118.01354914984823</v>
      </c>
    </row>
    <row r="6" spans="1:49" x14ac:dyDescent="0.25">
      <c r="A6" s="41" t="str">
        <f>Schedule!A6</f>
        <v>BUR</v>
      </c>
      <c r="B6" s="61" t="str">
        <f>Schedule!B6</f>
        <v>SOU</v>
      </c>
      <c r="C6" s="61" t="str">
        <f>Schedule!C6</f>
        <v>@ARS</v>
      </c>
      <c r="D6" s="61" t="str">
        <f>Schedule!D6</f>
        <v>@WOL</v>
      </c>
      <c r="E6" s="61" t="str">
        <f>Schedule!E6</f>
        <v>LIV</v>
      </c>
      <c r="F6" s="61" t="str">
        <f>Schedule!F6</f>
        <v>@BRI</v>
      </c>
      <c r="G6" s="61" t="str">
        <f>Schedule!G6</f>
        <v>NOR</v>
      </c>
      <c r="H6" s="61" t="str">
        <f>Schedule!H6</f>
        <v>@AVL</v>
      </c>
      <c r="I6" s="61" t="str">
        <f>Schedule!I6</f>
        <v>EVE</v>
      </c>
      <c r="J6" s="61" t="str">
        <f>Schedule!J6</f>
        <v>@LEI</v>
      </c>
      <c r="K6" s="61" t="str">
        <f>Schedule!K6</f>
        <v>CHE</v>
      </c>
      <c r="L6" s="61" t="str">
        <f>Schedule!L6</f>
        <v>@SHU</v>
      </c>
      <c r="M6" s="61" t="str">
        <f>Schedule!M6</f>
        <v>WHU</v>
      </c>
      <c r="N6" s="61" t="str">
        <f>Schedule!N6</f>
        <v>@WAT</v>
      </c>
      <c r="O6" s="61" t="str">
        <f>Schedule!O6</f>
        <v>CRY</v>
      </c>
      <c r="P6" s="61" t="str">
        <f>Schedule!P6</f>
        <v>MCI</v>
      </c>
      <c r="Q6" s="61" t="str">
        <f>Schedule!Q6</f>
        <v>@TOT</v>
      </c>
      <c r="R6" s="61" t="str">
        <f>Schedule!R6</f>
        <v>NEW</v>
      </c>
      <c r="S6" s="61" t="str">
        <f>Schedule!S6</f>
        <v>@BOU</v>
      </c>
      <c r="T6" s="61" t="str">
        <f>Schedule!T6</f>
        <v>@EVE</v>
      </c>
      <c r="U6" s="61" t="str">
        <f>Schedule!U6</f>
        <v>MUN</v>
      </c>
      <c r="V6" s="61" t="str">
        <f>Schedule!V6</f>
        <v>AVL</v>
      </c>
      <c r="W6" s="61" t="str">
        <f>Schedule!W6</f>
        <v>@CHE</v>
      </c>
      <c r="X6" s="61" t="str">
        <f>Schedule!X6</f>
        <v>LEI</v>
      </c>
      <c r="Y6" s="82" t="str">
        <f>Schedule!Y6</f>
        <v>@MUN</v>
      </c>
      <c r="Z6" s="82" t="str">
        <f>Schedule!Z6</f>
        <v>ARS</v>
      </c>
      <c r="AA6" s="82" t="str">
        <f>Schedule!AA6</f>
        <v>@SOU</v>
      </c>
      <c r="AB6" s="82" t="str">
        <f>Schedule!AB6</f>
        <v>BOU</v>
      </c>
      <c r="AC6" s="82" t="str">
        <f>Schedule!AC6</f>
        <v>@NEW</v>
      </c>
      <c r="AD6" s="82" t="str">
        <f>Schedule!AD6</f>
        <v>TOT</v>
      </c>
      <c r="AE6" s="82" t="str">
        <f>Schedule!AE6</f>
        <v>@MCI</v>
      </c>
      <c r="AF6" s="82" t="str">
        <f>Schedule!AF6</f>
        <v>WAT</v>
      </c>
      <c r="AG6" s="82" t="str">
        <f>Schedule!AG6</f>
        <v>@CRY</v>
      </c>
      <c r="AH6" s="82" t="str">
        <f>Schedule!AH6</f>
        <v>SHU</v>
      </c>
      <c r="AI6" s="82" t="str">
        <f>Schedule!AI6</f>
        <v>@WHU</v>
      </c>
      <c r="AJ6" s="82" t="str">
        <f>Schedule!AJ6</f>
        <v>@LIV</v>
      </c>
      <c r="AK6" s="82" t="str">
        <f>Schedule!AK6</f>
        <v>WOL</v>
      </c>
      <c r="AL6" s="61" t="str">
        <f>Schedule!AL6</f>
        <v>@NOR</v>
      </c>
      <c r="AM6" s="61" t="str">
        <f>Schedule!AM6</f>
        <v>BRI</v>
      </c>
      <c r="AO6" s="62"/>
      <c r="AT6" s="72" t="str">
        <f>Schedule!A6</f>
        <v>BUR</v>
      </c>
      <c r="AU6" s="3">
        <f ca="1">VLOOKUP(AT6,'Team Ratings'!$A$2:$H$21,7,FALSE)*(1-Fixtures!$D$3)</f>
        <v>74.995430224278195</v>
      </c>
      <c r="AV6" s="72" t="str">
        <f>Schedule!A6</f>
        <v>BUR</v>
      </c>
      <c r="AW6" s="3">
        <f ca="1">VLOOKUP(AV6,'Team Ratings'!$A$2:$H$21,4,FALSE)*(1+Fixtures!$D$3)</f>
        <v>105.63379771662615</v>
      </c>
    </row>
    <row r="7" spans="1:49" x14ac:dyDescent="0.25">
      <c r="A7" s="41" t="str">
        <f>Schedule!A7</f>
        <v>CHE</v>
      </c>
      <c r="B7" s="61" t="str">
        <f>Schedule!B7</f>
        <v>@MUN</v>
      </c>
      <c r="C7" s="61" t="str">
        <f>Schedule!C7</f>
        <v>LEI</v>
      </c>
      <c r="D7" s="61" t="str">
        <f>Schedule!D7</f>
        <v>@NOR</v>
      </c>
      <c r="E7" s="61" t="str">
        <f>Schedule!E7</f>
        <v>SHU</v>
      </c>
      <c r="F7" s="61" t="str">
        <f>Schedule!F7</f>
        <v>@WOL</v>
      </c>
      <c r="G7" s="61" t="str">
        <f>Schedule!G7</f>
        <v>LIV</v>
      </c>
      <c r="H7" s="61" t="str">
        <f>Schedule!H7</f>
        <v>BRI</v>
      </c>
      <c r="I7" s="61" t="str">
        <f>Schedule!I7</f>
        <v>@SOU</v>
      </c>
      <c r="J7" s="61" t="str">
        <f>Schedule!J7</f>
        <v>NEW</v>
      </c>
      <c r="K7" s="61" t="str">
        <f>Schedule!K7</f>
        <v>@BUR</v>
      </c>
      <c r="L7" s="61" t="str">
        <f>Schedule!L7</f>
        <v>@WAT</v>
      </c>
      <c r="M7" s="61" t="str">
        <f>Schedule!M7</f>
        <v>CRY</v>
      </c>
      <c r="N7" s="61" t="str">
        <f>Schedule!N7</f>
        <v>@MCI</v>
      </c>
      <c r="O7" s="61" t="str">
        <f>Schedule!O7</f>
        <v>WHU</v>
      </c>
      <c r="P7" s="61" t="str">
        <f>Schedule!P7</f>
        <v>AVL</v>
      </c>
      <c r="Q7" s="61" t="str">
        <f>Schedule!Q7</f>
        <v>@EVE</v>
      </c>
      <c r="R7" s="61" t="str">
        <f>Schedule!R7</f>
        <v>BOU</v>
      </c>
      <c r="S7" s="61" t="str">
        <f>Schedule!S7</f>
        <v>@TOT</v>
      </c>
      <c r="T7" s="61" t="str">
        <f>Schedule!T7</f>
        <v>SOU</v>
      </c>
      <c r="U7" s="61" t="str">
        <f>Schedule!U7</f>
        <v>@ARS</v>
      </c>
      <c r="V7" s="61" t="str">
        <f>Schedule!V7</f>
        <v>@BRI</v>
      </c>
      <c r="W7" s="61" t="str">
        <f>Schedule!W7</f>
        <v>BUR</v>
      </c>
      <c r="X7" s="61" t="str">
        <f>Schedule!X7</f>
        <v>@NEW</v>
      </c>
      <c r="Y7" s="82" t="str">
        <f>Schedule!Y7</f>
        <v>ARS</v>
      </c>
      <c r="Z7" s="82" t="str">
        <f>Schedule!Z7</f>
        <v>@LEI</v>
      </c>
      <c r="AA7" s="82" t="str">
        <f>Schedule!AA7</f>
        <v>MUN</v>
      </c>
      <c r="AB7" s="82" t="str">
        <f>Schedule!AB7</f>
        <v>TOT</v>
      </c>
      <c r="AC7" s="82" t="str">
        <f>Schedule!AC7</f>
        <v>@BOU</v>
      </c>
      <c r="AD7" s="82" t="str">
        <f>Schedule!AD7</f>
        <v>EVE</v>
      </c>
      <c r="AE7" s="82" t="str">
        <f>Schedule!AE7</f>
        <v>@AVL</v>
      </c>
      <c r="AF7" s="82" t="str">
        <f>Schedule!AF7</f>
        <v>MCI</v>
      </c>
      <c r="AG7" s="82" t="str">
        <f>Schedule!AG7</f>
        <v>@WHU</v>
      </c>
      <c r="AH7" s="82" t="str">
        <f>Schedule!AH7</f>
        <v>WAT</v>
      </c>
      <c r="AI7" s="82" t="str">
        <f>Schedule!AI7</f>
        <v>@CRY</v>
      </c>
      <c r="AJ7" s="82" t="str">
        <f>Schedule!AJ7</f>
        <v>@SHU</v>
      </c>
      <c r="AK7" s="82" t="str">
        <f>Schedule!AK7</f>
        <v>NOR</v>
      </c>
      <c r="AL7" s="61" t="str">
        <f>Schedule!AL7</f>
        <v>@LIV</v>
      </c>
      <c r="AM7" s="61" t="str">
        <f>Schedule!AM7</f>
        <v>WOL</v>
      </c>
      <c r="AO7" s="62"/>
      <c r="AT7" s="72" t="str">
        <f>Schedule!A7</f>
        <v>CHE</v>
      </c>
      <c r="AU7" s="3">
        <f ca="1">VLOOKUP(AT7,'Team Ratings'!$A$2:$H$21,7,FALSE)*(1-Fixtures!$D$3)</f>
        <v>117.90699832012083</v>
      </c>
      <c r="AV7" s="72" t="str">
        <f>Schedule!A7</f>
        <v>CHE</v>
      </c>
      <c r="AW7" s="3">
        <f ca="1">VLOOKUP(AV7,'Team Ratings'!$A$2:$H$21,4,FALSE)*(1+Fixtures!$D$3)</f>
        <v>84.037839983826714</v>
      </c>
    </row>
    <row r="8" spans="1:49" x14ac:dyDescent="0.25">
      <c r="A8" s="41" t="str">
        <f>Schedule!A8</f>
        <v>CRY</v>
      </c>
      <c r="B8" s="61" t="str">
        <f>Schedule!B8</f>
        <v>EVE</v>
      </c>
      <c r="C8" s="61" t="str">
        <f>Schedule!C8</f>
        <v>@SHU</v>
      </c>
      <c r="D8" s="61" t="str">
        <f>Schedule!D8</f>
        <v>@MUN</v>
      </c>
      <c r="E8" s="61" t="str">
        <f>Schedule!E8</f>
        <v>AVL</v>
      </c>
      <c r="F8" s="61" t="str">
        <f>Schedule!F8</f>
        <v>@TOT</v>
      </c>
      <c r="G8" s="61" t="str">
        <f>Schedule!G8</f>
        <v>WOL</v>
      </c>
      <c r="H8" s="61" t="str">
        <f>Schedule!H8</f>
        <v>NOR</v>
      </c>
      <c r="I8" s="61" t="str">
        <f>Schedule!I8</f>
        <v>@WHU</v>
      </c>
      <c r="J8" s="61" t="str">
        <f>Schedule!J8</f>
        <v>MCI</v>
      </c>
      <c r="K8" s="61" t="str">
        <f>Schedule!K8</f>
        <v>@ARS</v>
      </c>
      <c r="L8" s="61" t="str">
        <f>Schedule!L8</f>
        <v>LEI</v>
      </c>
      <c r="M8" s="61" t="str">
        <f>Schedule!M8</f>
        <v>@CHE</v>
      </c>
      <c r="N8" s="61" t="str">
        <f>Schedule!N8</f>
        <v>LIV</v>
      </c>
      <c r="O8" s="61" t="str">
        <f>Schedule!O8</f>
        <v>@BUR</v>
      </c>
      <c r="P8" s="61" t="str">
        <f>Schedule!P8</f>
        <v>BOU</v>
      </c>
      <c r="Q8" s="61" t="str">
        <f>Schedule!Q8</f>
        <v>@WAT</v>
      </c>
      <c r="R8" s="61" t="str">
        <f>Schedule!R8</f>
        <v>BRI</v>
      </c>
      <c r="S8" s="61" t="str">
        <f>Schedule!S8</f>
        <v>@NEW</v>
      </c>
      <c r="T8" s="61" t="str">
        <f>Schedule!T8</f>
        <v>WHU</v>
      </c>
      <c r="U8" s="61" t="str">
        <f>Schedule!U8</f>
        <v>@SOU</v>
      </c>
      <c r="V8" s="61" t="str">
        <f>Schedule!V8</f>
        <v>@NOR</v>
      </c>
      <c r="W8" s="61" t="str">
        <f>Schedule!W8</f>
        <v>ARS</v>
      </c>
      <c r="X8" s="61" t="str">
        <f>Schedule!X8</f>
        <v>@MCI</v>
      </c>
      <c r="Y8" s="82" t="str">
        <f>Schedule!Y8</f>
        <v>SOU</v>
      </c>
      <c r="Z8" s="82" t="str">
        <f>Schedule!Z8</f>
        <v>SHU</v>
      </c>
      <c r="AA8" s="82" t="str">
        <f>Schedule!AA8</f>
        <v>@EVE</v>
      </c>
      <c r="AB8" s="82" t="str">
        <f>Schedule!AB8</f>
        <v>NEW</v>
      </c>
      <c r="AC8" s="82" t="str">
        <f>Schedule!AC8</f>
        <v>@BRI</v>
      </c>
      <c r="AD8" s="82" t="str">
        <f>Schedule!AD8</f>
        <v>WAT</v>
      </c>
      <c r="AE8" s="82" t="str">
        <f>Schedule!AE8</f>
        <v>@BOU</v>
      </c>
      <c r="AF8" s="82" t="str">
        <f>Schedule!AF8</f>
        <v>@LIV</v>
      </c>
      <c r="AG8" s="82" t="str">
        <f>Schedule!AG8</f>
        <v>BUR</v>
      </c>
      <c r="AH8" s="82" t="str">
        <f>Schedule!AH8</f>
        <v>@LEI</v>
      </c>
      <c r="AI8" s="82" t="str">
        <f>Schedule!AI8</f>
        <v>CHE</v>
      </c>
      <c r="AJ8" s="82" t="str">
        <f>Schedule!AJ8</f>
        <v>@AVL</v>
      </c>
      <c r="AK8" s="82" t="str">
        <f>Schedule!AK8</f>
        <v>MUN</v>
      </c>
      <c r="AL8" s="61" t="str">
        <f>Schedule!AL8</f>
        <v>@WOL</v>
      </c>
      <c r="AM8" s="61" t="str">
        <f>Schedule!AM8</f>
        <v>TOT</v>
      </c>
      <c r="AO8" s="62"/>
      <c r="AT8" s="72" t="str">
        <f>Schedule!A8</f>
        <v>CRY</v>
      </c>
      <c r="AU8" s="3">
        <f ca="1">VLOOKUP(AT8,'Team Ratings'!$A$2:$H$21,7,FALSE)*(1-Fixtures!$D$3)</f>
        <v>56.908938382277455</v>
      </c>
      <c r="AV8" s="72" t="str">
        <f>Schedule!A8</f>
        <v>CRY</v>
      </c>
      <c r="AW8" s="3">
        <f ca="1">VLOOKUP(AV8,'Team Ratings'!$A$2:$H$21,4,FALSE)*(1+Fixtures!$D$3)</f>
        <v>114.38460562614026</v>
      </c>
    </row>
    <row r="9" spans="1:49" x14ac:dyDescent="0.25">
      <c r="A9" s="41" t="str">
        <f>Schedule!A9</f>
        <v>EVE</v>
      </c>
      <c r="B9" s="61" t="str">
        <f>Schedule!B9</f>
        <v>@CRY</v>
      </c>
      <c r="C9" s="61" t="str">
        <f>Schedule!C9</f>
        <v>WAT</v>
      </c>
      <c r="D9" s="61" t="str">
        <f>Schedule!D9</f>
        <v>@AVL</v>
      </c>
      <c r="E9" s="61" t="str">
        <f>Schedule!E9</f>
        <v>WOL</v>
      </c>
      <c r="F9" s="61" t="str">
        <f>Schedule!F9</f>
        <v>@BOU</v>
      </c>
      <c r="G9" s="61" t="str">
        <f>Schedule!G9</f>
        <v>SHU</v>
      </c>
      <c r="H9" s="61" t="str">
        <f>Schedule!H9</f>
        <v>MCI</v>
      </c>
      <c r="I9" s="61" t="str">
        <f>Schedule!I9</f>
        <v>@BUR</v>
      </c>
      <c r="J9" s="61" t="str">
        <f>Schedule!J9</f>
        <v>WHU</v>
      </c>
      <c r="K9" s="61" t="str">
        <f>Schedule!K9</f>
        <v>@BRI</v>
      </c>
      <c r="L9" s="61" t="str">
        <f>Schedule!L9</f>
        <v>TOT</v>
      </c>
      <c r="M9" s="61" t="str">
        <f>Schedule!M9</f>
        <v>@SOU</v>
      </c>
      <c r="N9" s="61" t="str">
        <f>Schedule!N9</f>
        <v>NOR</v>
      </c>
      <c r="O9" s="61" t="str">
        <f>Schedule!O9</f>
        <v>@LEI</v>
      </c>
      <c r="P9" s="61" t="str">
        <f>Schedule!P9</f>
        <v>@LIV</v>
      </c>
      <c r="Q9" s="61" t="str">
        <f>Schedule!Q9</f>
        <v>CHE</v>
      </c>
      <c r="R9" s="61" t="str">
        <f>Schedule!R9</f>
        <v>@MUN</v>
      </c>
      <c r="S9" s="61" t="str">
        <f>Schedule!S9</f>
        <v>ARS</v>
      </c>
      <c r="T9" s="61" t="str">
        <f>Schedule!T9</f>
        <v>BUR</v>
      </c>
      <c r="U9" s="61" t="str">
        <f>Schedule!U9</f>
        <v>@NEW</v>
      </c>
      <c r="V9" s="61" t="str">
        <f>Schedule!V9</f>
        <v>@MCI</v>
      </c>
      <c r="W9" s="61" t="str">
        <f>Schedule!W9</f>
        <v>BRI</v>
      </c>
      <c r="X9" s="61" t="str">
        <f>Schedule!X9</f>
        <v>@WHU</v>
      </c>
      <c r="Y9" s="82" t="str">
        <f>Schedule!Y9</f>
        <v>NEW</v>
      </c>
      <c r="Z9" s="82" t="str">
        <f>Schedule!Z9</f>
        <v>@WAT</v>
      </c>
      <c r="AA9" s="82" t="str">
        <f>Schedule!AA9</f>
        <v>CRY</v>
      </c>
      <c r="AB9" s="82" t="str">
        <f>Schedule!AB9</f>
        <v>@ARS</v>
      </c>
      <c r="AC9" s="82" t="str">
        <f>Schedule!AC9</f>
        <v>MUN</v>
      </c>
      <c r="AD9" s="82" t="str">
        <f>Schedule!AD9</f>
        <v>@CHE</v>
      </c>
      <c r="AE9" s="82" t="str">
        <f>Schedule!AE9</f>
        <v>LIV</v>
      </c>
      <c r="AF9" s="82" t="str">
        <f>Schedule!AF9</f>
        <v>@NOR</v>
      </c>
      <c r="AG9" s="82" t="str">
        <f>Schedule!AG9</f>
        <v>LEI</v>
      </c>
      <c r="AH9" s="82" t="str">
        <f>Schedule!AH9</f>
        <v>@TOT</v>
      </c>
      <c r="AI9" s="82" t="str">
        <f>Schedule!AI9</f>
        <v>SOU</v>
      </c>
      <c r="AJ9" s="82" t="str">
        <f>Schedule!AJ9</f>
        <v>@WOL</v>
      </c>
      <c r="AK9" s="82" t="str">
        <f>Schedule!AK9</f>
        <v>AVL</v>
      </c>
      <c r="AL9" s="61" t="str">
        <f>Schedule!AL9</f>
        <v>@SHU</v>
      </c>
      <c r="AM9" s="61" t="str">
        <f>Schedule!AM9</f>
        <v>BOU</v>
      </c>
      <c r="AO9" s="62"/>
      <c r="AT9" s="72" t="str">
        <f>Schedule!A9</f>
        <v>EVE</v>
      </c>
      <c r="AU9" s="3">
        <f ca="1">VLOOKUP(AT9,'Team Ratings'!$A$2:$H$21,7,FALSE)*(1-Fixtures!$D$3)</f>
        <v>90.054383251152188</v>
      </c>
      <c r="AV9" s="72" t="str">
        <f>Schedule!A9</f>
        <v>EVE</v>
      </c>
      <c r="AW9" s="3">
        <f ca="1">VLOOKUP(AV9,'Team Ratings'!$A$2:$H$21,4,FALSE)*(1+Fixtures!$D$3)</f>
        <v>100.53110805125908</v>
      </c>
    </row>
    <row r="10" spans="1:49" x14ac:dyDescent="0.25">
      <c r="A10" s="41" t="str">
        <f>Schedule!A10</f>
        <v>LEI</v>
      </c>
      <c r="B10" s="61" t="str">
        <f>Schedule!B10</f>
        <v>WOL</v>
      </c>
      <c r="C10" s="61" t="str">
        <f>Schedule!C10</f>
        <v>@CHE</v>
      </c>
      <c r="D10" s="61" t="str">
        <f>Schedule!D10</f>
        <v>@SHU</v>
      </c>
      <c r="E10" s="61" t="str">
        <f>Schedule!E10</f>
        <v>BOU</v>
      </c>
      <c r="F10" s="61" t="str">
        <f>Schedule!F10</f>
        <v>@MUN</v>
      </c>
      <c r="G10" s="61" t="str">
        <f>Schedule!G10</f>
        <v>TOT</v>
      </c>
      <c r="H10" s="61" t="str">
        <f>Schedule!H10</f>
        <v>NEW</v>
      </c>
      <c r="I10" s="61" t="str">
        <f>Schedule!I10</f>
        <v>@LIV</v>
      </c>
      <c r="J10" s="61" t="str">
        <f>Schedule!J10</f>
        <v>BUR</v>
      </c>
      <c r="K10" s="61" t="str">
        <f>Schedule!K10</f>
        <v>@SOU</v>
      </c>
      <c r="L10" s="61" t="str">
        <f>Schedule!L10</f>
        <v>@CRY</v>
      </c>
      <c r="M10" s="61" t="str">
        <f>Schedule!M10</f>
        <v>ARS</v>
      </c>
      <c r="N10" s="61" t="str">
        <f>Schedule!N10</f>
        <v>@BRI</v>
      </c>
      <c r="O10" s="61" t="str">
        <f>Schedule!O10</f>
        <v>EVE</v>
      </c>
      <c r="P10" s="61" t="str">
        <f>Schedule!P10</f>
        <v>WAT</v>
      </c>
      <c r="Q10" s="61" t="str">
        <f>Schedule!Q10</f>
        <v>@AVL</v>
      </c>
      <c r="R10" s="61" t="str">
        <f>Schedule!R10</f>
        <v>NOR</v>
      </c>
      <c r="S10" s="61" t="str">
        <f>Schedule!S10</f>
        <v>@MCI</v>
      </c>
      <c r="T10" s="61" t="str">
        <f>Schedule!T10</f>
        <v>LIV</v>
      </c>
      <c r="U10" s="61" t="str">
        <f>Schedule!U10</f>
        <v>@WHU</v>
      </c>
      <c r="V10" s="61" t="str">
        <f>Schedule!V10</f>
        <v>@NEW</v>
      </c>
      <c r="W10" s="61" t="str">
        <f>Schedule!W10</f>
        <v>SOU</v>
      </c>
      <c r="X10" s="61" t="str">
        <f>Schedule!X10</f>
        <v>@BUR</v>
      </c>
      <c r="Y10" s="82" t="str">
        <f>Schedule!Y10</f>
        <v>WHU</v>
      </c>
      <c r="Z10" s="82" t="str">
        <f>Schedule!Z10</f>
        <v>CHE</v>
      </c>
      <c r="AA10" s="82" t="str">
        <f>Schedule!AA10</f>
        <v>@WOL</v>
      </c>
      <c r="AB10" s="82" t="str">
        <f>Schedule!AB10</f>
        <v>MCI</v>
      </c>
      <c r="AC10" s="82" t="str">
        <f>Schedule!AC10</f>
        <v>@NOR</v>
      </c>
      <c r="AD10" s="82" t="str">
        <f>Schedule!AD10</f>
        <v>AVL</v>
      </c>
      <c r="AE10" s="82" t="str">
        <f>Schedule!AE10</f>
        <v>@WAT</v>
      </c>
      <c r="AF10" s="82" t="str">
        <f>Schedule!AF10</f>
        <v>BRI</v>
      </c>
      <c r="AG10" s="82" t="str">
        <f>Schedule!AG10</f>
        <v>@EVE</v>
      </c>
      <c r="AH10" s="82" t="str">
        <f>Schedule!AH10</f>
        <v>CRY</v>
      </c>
      <c r="AI10" s="82" t="str">
        <f>Schedule!AI10</f>
        <v>@ARS</v>
      </c>
      <c r="AJ10" s="82" t="str">
        <f>Schedule!AJ10</f>
        <v>@BOU</v>
      </c>
      <c r="AK10" s="82" t="str">
        <f>Schedule!AK10</f>
        <v>SHU</v>
      </c>
      <c r="AL10" s="61" t="str">
        <f>Schedule!AL10</f>
        <v>@TOT</v>
      </c>
      <c r="AM10" s="61" t="str">
        <f>Schedule!AM10</f>
        <v>MUN</v>
      </c>
      <c r="AO10" s="62"/>
      <c r="AT10" s="72" t="str">
        <f>Schedule!A10</f>
        <v>LEI</v>
      </c>
      <c r="AU10" s="3">
        <f ca="1">VLOOKUP(AT10,'Team Ratings'!$A$2:$H$21,7,FALSE)*(1-Fixtures!$D$3)</f>
        <v>110.17116245055088</v>
      </c>
      <c r="AV10" s="72" t="str">
        <f>Schedule!A10</f>
        <v>LEI</v>
      </c>
      <c r="AW10" s="3">
        <f ca="1">VLOOKUP(AV10,'Team Ratings'!$A$2:$H$21,4,FALSE)*(1+Fixtures!$D$3)</f>
        <v>97.056054558052523</v>
      </c>
    </row>
    <row r="11" spans="1:49" x14ac:dyDescent="0.25">
      <c r="A11" s="41" t="str">
        <f>Schedule!A11</f>
        <v>LIV</v>
      </c>
      <c r="B11" s="61" t="str">
        <f>Schedule!B11</f>
        <v>NOR</v>
      </c>
      <c r="C11" s="61" t="str">
        <f>Schedule!C11</f>
        <v>@SOU</v>
      </c>
      <c r="D11" s="61" t="str">
        <f>Schedule!D11</f>
        <v>ARS</v>
      </c>
      <c r="E11" s="61" t="str">
        <f>Schedule!E11</f>
        <v>@BUR</v>
      </c>
      <c r="F11" s="61" t="str">
        <f>Schedule!F11</f>
        <v>NEW</v>
      </c>
      <c r="G11" s="61" t="str">
        <f>Schedule!G11</f>
        <v>@CHE</v>
      </c>
      <c r="H11" s="61" t="str">
        <f>Schedule!H11</f>
        <v>@SHU</v>
      </c>
      <c r="I11" s="61" t="str">
        <f>Schedule!I11</f>
        <v>LEI</v>
      </c>
      <c r="J11" s="61" t="str">
        <f>Schedule!J11</f>
        <v>@MUN</v>
      </c>
      <c r="K11" s="61" t="str">
        <f>Schedule!K11</f>
        <v>TOT</v>
      </c>
      <c r="L11" s="61" t="str">
        <f>Schedule!L11</f>
        <v>@AVL</v>
      </c>
      <c r="M11" s="61" t="str">
        <f>Schedule!M11</f>
        <v>MCI</v>
      </c>
      <c r="N11" s="61" t="str">
        <f>Schedule!N11</f>
        <v>@CRY</v>
      </c>
      <c r="O11" s="61" t="str">
        <f>Schedule!O11</f>
        <v>BRI</v>
      </c>
      <c r="P11" s="61" t="str">
        <f>Schedule!P11</f>
        <v>EVE</v>
      </c>
      <c r="Q11" s="61" t="str">
        <f>Schedule!Q11</f>
        <v>@BOU</v>
      </c>
      <c r="R11" s="61" t="str">
        <f>Schedule!R11</f>
        <v>WAT</v>
      </c>
      <c r="S11" s="90" t="str">
        <f>Schedule!S11</f>
        <v>@WHU</v>
      </c>
      <c r="T11" s="61" t="str">
        <f>Schedule!T11</f>
        <v>@LEI</v>
      </c>
      <c r="U11" s="61" t="str">
        <f>Schedule!U11</f>
        <v>WOL</v>
      </c>
      <c r="V11" s="61" t="str">
        <f>Schedule!V11</f>
        <v>SHU</v>
      </c>
      <c r="W11" s="61" t="str">
        <f>Schedule!W11</f>
        <v>@TOT</v>
      </c>
      <c r="X11" s="61" t="str">
        <f>Schedule!X11</f>
        <v>MUN</v>
      </c>
      <c r="Y11" s="90" t="str">
        <f>Schedule!Y11</f>
        <v>@WOL</v>
      </c>
      <c r="Z11" s="82" t="str">
        <f>Schedule!Z11</f>
        <v>SOU</v>
      </c>
      <c r="AA11" s="82" t="str">
        <f>Schedule!AA11</f>
        <v>@NOR</v>
      </c>
      <c r="AB11" s="82" t="str">
        <f>Schedule!AB11</f>
        <v>WHU</v>
      </c>
      <c r="AC11" s="82" t="str">
        <f>Schedule!AC11</f>
        <v>@WAT</v>
      </c>
      <c r="AD11" s="82" t="str">
        <f>Schedule!AD11</f>
        <v>BOU</v>
      </c>
      <c r="AE11" s="82" t="str">
        <f>Schedule!AE11</f>
        <v>@EVE</v>
      </c>
      <c r="AF11" s="82" t="str">
        <f>Schedule!AF11</f>
        <v>CRY</v>
      </c>
      <c r="AG11" s="82" t="str">
        <f>Schedule!AG11</f>
        <v>@MCI</v>
      </c>
      <c r="AH11" s="82" t="str">
        <f>Schedule!AH11</f>
        <v>AVL</v>
      </c>
      <c r="AI11" s="82" t="str">
        <f>Schedule!AI11</f>
        <v>@BRI</v>
      </c>
      <c r="AJ11" s="82" t="str">
        <f>Schedule!AJ11</f>
        <v>BUR</v>
      </c>
      <c r="AK11" s="82" t="str">
        <f>Schedule!AK11</f>
        <v>@ARS</v>
      </c>
      <c r="AL11" s="61" t="str">
        <f>Schedule!AL11</f>
        <v>CHE</v>
      </c>
      <c r="AM11" s="61" t="str">
        <f>Schedule!AM11</f>
        <v>@NEW</v>
      </c>
      <c r="AO11" s="62"/>
      <c r="AT11" s="72" t="str">
        <f>Schedule!A11</f>
        <v>LIV</v>
      </c>
      <c r="AU11" s="3">
        <f ca="1">VLOOKUP(AT11,'Team Ratings'!$A$2:$H$21,7,FALSE)*(1-Fixtures!$D$3)</f>
        <v>130.55343583761424</v>
      </c>
      <c r="AV11" s="72" t="str">
        <f>Schedule!A11</f>
        <v>LIV</v>
      </c>
      <c r="AW11" s="3">
        <f ca="1">VLOOKUP(AV11,'Team Ratings'!$A$2:$H$21,4,FALSE)*(1+Fixtures!$D$3)</f>
        <v>74.458809044757757</v>
      </c>
    </row>
    <row r="12" spans="1:49" x14ac:dyDescent="0.25">
      <c r="A12" s="41" t="str">
        <f>Schedule!A12</f>
        <v>MCI</v>
      </c>
      <c r="B12" s="61" t="str">
        <f>Schedule!B12</f>
        <v>@WHU</v>
      </c>
      <c r="C12" s="61" t="str">
        <f>Schedule!C12</f>
        <v>TOT</v>
      </c>
      <c r="D12" s="61" t="str">
        <f>Schedule!D12</f>
        <v>@BOU</v>
      </c>
      <c r="E12" s="61" t="str">
        <f>Schedule!E12</f>
        <v>BRI</v>
      </c>
      <c r="F12" s="61" t="str">
        <f>Schedule!F12</f>
        <v>@NOR</v>
      </c>
      <c r="G12" s="61" t="str">
        <f>Schedule!G12</f>
        <v>WAT</v>
      </c>
      <c r="H12" s="61" t="str">
        <f>Schedule!H12</f>
        <v>@EVE</v>
      </c>
      <c r="I12" s="61" t="str">
        <f>Schedule!I12</f>
        <v>WOL</v>
      </c>
      <c r="J12" s="61" t="str">
        <f>Schedule!J12</f>
        <v>@CRY</v>
      </c>
      <c r="K12" s="61" t="str">
        <f>Schedule!K12</f>
        <v>AVL</v>
      </c>
      <c r="L12" s="61" t="str">
        <f>Schedule!L12</f>
        <v>SOU</v>
      </c>
      <c r="M12" s="61" t="str">
        <f>Schedule!M12</f>
        <v>@LIV</v>
      </c>
      <c r="N12" s="61" t="str">
        <f>Schedule!N12</f>
        <v>CHE</v>
      </c>
      <c r="O12" s="61" t="str">
        <f>Schedule!O12</f>
        <v>@NEW</v>
      </c>
      <c r="P12" s="61" t="str">
        <f>Schedule!P12</f>
        <v>@BUR</v>
      </c>
      <c r="Q12" s="61" t="str">
        <f>Schedule!Q12</f>
        <v>MUN</v>
      </c>
      <c r="R12" s="61" t="str">
        <f>Schedule!R12</f>
        <v>@ARS</v>
      </c>
      <c r="S12" s="61" t="str">
        <f>Schedule!S12</f>
        <v>LEI</v>
      </c>
      <c r="T12" s="61" t="str">
        <f>Schedule!T12</f>
        <v>@WOL</v>
      </c>
      <c r="U12" s="61" t="str">
        <f>Schedule!U12</f>
        <v>SHU</v>
      </c>
      <c r="V12" s="61" t="str">
        <f>Schedule!V12</f>
        <v>EVE</v>
      </c>
      <c r="W12" s="61" t="str">
        <f>Schedule!W12</f>
        <v>@AVL</v>
      </c>
      <c r="X12" s="61" t="str">
        <f>Schedule!X12</f>
        <v>CRY</v>
      </c>
      <c r="Y12" s="82" t="str">
        <f>Schedule!Y12</f>
        <v>@SHU</v>
      </c>
      <c r="Z12" s="82" t="str">
        <f>Schedule!Z12</f>
        <v>@TOT</v>
      </c>
      <c r="AA12" s="82" t="str">
        <f>Schedule!AA12</f>
        <v>WHU</v>
      </c>
      <c r="AB12" s="82" t="str">
        <f>Schedule!AB12</f>
        <v>@LEI</v>
      </c>
      <c r="AC12" s="130" t="str">
        <f>Schedule!AC12</f>
        <v>ARS</v>
      </c>
      <c r="AD12" s="82" t="str">
        <f>Schedule!AD12</f>
        <v>@MUN</v>
      </c>
      <c r="AE12" s="82" t="str">
        <f>Schedule!AE12</f>
        <v>BUR</v>
      </c>
      <c r="AF12" s="82" t="str">
        <f>Schedule!AF12</f>
        <v>@CHE</v>
      </c>
      <c r="AG12" s="82" t="str">
        <f>Schedule!AG12</f>
        <v>LIV</v>
      </c>
      <c r="AH12" s="82" t="str">
        <f>Schedule!AH12</f>
        <v>@SOU</v>
      </c>
      <c r="AI12" s="82" t="str">
        <f>Schedule!AI12</f>
        <v>NEW</v>
      </c>
      <c r="AJ12" s="82" t="str">
        <f>Schedule!AJ12</f>
        <v>@BRI</v>
      </c>
      <c r="AK12" s="82" t="str">
        <f>Schedule!AK12</f>
        <v>BOU</v>
      </c>
      <c r="AL12" s="61" t="str">
        <f>Schedule!AL12</f>
        <v>@WAT</v>
      </c>
      <c r="AM12" s="61" t="str">
        <f>Schedule!AM12</f>
        <v>NOR</v>
      </c>
      <c r="AO12" s="62"/>
      <c r="AT12" s="72" t="str">
        <f>Schedule!A12</f>
        <v>MCI</v>
      </c>
      <c r="AU12" s="3">
        <f ca="1">VLOOKUP(AT12,'Team Ratings'!$A$2:$H$21,7,FALSE)*(1-Fixtures!$D$3)</f>
        <v>155.51232471021717</v>
      </c>
      <c r="AV12" s="72" t="str">
        <f>Schedule!A12</f>
        <v>MCI</v>
      </c>
      <c r="AW12" s="3">
        <f ca="1">VLOOKUP(AV12,'Team Ratings'!$A$2:$H$21,4,FALSE)*(1+Fixtures!$D$3)</f>
        <v>88.114242903495182</v>
      </c>
    </row>
    <row r="13" spans="1:49" x14ac:dyDescent="0.25">
      <c r="A13" s="41" t="str">
        <f>Schedule!A13</f>
        <v>MUN</v>
      </c>
      <c r="B13" s="61" t="str">
        <f>Schedule!B13</f>
        <v>CHE</v>
      </c>
      <c r="C13" s="61" t="str">
        <f>Schedule!C13</f>
        <v>@WOL</v>
      </c>
      <c r="D13" s="61" t="str">
        <f>Schedule!D13</f>
        <v>CRY</v>
      </c>
      <c r="E13" s="61" t="str">
        <f>Schedule!E13</f>
        <v>@SOU</v>
      </c>
      <c r="F13" s="61" t="str">
        <f>Schedule!F13</f>
        <v>LEI</v>
      </c>
      <c r="G13" s="61" t="str">
        <f>Schedule!G13</f>
        <v>@WHU</v>
      </c>
      <c r="H13" s="61" t="str">
        <f>Schedule!H13</f>
        <v>ARS</v>
      </c>
      <c r="I13" s="61" t="str">
        <f>Schedule!I13</f>
        <v>@NEW</v>
      </c>
      <c r="J13" s="61" t="str">
        <f>Schedule!J13</f>
        <v>LIV</v>
      </c>
      <c r="K13" s="61" t="str">
        <f>Schedule!K13</f>
        <v>@NOR</v>
      </c>
      <c r="L13" s="61" t="str">
        <f>Schedule!L13</f>
        <v>@BOU</v>
      </c>
      <c r="M13" s="61" t="str">
        <f>Schedule!M13</f>
        <v>BRI</v>
      </c>
      <c r="N13" s="61" t="str">
        <f>Schedule!N13</f>
        <v>@SHU</v>
      </c>
      <c r="O13" s="61" t="str">
        <f>Schedule!O13</f>
        <v>AVL</v>
      </c>
      <c r="P13" s="61" t="str">
        <f>Schedule!P13</f>
        <v>TOT</v>
      </c>
      <c r="Q13" s="61" t="str">
        <f>Schedule!Q13</f>
        <v>@MCI</v>
      </c>
      <c r="R13" s="61" t="str">
        <f>Schedule!R13</f>
        <v>EVE</v>
      </c>
      <c r="S13" s="61" t="str">
        <f>Schedule!S13</f>
        <v>@WAT</v>
      </c>
      <c r="T13" s="61" t="str">
        <f>Schedule!T13</f>
        <v>NEW</v>
      </c>
      <c r="U13" s="61" t="str">
        <f>Schedule!U13</f>
        <v>@BUR</v>
      </c>
      <c r="V13" s="61" t="str">
        <f>Schedule!V13</f>
        <v>@ARS</v>
      </c>
      <c r="W13" s="61" t="str">
        <f>Schedule!W13</f>
        <v>NOR</v>
      </c>
      <c r="X13" s="61" t="str">
        <f>Schedule!X13</f>
        <v>@LIV</v>
      </c>
      <c r="Y13" s="82" t="str">
        <f>Schedule!Y13</f>
        <v>BUR</v>
      </c>
      <c r="Z13" s="82" t="str">
        <f>Schedule!Z13</f>
        <v>WOL</v>
      </c>
      <c r="AA13" s="82" t="str">
        <f>Schedule!AA13</f>
        <v>@CHE</v>
      </c>
      <c r="AB13" s="82" t="str">
        <f>Schedule!AB13</f>
        <v>WAT</v>
      </c>
      <c r="AC13" s="82" t="str">
        <f>Schedule!AC13</f>
        <v>@EVE</v>
      </c>
      <c r="AD13" s="82" t="str">
        <f>Schedule!AD13</f>
        <v>MCI</v>
      </c>
      <c r="AE13" s="82" t="str">
        <f>Schedule!AE13</f>
        <v>@TOT</v>
      </c>
      <c r="AF13" s="82" t="str">
        <f>Schedule!AF13</f>
        <v>SHU</v>
      </c>
      <c r="AG13" s="82" t="str">
        <f>Schedule!AG13</f>
        <v>@BRI</v>
      </c>
      <c r="AH13" s="82" t="str">
        <f>Schedule!AH13</f>
        <v>BOU</v>
      </c>
      <c r="AI13" s="82" t="str">
        <f>Schedule!AI13</f>
        <v>@AVL</v>
      </c>
      <c r="AJ13" s="82" t="str">
        <f>Schedule!AJ13</f>
        <v>SOU</v>
      </c>
      <c r="AK13" s="82" t="str">
        <f>Schedule!AK13</f>
        <v>@CRY</v>
      </c>
      <c r="AL13" s="61" t="str">
        <f>Schedule!AL13</f>
        <v>WHU</v>
      </c>
      <c r="AM13" s="61" t="str">
        <f>Schedule!AM13</f>
        <v>@LEI</v>
      </c>
      <c r="AO13" s="62"/>
      <c r="AT13" s="72" t="str">
        <f>Schedule!A13</f>
        <v>MUN</v>
      </c>
      <c r="AU13" s="3">
        <f ca="1">VLOOKUP(AT13,'Team Ratings'!$A$2:$H$21,7,FALSE)*(1-Fixtures!$D$3)</f>
        <v>108.33683551229151</v>
      </c>
      <c r="AV13" s="72" t="str">
        <f>Schedule!A13</f>
        <v>MUN</v>
      </c>
      <c r="AW13" s="3">
        <f ca="1">VLOOKUP(AV13,'Team Ratings'!$A$2:$H$21,4,FALSE)*(1+Fixtures!$D$3)</f>
        <v>87.248980166757804</v>
      </c>
    </row>
    <row r="14" spans="1:49" x14ac:dyDescent="0.25">
      <c r="A14" s="41" t="str">
        <f>Schedule!A14</f>
        <v>NEW</v>
      </c>
      <c r="B14" s="61" t="str">
        <f>Schedule!B14</f>
        <v>ARS</v>
      </c>
      <c r="C14" s="61" t="str">
        <f>Schedule!C14</f>
        <v>@NOR</v>
      </c>
      <c r="D14" s="61" t="str">
        <f>Schedule!D14</f>
        <v>@TOT</v>
      </c>
      <c r="E14" s="61" t="str">
        <f>Schedule!E14</f>
        <v>WAT</v>
      </c>
      <c r="F14" s="61" t="str">
        <f>Schedule!F14</f>
        <v>@LIV</v>
      </c>
      <c r="G14" s="61" t="str">
        <f>Schedule!G14</f>
        <v>BRI</v>
      </c>
      <c r="H14" s="61" t="str">
        <f>Schedule!H14</f>
        <v>@LEI</v>
      </c>
      <c r="I14" s="61" t="str">
        <f>Schedule!I14</f>
        <v>MUN</v>
      </c>
      <c r="J14" s="61" t="str">
        <f>Schedule!J14</f>
        <v>@CHE</v>
      </c>
      <c r="K14" s="61" t="str">
        <f>Schedule!K14</f>
        <v>WOL</v>
      </c>
      <c r="L14" s="61" t="str">
        <f>Schedule!L14</f>
        <v>@WHU</v>
      </c>
      <c r="M14" s="61" t="str">
        <f>Schedule!M14</f>
        <v>BOU</v>
      </c>
      <c r="N14" s="61" t="str">
        <f>Schedule!N14</f>
        <v>@AVL</v>
      </c>
      <c r="O14" s="61" t="str">
        <f>Schedule!O14</f>
        <v>MCI</v>
      </c>
      <c r="P14" s="61" t="str">
        <f>Schedule!P14</f>
        <v>@SHU</v>
      </c>
      <c r="Q14" s="61" t="str">
        <f>Schedule!Q14</f>
        <v>SOU</v>
      </c>
      <c r="R14" s="61" t="str">
        <f>Schedule!R14</f>
        <v>@BUR</v>
      </c>
      <c r="S14" s="61" t="str">
        <f>Schedule!S14</f>
        <v>CRY</v>
      </c>
      <c r="T14" s="61" t="str">
        <f>Schedule!T14</f>
        <v>@MUN</v>
      </c>
      <c r="U14" s="61" t="str">
        <f>Schedule!U14</f>
        <v>EVE</v>
      </c>
      <c r="V14" s="61" t="str">
        <f>Schedule!V14</f>
        <v>LEI</v>
      </c>
      <c r="W14" s="61" t="str">
        <f>Schedule!W14</f>
        <v>@WOL</v>
      </c>
      <c r="X14" s="61" t="str">
        <f>Schedule!X14</f>
        <v>CHE</v>
      </c>
      <c r="Y14" s="82" t="str">
        <f>Schedule!Y14</f>
        <v>@EVE</v>
      </c>
      <c r="Z14" s="82" t="str">
        <f>Schedule!Z14</f>
        <v>NOR</v>
      </c>
      <c r="AA14" s="82" t="str">
        <f>Schedule!AA14</f>
        <v>@ARS</v>
      </c>
      <c r="AB14" s="82" t="str">
        <f>Schedule!AB14</f>
        <v>@CRY</v>
      </c>
      <c r="AC14" s="82" t="str">
        <f>Schedule!AC14</f>
        <v>BUR</v>
      </c>
      <c r="AD14" s="82" t="str">
        <f>Schedule!AD14</f>
        <v>@SOU</v>
      </c>
      <c r="AE14" s="82" t="str">
        <f>Schedule!AE14</f>
        <v>SHU</v>
      </c>
      <c r="AF14" s="82" t="str">
        <f>Schedule!AF14</f>
        <v>AVL</v>
      </c>
      <c r="AG14" s="82" t="str">
        <f>Schedule!AG14</f>
        <v>@BOU</v>
      </c>
      <c r="AH14" s="82" t="str">
        <f>Schedule!AH14</f>
        <v>WHU</v>
      </c>
      <c r="AI14" s="82" t="str">
        <f>Schedule!AI14</f>
        <v>@MCI</v>
      </c>
      <c r="AJ14" s="82" t="str">
        <f>Schedule!AJ14</f>
        <v>@WAT</v>
      </c>
      <c r="AK14" s="82" t="str">
        <f>Schedule!AK14</f>
        <v>TOT</v>
      </c>
      <c r="AL14" s="61" t="str">
        <f>Schedule!AL14</f>
        <v>@BRI</v>
      </c>
      <c r="AM14" s="61" t="str">
        <f>Schedule!AM14</f>
        <v>LIV</v>
      </c>
      <c r="AO14" s="62"/>
      <c r="AT14" s="72" t="str">
        <f>Schedule!A14</f>
        <v>NEW</v>
      </c>
      <c r="AU14" s="3">
        <f ca="1">VLOOKUP(AT14,'Team Ratings'!$A$2:$H$21,7,FALSE)*(1-Fixtures!$D$3)</f>
        <v>60.961725442216988</v>
      </c>
      <c r="AV14" s="72" t="str">
        <f>Schedule!A14</f>
        <v>NEW</v>
      </c>
      <c r="AW14" s="3">
        <f ca="1">VLOOKUP(AV14,'Team Ratings'!$A$2:$H$21,4,FALSE)*(1+Fixtures!$D$3)</f>
        <v>133.77480385912293</v>
      </c>
    </row>
    <row r="15" spans="1:49" x14ac:dyDescent="0.25">
      <c r="A15" s="41" t="str">
        <f>Schedule!A15</f>
        <v>NOR</v>
      </c>
      <c r="B15" s="61" t="str">
        <f>Schedule!B15</f>
        <v>@LIV</v>
      </c>
      <c r="C15" s="61" t="str">
        <f>Schedule!C15</f>
        <v>NEW</v>
      </c>
      <c r="D15" s="61" t="str">
        <f>Schedule!D15</f>
        <v>CHE</v>
      </c>
      <c r="E15" s="61" t="str">
        <f>Schedule!E15</f>
        <v>@WHU</v>
      </c>
      <c r="F15" s="61" t="str">
        <f>Schedule!F15</f>
        <v>MCI</v>
      </c>
      <c r="G15" s="61" t="str">
        <f>Schedule!G15</f>
        <v>@BUR</v>
      </c>
      <c r="H15" s="61" t="str">
        <f>Schedule!H15</f>
        <v>@CRY</v>
      </c>
      <c r="I15" s="61" t="str">
        <f>Schedule!I15</f>
        <v>AVL</v>
      </c>
      <c r="J15" s="61" t="str">
        <f>Schedule!J15</f>
        <v>@BOU</v>
      </c>
      <c r="K15" s="61" t="str">
        <f>Schedule!K15</f>
        <v>MUN</v>
      </c>
      <c r="L15" s="61" t="str">
        <f>Schedule!L15</f>
        <v>@BRI</v>
      </c>
      <c r="M15" s="61" t="str">
        <f>Schedule!M15</f>
        <v>WAT</v>
      </c>
      <c r="N15" s="61" t="str">
        <f>Schedule!N15</f>
        <v>@EVE</v>
      </c>
      <c r="O15" s="61" t="str">
        <f>Schedule!O15</f>
        <v>ARS</v>
      </c>
      <c r="P15" s="61" t="str">
        <f>Schedule!P15</f>
        <v>@SOU</v>
      </c>
      <c r="Q15" s="61" t="str">
        <f>Schedule!Q15</f>
        <v>SHU</v>
      </c>
      <c r="R15" s="61" t="str">
        <f>Schedule!R15</f>
        <v>@LEI</v>
      </c>
      <c r="S15" s="61" t="str">
        <f>Schedule!S15</f>
        <v>WOL</v>
      </c>
      <c r="T15" s="61" t="str">
        <f>Schedule!T15</f>
        <v>@AVL</v>
      </c>
      <c r="U15" s="61" t="str">
        <f>Schedule!U15</f>
        <v>TOT</v>
      </c>
      <c r="V15" s="61" t="str">
        <f>Schedule!V15</f>
        <v>CRY</v>
      </c>
      <c r="W15" s="61" t="str">
        <f>Schedule!W15</f>
        <v>@MUN</v>
      </c>
      <c r="X15" s="61" t="str">
        <f>Schedule!X15</f>
        <v>BOU</v>
      </c>
      <c r="Y15" s="82" t="str">
        <f>Schedule!Y15</f>
        <v>@TOT</v>
      </c>
      <c r="Z15" s="82" t="str">
        <f>Schedule!Z15</f>
        <v>@NEW</v>
      </c>
      <c r="AA15" s="82" t="str">
        <f>Schedule!AA15</f>
        <v>LIV</v>
      </c>
      <c r="AB15" s="82" t="str">
        <f>Schedule!AB15</f>
        <v>@WOL</v>
      </c>
      <c r="AC15" s="82" t="str">
        <f>Schedule!AC15</f>
        <v>LEI</v>
      </c>
      <c r="AD15" s="82" t="str">
        <f>Schedule!AD15</f>
        <v>@SHU</v>
      </c>
      <c r="AE15" s="82" t="str">
        <f>Schedule!AE15</f>
        <v>SOU</v>
      </c>
      <c r="AF15" s="82" t="str">
        <f>Schedule!AF15</f>
        <v>EVE</v>
      </c>
      <c r="AG15" s="82" t="str">
        <f>Schedule!AG15</f>
        <v>@ARS</v>
      </c>
      <c r="AH15" s="82" t="str">
        <f>Schedule!AH15</f>
        <v>BRI</v>
      </c>
      <c r="AI15" s="82" t="str">
        <f>Schedule!AI15</f>
        <v>@WAT</v>
      </c>
      <c r="AJ15" s="82" t="str">
        <f>Schedule!AJ15</f>
        <v>WHU</v>
      </c>
      <c r="AK15" s="82" t="str">
        <f>Schedule!AK15</f>
        <v>@CHE</v>
      </c>
      <c r="AL15" s="61" t="str">
        <f>Schedule!AL15</f>
        <v>BUR</v>
      </c>
      <c r="AM15" s="61" t="str">
        <f>Schedule!AM15</f>
        <v>@MCI</v>
      </c>
      <c r="AO15" s="62"/>
      <c r="AT15" s="72" t="str">
        <f>Schedule!A15</f>
        <v>NOR</v>
      </c>
      <c r="AU15" s="3">
        <f ca="1">VLOOKUP(AT15,'Team Ratings'!$A$2:$H$21,7,FALSE)*(1-Fixtures!$D$3)</f>
        <v>71.496263868543281</v>
      </c>
      <c r="AV15" s="72" t="str">
        <f>Schedule!A15</f>
        <v>NOR</v>
      </c>
      <c r="AW15" s="3">
        <f ca="1">VLOOKUP(AV15,'Team Ratings'!$A$2:$H$21,4,FALSE)*(1+Fixtures!$D$3)</f>
        <v>139.12836016776123</v>
      </c>
    </row>
    <row r="16" spans="1:49" x14ac:dyDescent="0.25">
      <c r="A16" s="41" t="str">
        <f>Schedule!A16</f>
        <v>SHU</v>
      </c>
      <c r="B16" s="61" t="str">
        <f>Schedule!B16</f>
        <v>@BOU</v>
      </c>
      <c r="C16" s="61" t="str">
        <f>Schedule!C16</f>
        <v>CRY</v>
      </c>
      <c r="D16" s="61" t="str">
        <f>Schedule!D16</f>
        <v>LEI</v>
      </c>
      <c r="E16" s="61" t="str">
        <f>Schedule!E16</f>
        <v>@CHE</v>
      </c>
      <c r="F16" s="61" t="str">
        <f>Schedule!F16</f>
        <v>SOU</v>
      </c>
      <c r="G16" s="61" t="str">
        <f>Schedule!G16</f>
        <v>@EVE</v>
      </c>
      <c r="H16" s="61" t="str">
        <f>Schedule!H16</f>
        <v>LIV</v>
      </c>
      <c r="I16" s="61" t="str">
        <f>Schedule!I16</f>
        <v>@WAT</v>
      </c>
      <c r="J16" s="61" t="str">
        <f>Schedule!J16</f>
        <v>ARS</v>
      </c>
      <c r="K16" s="61" t="str">
        <f>Schedule!K16</f>
        <v>@WHU</v>
      </c>
      <c r="L16" s="61" t="str">
        <f>Schedule!L16</f>
        <v>BUR</v>
      </c>
      <c r="M16" s="61" t="str">
        <f>Schedule!M16</f>
        <v>@TOT</v>
      </c>
      <c r="N16" s="61" t="str">
        <f>Schedule!N16</f>
        <v>MUN</v>
      </c>
      <c r="O16" s="61" t="str">
        <f>Schedule!O16</f>
        <v>@WOL</v>
      </c>
      <c r="P16" s="61" t="str">
        <f>Schedule!P16</f>
        <v>NEW</v>
      </c>
      <c r="Q16" s="61" t="str">
        <f>Schedule!Q16</f>
        <v>@NOR</v>
      </c>
      <c r="R16" s="61" t="str">
        <f>Schedule!R16</f>
        <v>AVL</v>
      </c>
      <c r="S16" s="61" t="str">
        <f>Schedule!S16</f>
        <v>@BRI</v>
      </c>
      <c r="T16" s="61" t="str">
        <f>Schedule!T16</f>
        <v>WAT</v>
      </c>
      <c r="U16" s="61" t="str">
        <f>Schedule!U16</f>
        <v>@MCI</v>
      </c>
      <c r="V16" s="61" t="str">
        <f>Schedule!V16</f>
        <v>@LIV</v>
      </c>
      <c r="W16" s="61" t="str">
        <f>Schedule!W16</f>
        <v>WHU</v>
      </c>
      <c r="X16" s="61" t="str">
        <f>Schedule!X16</f>
        <v>@ARS</v>
      </c>
      <c r="Y16" s="82" t="str">
        <f>Schedule!Y16</f>
        <v>MCI</v>
      </c>
      <c r="Z16" s="82" t="str">
        <f>Schedule!Z16</f>
        <v>@CRY</v>
      </c>
      <c r="AA16" s="82" t="str">
        <f>Schedule!AA16</f>
        <v>BOU</v>
      </c>
      <c r="AB16" s="82" t="str">
        <f>Schedule!AB16</f>
        <v>BRI</v>
      </c>
      <c r="AC16" s="130" t="str">
        <f>Schedule!AC16</f>
        <v>@AVL</v>
      </c>
      <c r="AD16" s="82" t="str">
        <f>Schedule!AD16</f>
        <v>NOR</v>
      </c>
      <c r="AE16" s="82" t="str">
        <f>Schedule!AE16</f>
        <v>@NEW</v>
      </c>
      <c r="AF16" s="82" t="str">
        <f>Schedule!AF16</f>
        <v>@MUN</v>
      </c>
      <c r="AG16" s="82" t="str">
        <f>Schedule!AG16</f>
        <v>TOT</v>
      </c>
      <c r="AH16" s="82" t="str">
        <f>Schedule!AH16</f>
        <v>@BUR</v>
      </c>
      <c r="AI16" s="82" t="str">
        <f>Schedule!AI16</f>
        <v>WOL</v>
      </c>
      <c r="AJ16" s="82" t="str">
        <f>Schedule!AJ16</f>
        <v>CHE</v>
      </c>
      <c r="AK16" s="82" t="str">
        <f>Schedule!AK16</f>
        <v>@LEI</v>
      </c>
      <c r="AL16" s="61" t="str">
        <f>Schedule!AL16</f>
        <v>EVE</v>
      </c>
      <c r="AM16" s="61" t="str">
        <f>Schedule!AM16</f>
        <v>@SOU</v>
      </c>
      <c r="AO16" s="62"/>
      <c r="AT16" s="72" t="str">
        <f>Schedule!A16</f>
        <v>SHU</v>
      </c>
      <c r="AU16" s="3">
        <f ca="1">VLOOKUP(AT16,'Team Ratings'!$A$2:$H$21,7,FALSE)*(1-Fixtures!$D$3)</f>
        <v>75.606935645031783</v>
      </c>
      <c r="AV16" s="72" t="str">
        <f>Schedule!A16</f>
        <v>SHU</v>
      </c>
      <c r="AW16" s="3">
        <f ca="1">VLOOKUP(AV16,'Team Ratings'!$A$2:$H$21,4,FALSE)*(1+Fixtures!$D$3)</f>
        <v>94.579215340347517</v>
      </c>
    </row>
    <row r="17" spans="1:57" x14ac:dyDescent="0.25">
      <c r="A17" s="41" t="str">
        <f>Schedule!A17</f>
        <v>SOU</v>
      </c>
      <c r="B17" s="61" t="str">
        <f>Schedule!B17</f>
        <v>@BUR</v>
      </c>
      <c r="C17" s="61" t="str">
        <f>Schedule!C17</f>
        <v>LIV</v>
      </c>
      <c r="D17" s="61" t="str">
        <f>Schedule!D17</f>
        <v>@BRI</v>
      </c>
      <c r="E17" s="61" t="str">
        <f>Schedule!E17</f>
        <v>MUN</v>
      </c>
      <c r="F17" s="61" t="str">
        <f>Schedule!F17</f>
        <v>@SHU</v>
      </c>
      <c r="G17" s="61" t="str">
        <f>Schedule!G17</f>
        <v>BOU</v>
      </c>
      <c r="H17" s="61" t="str">
        <f>Schedule!H17</f>
        <v>@TOT</v>
      </c>
      <c r="I17" s="61" t="str">
        <f>Schedule!I17</f>
        <v>CHE</v>
      </c>
      <c r="J17" s="61" t="str">
        <f>Schedule!J17</f>
        <v>@WOL</v>
      </c>
      <c r="K17" s="61" t="str">
        <f>Schedule!K17</f>
        <v>LEI</v>
      </c>
      <c r="L17" s="61" t="str">
        <f>Schedule!L17</f>
        <v>@MCI</v>
      </c>
      <c r="M17" s="61" t="str">
        <f>Schedule!M17</f>
        <v>EVE</v>
      </c>
      <c r="N17" s="61" t="str">
        <f>Schedule!N17</f>
        <v>@ARS</v>
      </c>
      <c r="O17" s="61" t="str">
        <f>Schedule!O17</f>
        <v>WAT</v>
      </c>
      <c r="P17" s="61" t="str">
        <f>Schedule!P17</f>
        <v>NOR</v>
      </c>
      <c r="Q17" s="61" t="str">
        <f>Schedule!Q17</f>
        <v>@NEW</v>
      </c>
      <c r="R17" s="61" t="str">
        <f>Schedule!R17</f>
        <v>WHU</v>
      </c>
      <c r="S17" s="61" t="str">
        <f>Schedule!S17</f>
        <v>@AVL</v>
      </c>
      <c r="T17" s="61" t="str">
        <f>Schedule!T17</f>
        <v>@CHE</v>
      </c>
      <c r="U17" s="61" t="str">
        <f>Schedule!U17</f>
        <v>CRY</v>
      </c>
      <c r="V17" s="61" t="str">
        <f>Schedule!V17</f>
        <v>TOT</v>
      </c>
      <c r="W17" s="61" t="str">
        <f>Schedule!W17</f>
        <v>@LEI</v>
      </c>
      <c r="X17" s="61" t="str">
        <f>Schedule!X17</f>
        <v>WOL</v>
      </c>
      <c r="Y17" s="82" t="str">
        <f>Schedule!Y17</f>
        <v>@CRY</v>
      </c>
      <c r="Z17" s="82" t="str">
        <f>Schedule!Z17</f>
        <v>@LIV</v>
      </c>
      <c r="AA17" s="82" t="str">
        <f>Schedule!AA17</f>
        <v>BUR</v>
      </c>
      <c r="AB17" s="82" t="str">
        <f>Schedule!AB17</f>
        <v>AVL</v>
      </c>
      <c r="AC17" s="82" t="str">
        <f>Schedule!AC17</f>
        <v>@WHU</v>
      </c>
      <c r="AD17" s="82" t="str">
        <f>Schedule!AD17</f>
        <v>NEW</v>
      </c>
      <c r="AE17" s="82" t="str">
        <f>Schedule!AE17</f>
        <v>@NOR</v>
      </c>
      <c r="AF17" s="82" t="str">
        <f>Schedule!AF17</f>
        <v>ARS</v>
      </c>
      <c r="AG17" s="82" t="str">
        <f>Schedule!AG17</f>
        <v>@WAT</v>
      </c>
      <c r="AH17" s="82" t="str">
        <f>Schedule!AH17</f>
        <v>MCI</v>
      </c>
      <c r="AI17" s="82" t="str">
        <f>Schedule!AI17</f>
        <v>@EVE</v>
      </c>
      <c r="AJ17" s="82" t="str">
        <f>Schedule!AJ17</f>
        <v>@MUN</v>
      </c>
      <c r="AK17" s="82" t="str">
        <f>Schedule!AK17</f>
        <v>BRI</v>
      </c>
      <c r="AL17" s="61" t="str">
        <f>Schedule!AL17</f>
        <v>@BOU</v>
      </c>
      <c r="AM17" s="61" t="str">
        <f>Schedule!AM17</f>
        <v>SHU</v>
      </c>
      <c r="AO17" s="62"/>
      <c r="AT17" s="72" t="str">
        <f>Schedule!A17</f>
        <v>SOU</v>
      </c>
      <c r="AU17" s="3">
        <f ca="1">VLOOKUP(AT17,'Team Ratings'!$A$2:$H$21,7,FALSE)*(1-Fixtures!$D$3)</f>
        <v>95.441383180888394</v>
      </c>
      <c r="AV17" s="72" t="str">
        <f>Schedule!A17</f>
        <v>SOU</v>
      </c>
      <c r="AW17" s="3">
        <f ca="1">VLOOKUP(AV17,'Team Ratings'!$A$2:$H$21,4,FALSE)*(1+Fixtures!$D$3)</f>
        <v>111.04962363009973</v>
      </c>
    </row>
    <row r="18" spans="1:57" x14ac:dyDescent="0.25">
      <c r="A18" s="41" t="str">
        <f>Schedule!A18</f>
        <v>TOT</v>
      </c>
      <c r="B18" s="61" t="str">
        <f>Schedule!B18</f>
        <v>AVL</v>
      </c>
      <c r="C18" s="61" t="str">
        <f>Schedule!C18</f>
        <v>@MCI</v>
      </c>
      <c r="D18" s="61" t="str">
        <f>Schedule!D18</f>
        <v>NEW</v>
      </c>
      <c r="E18" s="61" t="str">
        <f>Schedule!E18</f>
        <v>@ARS</v>
      </c>
      <c r="F18" s="61" t="str">
        <f>Schedule!F18</f>
        <v>CRY</v>
      </c>
      <c r="G18" s="61" t="str">
        <f>Schedule!G18</f>
        <v>@LEI</v>
      </c>
      <c r="H18" s="61" t="str">
        <f>Schedule!H18</f>
        <v>SOU</v>
      </c>
      <c r="I18" s="61" t="str">
        <f>Schedule!I18</f>
        <v>@BRI</v>
      </c>
      <c r="J18" s="61" t="str">
        <f>Schedule!J18</f>
        <v>WAT</v>
      </c>
      <c r="K18" s="61" t="str">
        <f>Schedule!K18</f>
        <v>@LIV</v>
      </c>
      <c r="L18" s="61" t="str">
        <f>Schedule!L18</f>
        <v>@EVE</v>
      </c>
      <c r="M18" s="61" t="str">
        <f>Schedule!M18</f>
        <v>SHU</v>
      </c>
      <c r="N18" s="61" t="str">
        <f>Schedule!N18</f>
        <v>@WHU</v>
      </c>
      <c r="O18" s="61" t="str">
        <f>Schedule!O18</f>
        <v>BOU</v>
      </c>
      <c r="P18" s="61" t="str">
        <f>Schedule!P18</f>
        <v>@MUN</v>
      </c>
      <c r="Q18" s="61" t="str">
        <f>Schedule!Q18</f>
        <v>BUR</v>
      </c>
      <c r="R18" s="61" t="str">
        <f>Schedule!R18</f>
        <v>@WOL</v>
      </c>
      <c r="S18" s="61" t="str">
        <f>Schedule!S18</f>
        <v>CHE</v>
      </c>
      <c r="T18" s="61" t="str">
        <f>Schedule!T18</f>
        <v>BRI</v>
      </c>
      <c r="U18" s="61" t="str">
        <f>Schedule!U18</f>
        <v>@NOR</v>
      </c>
      <c r="V18" s="61" t="str">
        <f>Schedule!V18</f>
        <v>@SOU</v>
      </c>
      <c r="W18" s="61" t="str">
        <f>Schedule!W18</f>
        <v>LIV</v>
      </c>
      <c r="X18" s="61" t="str">
        <f>Schedule!X18</f>
        <v>@WAT</v>
      </c>
      <c r="Y18" s="82" t="str">
        <f>Schedule!Y18</f>
        <v>NOR</v>
      </c>
      <c r="Z18" s="82" t="str">
        <f>Schedule!Z18</f>
        <v>MCI</v>
      </c>
      <c r="AA18" s="82" t="str">
        <f>Schedule!AA18</f>
        <v>@AVL</v>
      </c>
      <c r="AB18" s="82" t="str">
        <f>Schedule!AB18</f>
        <v>@CHE</v>
      </c>
      <c r="AC18" s="82" t="str">
        <f>Schedule!AC18</f>
        <v>WOL</v>
      </c>
      <c r="AD18" s="82" t="str">
        <f>Schedule!AD18</f>
        <v>@BUR</v>
      </c>
      <c r="AE18" s="82" t="str">
        <f>Schedule!AE18</f>
        <v>MUN</v>
      </c>
      <c r="AF18" s="82" t="str">
        <f>Schedule!AF18</f>
        <v>WHU</v>
      </c>
      <c r="AG18" s="82" t="str">
        <f>Schedule!AG18</f>
        <v>@SHU</v>
      </c>
      <c r="AH18" s="82" t="str">
        <f>Schedule!AH18</f>
        <v>EVE</v>
      </c>
      <c r="AI18" s="82" t="str">
        <f>Schedule!AI18</f>
        <v>@BOU</v>
      </c>
      <c r="AJ18" s="82" t="str">
        <f>Schedule!AJ18</f>
        <v>ARS</v>
      </c>
      <c r="AK18" s="82" t="str">
        <f>Schedule!AK18</f>
        <v>@NEW</v>
      </c>
      <c r="AL18" s="61" t="str">
        <f>Schedule!AL18</f>
        <v>LEI</v>
      </c>
      <c r="AM18" s="61" t="str">
        <f>Schedule!AM18</f>
        <v>@CRY</v>
      </c>
      <c r="AO18" s="62"/>
      <c r="AT18" s="72" t="str">
        <f>Schedule!A18</f>
        <v>TOT</v>
      </c>
      <c r="AU18" s="3">
        <f ca="1">VLOOKUP(AT18,'Team Ratings'!$A$2:$H$21,7,FALSE)*(1-Fixtures!$D$3)</f>
        <v>85.686219675040647</v>
      </c>
      <c r="AV18" s="72" t="str">
        <f>Schedule!A18</f>
        <v>TOT</v>
      </c>
      <c r="AW18" s="3">
        <f ca="1">VLOOKUP(AV18,'Team Ratings'!$A$2:$H$21,4,FALSE)*(1+Fixtures!$D$3)</f>
        <v>102.73354893374456</v>
      </c>
    </row>
    <row r="19" spans="1:57" x14ac:dyDescent="0.25">
      <c r="A19" s="41" t="str">
        <f>Schedule!A19</f>
        <v>WAT</v>
      </c>
      <c r="B19" s="61" t="str">
        <f>Schedule!B19</f>
        <v>BRI</v>
      </c>
      <c r="C19" s="61" t="str">
        <f>Schedule!C19</f>
        <v>@EVE</v>
      </c>
      <c r="D19" s="61" t="str">
        <f>Schedule!D19</f>
        <v>WHU</v>
      </c>
      <c r="E19" s="61" t="str">
        <f>Schedule!E19</f>
        <v>@NEW</v>
      </c>
      <c r="F19" s="61" t="str">
        <f>Schedule!F19</f>
        <v>ARS</v>
      </c>
      <c r="G19" s="61" t="str">
        <f>Schedule!G19</f>
        <v>@MCI</v>
      </c>
      <c r="H19" s="61" t="str">
        <f>Schedule!H19</f>
        <v>@WOL</v>
      </c>
      <c r="I19" s="61" t="str">
        <f>Schedule!I19</f>
        <v>SHU</v>
      </c>
      <c r="J19" s="61" t="str">
        <f>Schedule!J19</f>
        <v>@TOT</v>
      </c>
      <c r="K19" s="61" t="str">
        <f>Schedule!K19</f>
        <v>BOU</v>
      </c>
      <c r="L19" s="61" t="str">
        <f>Schedule!L19</f>
        <v>CHE</v>
      </c>
      <c r="M19" s="61" t="str">
        <f>Schedule!M19</f>
        <v>@NOR</v>
      </c>
      <c r="N19" s="61" t="str">
        <f>Schedule!N19</f>
        <v>BUR</v>
      </c>
      <c r="O19" s="61" t="str">
        <f>Schedule!O19</f>
        <v>@SOU</v>
      </c>
      <c r="P19" s="61" t="str">
        <f>Schedule!P19</f>
        <v>@LEI</v>
      </c>
      <c r="Q19" s="61" t="str">
        <f>Schedule!Q19</f>
        <v>CRY</v>
      </c>
      <c r="R19" s="61" t="str">
        <f>Schedule!R19</f>
        <v>@LIV</v>
      </c>
      <c r="S19" s="61" t="str">
        <f>Schedule!S19</f>
        <v>MUN</v>
      </c>
      <c r="T19" s="61" t="str">
        <f>Schedule!T19</f>
        <v>@SHU</v>
      </c>
      <c r="U19" s="61" t="str">
        <f>Schedule!U19</f>
        <v>AVL</v>
      </c>
      <c r="V19" s="61" t="str">
        <f>Schedule!V19</f>
        <v>WOL</v>
      </c>
      <c r="W19" s="61" t="str">
        <f>Schedule!W19</f>
        <v>@BOU</v>
      </c>
      <c r="X19" s="61" t="str">
        <f>Schedule!X19</f>
        <v>TOT</v>
      </c>
      <c r="Y19" s="82" t="str">
        <f>Schedule!Y19</f>
        <v>@AVL</v>
      </c>
      <c r="Z19" s="82" t="str">
        <f>Schedule!Z19</f>
        <v>EVE</v>
      </c>
      <c r="AA19" s="82" t="str">
        <f>Schedule!AA19</f>
        <v>@BRI</v>
      </c>
      <c r="AB19" s="82" t="str">
        <f>Schedule!AB19</f>
        <v>@MUN</v>
      </c>
      <c r="AC19" s="82" t="str">
        <f>Schedule!AC19</f>
        <v>LIV</v>
      </c>
      <c r="AD19" s="82" t="str">
        <f>Schedule!AD19</f>
        <v>@CRY</v>
      </c>
      <c r="AE19" s="82" t="str">
        <f>Schedule!AE19</f>
        <v>LEI</v>
      </c>
      <c r="AF19" s="82" t="str">
        <f>Schedule!AF19</f>
        <v>@BUR</v>
      </c>
      <c r="AG19" s="82" t="str">
        <f>Schedule!AG19</f>
        <v>SOU</v>
      </c>
      <c r="AH19" s="82" t="str">
        <f>Schedule!AH19</f>
        <v>@CHE</v>
      </c>
      <c r="AI19" s="82" t="str">
        <f>Schedule!AI19</f>
        <v>NOR</v>
      </c>
      <c r="AJ19" s="82" t="str">
        <f>Schedule!AJ19</f>
        <v>NEW</v>
      </c>
      <c r="AK19" s="82" t="str">
        <f>Schedule!AK19</f>
        <v>@WHU</v>
      </c>
      <c r="AL19" s="61" t="str">
        <f>Schedule!AL19</f>
        <v>MCI</v>
      </c>
      <c r="AM19" s="61" t="str">
        <f>Schedule!AM19</f>
        <v>@ARS</v>
      </c>
      <c r="AO19" s="62"/>
      <c r="AT19" s="72" t="str">
        <f>Schedule!A19</f>
        <v>WAT</v>
      </c>
      <c r="AU19" s="3">
        <f ca="1">VLOOKUP(AT19,'Team Ratings'!$A$2:$H$21,7,FALSE)*(1-Fixtures!$D$3)</f>
        <v>77.724615513868329</v>
      </c>
      <c r="AV19" s="72" t="str">
        <f>Schedule!A19</f>
        <v>WAT</v>
      </c>
      <c r="AW19" s="3">
        <f ca="1">VLOOKUP(AV19,'Team Ratings'!$A$2:$H$21,4,FALSE)*(1+Fixtures!$D$3)</f>
        <v>119.96241493818715</v>
      </c>
    </row>
    <row r="20" spans="1:57" x14ac:dyDescent="0.25">
      <c r="A20" s="41" t="str">
        <f>Schedule!A20</f>
        <v>WHU</v>
      </c>
      <c r="B20" s="61" t="str">
        <f>Schedule!B20</f>
        <v>MCI</v>
      </c>
      <c r="C20" s="61" t="str">
        <f>Schedule!C20</f>
        <v>@BRI</v>
      </c>
      <c r="D20" s="61" t="str">
        <f>Schedule!D20</f>
        <v>@WAT</v>
      </c>
      <c r="E20" s="61" t="str">
        <f>Schedule!E20</f>
        <v>NOR</v>
      </c>
      <c r="F20" s="61" t="str">
        <f>Schedule!F20</f>
        <v>@AVL</v>
      </c>
      <c r="G20" s="61" t="str">
        <f>Schedule!G20</f>
        <v>MUN</v>
      </c>
      <c r="H20" s="61" t="str">
        <f>Schedule!H20</f>
        <v>@BOU</v>
      </c>
      <c r="I20" s="61" t="str">
        <f>Schedule!I20</f>
        <v>CRY</v>
      </c>
      <c r="J20" s="61" t="str">
        <f>Schedule!J20</f>
        <v>@EVE</v>
      </c>
      <c r="K20" s="61" t="str">
        <f>Schedule!K20</f>
        <v>SHU</v>
      </c>
      <c r="L20" s="61" t="str">
        <f>Schedule!L20</f>
        <v>NEW</v>
      </c>
      <c r="M20" s="61" t="str">
        <f>Schedule!M20</f>
        <v>@BUR</v>
      </c>
      <c r="N20" s="61" t="str">
        <f>Schedule!N20</f>
        <v>TOT</v>
      </c>
      <c r="O20" s="61" t="str">
        <f>Schedule!O20</f>
        <v>@CHE</v>
      </c>
      <c r="P20" s="61" t="str">
        <f>Schedule!P20</f>
        <v>@WOL</v>
      </c>
      <c r="Q20" s="61" t="str">
        <f>Schedule!Q20</f>
        <v>ARS</v>
      </c>
      <c r="R20" s="61" t="str">
        <f>Schedule!R20</f>
        <v>@SOU</v>
      </c>
      <c r="S20" s="90" t="str">
        <f>Schedule!S20</f>
        <v>LIV</v>
      </c>
      <c r="T20" s="61" t="str">
        <f>Schedule!T20</f>
        <v>@CRY</v>
      </c>
      <c r="U20" s="61" t="str">
        <f>Schedule!U20</f>
        <v>LEI</v>
      </c>
      <c r="V20" s="61" t="str">
        <f>Schedule!V20</f>
        <v>BOU</v>
      </c>
      <c r="W20" s="61" t="str">
        <f>Schedule!W20</f>
        <v>@SHU</v>
      </c>
      <c r="X20" s="61" t="str">
        <f>Schedule!X20</f>
        <v>EVE</v>
      </c>
      <c r="Y20" s="90" t="str">
        <f>Schedule!Y20</f>
        <v>@LEI</v>
      </c>
      <c r="Z20" s="82" t="str">
        <f>Schedule!Z20</f>
        <v>BRI</v>
      </c>
      <c r="AA20" s="82" t="str">
        <f>Schedule!AA20</f>
        <v>@MCI</v>
      </c>
      <c r="AB20" s="82" t="str">
        <f>Schedule!AB20</f>
        <v>@LIV</v>
      </c>
      <c r="AC20" s="82" t="str">
        <f>Schedule!AC20</f>
        <v>SOU</v>
      </c>
      <c r="AD20" s="82" t="str">
        <f>Schedule!AD20</f>
        <v>@ARS</v>
      </c>
      <c r="AE20" s="82" t="str">
        <f>Schedule!AE20</f>
        <v>WOL</v>
      </c>
      <c r="AF20" s="82" t="str">
        <f>Schedule!AF20</f>
        <v>@TOT</v>
      </c>
      <c r="AG20" s="82" t="str">
        <f>Schedule!AG20</f>
        <v>CHE</v>
      </c>
      <c r="AH20" s="82" t="str">
        <f>Schedule!AH20</f>
        <v>@NEW</v>
      </c>
      <c r="AI20" s="82" t="str">
        <f>Schedule!AI20</f>
        <v>BUR</v>
      </c>
      <c r="AJ20" s="82" t="str">
        <f>Schedule!AJ20</f>
        <v>@NOR</v>
      </c>
      <c r="AK20" s="82" t="str">
        <f>Schedule!AK20</f>
        <v>WAT</v>
      </c>
      <c r="AL20" s="61" t="str">
        <f>Schedule!AL20</f>
        <v>@MUN</v>
      </c>
      <c r="AM20" s="61" t="str">
        <f>Schedule!AM20</f>
        <v>AVL</v>
      </c>
      <c r="AO20" s="62"/>
      <c r="AT20" s="72" t="str">
        <f>Schedule!A20</f>
        <v>WHU</v>
      </c>
      <c r="AU20" s="3">
        <f ca="1">VLOOKUP(AT20,'Team Ratings'!$A$2:$H$21,7,FALSE)*(1-Fixtures!$D$3)</f>
        <v>81.248584972040391</v>
      </c>
      <c r="AV20" s="72" t="str">
        <f>Schedule!A20</f>
        <v>WHU</v>
      </c>
      <c r="AW20" s="3">
        <f ca="1">VLOOKUP(AV20,'Team Ratings'!$A$2:$H$21,4,FALSE)*(1+Fixtures!$D$3)</f>
        <v>152.52794296315219</v>
      </c>
    </row>
    <row r="21" spans="1:57" x14ac:dyDescent="0.25">
      <c r="A21" s="41" t="str">
        <f>Schedule!A21</f>
        <v>WOL</v>
      </c>
      <c r="B21" s="61" t="str">
        <f>Schedule!B21</f>
        <v>@LEI</v>
      </c>
      <c r="C21" s="61" t="str">
        <f>Schedule!C21</f>
        <v>MUN</v>
      </c>
      <c r="D21" s="61" t="str">
        <f>Schedule!D21</f>
        <v>BUR</v>
      </c>
      <c r="E21" s="61" t="str">
        <f>Schedule!E21</f>
        <v>@EVE</v>
      </c>
      <c r="F21" s="61" t="str">
        <f>Schedule!F21</f>
        <v>CHE</v>
      </c>
      <c r="G21" s="61" t="str">
        <f>Schedule!G21</f>
        <v>@CRY</v>
      </c>
      <c r="H21" s="61" t="str">
        <f>Schedule!H21</f>
        <v>WAT</v>
      </c>
      <c r="I21" s="61" t="str">
        <f>Schedule!I21</f>
        <v>@MCI</v>
      </c>
      <c r="J21" s="61" t="str">
        <f>Schedule!J21</f>
        <v>SOU</v>
      </c>
      <c r="K21" s="61" t="str">
        <f>Schedule!K21</f>
        <v>@NEW</v>
      </c>
      <c r="L21" s="61" t="str">
        <f>Schedule!L21</f>
        <v>@ARS</v>
      </c>
      <c r="M21" s="61" t="str">
        <f>Schedule!M21</f>
        <v>AVL</v>
      </c>
      <c r="N21" s="61" t="str">
        <f>Schedule!N21</f>
        <v>@BOU</v>
      </c>
      <c r="O21" s="61" t="str">
        <f>Schedule!O21</f>
        <v>SHU</v>
      </c>
      <c r="P21" s="61" t="str">
        <f>Schedule!P21</f>
        <v>WHU</v>
      </c>
      <c r="Q21" s="61" t="str">
        <f>Schedule!Q21</f>
        <v>@BRI</v>
      </c>
      <c r="R21" s="61" t="str">
        <f>Schedule!R21</f>
        <v>TOT</v>
      </c>
      <c r="S21" s="61" t="str">
        <f>Schedule!S21</f>
        <v>@NOR</v>
      </c>
      <c r="T21" s="61" t="str">
        <f>Schedule!T21</f>
        <v>MCI</v>
      </c>
      <c r="U21" s="61" t="str">
        <f>Schedule!U21</f>
        <v>@LIV</v>
      </c>
      <c r="V21" s="61" t="str">
        <f>Schedule!V21</f>
        <v>@WAT</v>
      </c>
      <c r="W21" s="61" t="str">
        <f>Schedule!W21</f>
        <v>NEW</v>
      </c>
      <c r="X21" s="61" t="str">
        <f>Schedule!X21</f>
        <v>@SOU</v>
      </c>
      <c r="Y21" s="82" t="str">
        <f>Schedule!Y21</f>
        <v>LIV</v>
      </c>
      <c r="Z21" s="82" t="str">
        <f>Schedule!Z21</f>
        <v>@MUN</v>
      </c>
      <c r="AA21" s="82" t="str">
        <f>Schedule!AA21</f>
        <v>LEI</v>
      </c>
      <c r="AB21" s="82" t="str">
        <f>Schedule!AB21</f>
        <v>NOR</v>
      </c>
      <c r="AC21" s="82" t="str">
        <f>Schedule!AC21</f>
        <v>@TOT</v>
      </c>
      <c r="AD21" s="82" t="str">
        <f>Schedule!AD21</f>
        <v>BRI</v>
      </c>
      <c r="AE21" s="82" t="str">
        <f>Schedule!AE21</f>
        <v>@WHU</v>
      </c>
      <c r="AF21" s="82" t="str">
        <f>Schedule!AF21</f>
        <v>BOU</v>
      </c>
      <c r="AG21" s="82" t="str">
        <f>Schedule!AG21</f>
        <v>@AVL</v>
      </c>
      <c r="AH21" s="82" t="str">
        <f>Schedule!AH21</f>
        <v>ARS</v>
      </c>
      <c r="AI21" s="82" t="str">
        <f>Schedule!AI21</f>
        <v>@SHU</v>
      </c>
      <c r="AJ21" s="82" t="str">
        <f>Schedule!AJ21</f>
        <v>EVE</v>
      </c>
      <c r="AK21" s="82" t="str">
        <f>Schedule!AK21</f>
        <v>@BUR</v>
      </c>
      <c r="AL21" s="61" t="str">
        <f>Schedule!AL21</f>
        <v>CRY</v>
      </c>
      <c r="AM21" s="61" t="str">
        <f>Schedule!AM21</f>
        <v>@CHE</v>
      </c>
      <c r="AO21" s="62"/>
      <c r="AT21" s="72" t="str">
        <f>Schedule!A21</f>
        <v>WOL</v>
      </c>
      <c r="AU21" s="3">
        <f ca="1">VLOOKUP(AT21,'Team Ratings'!$A$2:$H$21,7,FALSE)*(1-Fixtures!$D$3)</f>
        <v>91.566097070610255</v>
      </c>
      <c r="AV21" s="72" t="str">
        <f>Schedule!A21</f>
        <v>WOL</v>
      </c>
      <c r="AW21" s="3">
        <f ca="1">VLOOKUP(AV21,'Team Ratings'!$A$2:$H$21,4,FALSE)*(1+Fixtures!$D$3)</f>
        <v>87.685466500683461</v>
      </c>
      <c r="BB21" s="62"/>
      <c r="BE21" s="62"/>
    </row>
    <row r="22" spans="1:57" x14ac:dyDescent="0.25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G22" s="34"/>
      <c r="AH22" s="34"/>
      <c r="AI22" s="34"/>
      <c r="AJ22" s="34"/>
      <c r="AK22" s="34"/>
      <c r="AL22" s="34"/>
      <c r="AM22" s="34"/>
      <c r="AT22" s="72" t="str">
        <f>CONCATENATE("@",Schedule!A2)</f>
        <v>@ARS</v>
      </c>
      <c r="AU22" s="3">
        <f ca="1">VLOOKUP(RIGHT(AT22,3),'Team Ratings'!$A$2:$H$21,7,FALSE)*(1+Fixtures!$D$3)</f>
        <v>98.333899105089117</v>
      </c>
      <c r="AV22" s="72" t="str">
        <f>CONCATENATE("@",Schedule!A2)</f>
        <v>@ARS</v>
      </c>
      <c r="AW22" s="3">
        <f ca="1">VLOOKUP(RIGHT(AV22,3),'Team Ratings'!$A$2:$H$21,4,FALSE)*(1-Fixtures!$D$3)</f>
        <v>92.581452214341994</v>
      </c>
      <c r="BB22" s="62"/>
      <c r="BE22" s="62"/>
    </row>
    <row r="23" spans="1:57" x14ac:dyDescent="0.25">
      <c r="A23" s="35" t="s">
        <v>0</v>
      </c>
      <c r="B23" s="59">
        <v>1</v>
      </c>
      <c r="C23" s="59">
        <v>2</v>
      </c>
      <c r="D23" s="59">
        <v>3</v>
      </c>
      <c r="E23" s="59">
        <v>4</v>
      </c>
      <c r="F23" s="59">
        <v>5</v>
      </c>
      <c r="G23" s="59">
        <v>6</v>
      </c>
      <c r="H23" s="59">
        <v>7</v>
      </c>
      <c r="I23" s="59">
        <v>8</v>
      </c>
      <c r="J23" s="59">
        <v>9</v>
      </c>
      <c r="K23" s="59">
        <v>10</v>
      </c>
      <c r="L23" s="59">
        <v>11</v>
      </c>
      <c r="M23" s="59">
        <v>12</v>
      </c>
      <c r="N23" s="59">
        <v>13</v>
      </c>
      <c r="O23" s="59">
        <v>14</v>
      </c>
      <c r="P23" s="59">
        <v>15</v>
      </c>
      <c r="Q23" s="59">
        <v>16</v>
      </c>
      <c r="R23" s="59">
        <v>17</v>
      </c>
      <c r="S23" s="59">
        <v>18</v>
      </c>
      <c r="T23" s="59">
        <v>19</v>
      </c>
      <c r="U23" s="59">
        <v>20</v>
      </c>
      <c r="V23" s="59">
        <v>21</v>
      </c>
      <c r="W23" s="59">
        <v>22</v>
      </c>
      <c r="X23" s="59">
        <v>23</v>
      </c>
      <c r="Y23" s="59">
        <v>24</v>
      </c>
      <c r="Z23" s="59">
        <v>25</v>
      </c>
      <c r="AA23" s="59">
        <v>26</v>
      </c>
      <c r="AB23" s="59">
        <v>27</v>
      </c>
      <c r="AC23" s="59">
        <v>28</v>
      </c>
      <c r="AD23" s="59">
        <v>29</v>
      </c>
      <c r="AE23" s="59">
        <v>30</v>
      </c>
      <c r="AF23" s="33">
        <v>31</v>
      </c>
      <c r="AG23" s="33">
        <v>32</v>
      </c>
      <c r="AH23" s="33">
        <v>33</v>
      </c>
      <c r="AI23" s="33">
        <v>34</v>
      </c>
      <c r="AJ23" s="33">
        <v>35</v>
      </c>
      <c r="AK23" s="33">
        <v>36</v>
      </c>
      <c r="AL23" s="33">
        <v>37</v>
      </c>
      <c r="AM23" s="33">
        <v>38</v>
      </c>
      <c r="AN23" s="63" t="s">
        <v>17</v>
      </c>
      <c r="AO23" s="59" t="s">
        <v>0</v>
      </c>
      <c r="AP23" s="63" t="str">
        <f>CONCATENATE("GW ",Fixtures!$D$6,"-",Fixtures!$D$6+8)</f>
        <v>GW 25-33</v>
      </c>
      <c r="AQ23" s="63" t="str">
        <f>CONCATENATE("GW ",Fixtures!$D$6,"-",Fixtures!$D$6+5)</f>
        <v>GW 25-30</v>
      </c>
      <c r="AR23" s="63" t="str">
        <f>CONCATENATE("GW ",Fixtures!$D$6,"-",Fixtures!$D$6+2)</f>
        <v>GW 25-27</v>
      </c>
      <c r="AS23" s="64"/>
      <c r="AT23" s="72" t="str">
        <f>CONCATENATE("@",Schedule!A3)</f>
        <v>@AVL</v>
      </c>
      <c r="AU23" s="3">
        <f ca="1">VLOOKUP(RIGHT(AT23,3),'Team Ratings'!$A$2:$H$21,7,FALSE)*(1+Fixtures!$D$3)</f>
        <v>101.92276556724865</v>
      </c>
      <c r="AV23" s="72" t="str">
        <f>CONCATENATE("@",Schedule!A3)</f>
        <v>@AVL</v>
      </c>
      <c r="AW23" s="3">
        <f ca="1">VLOOKUP(RIGHT(AV23,3),'Team Ratings'!$A$2:$H$21,4,FALSE)*(1-Fixtures!$D$3)</f>
        <v>120.33259201059251</v>
      </c>
      <c r="AZ23" s="66"/>
      <c r="BB23" s="62"/>
      <c r="BE23" s="62"/>
    </row>
    <row r="24" spans="1:57" x14ac:dyDescent="0.25">
      <c r="A24" s="41" t="str">
        <f>$A2</f>
        <v>ARS</v>
      </c>
      <c r="B24" s="9">
        <f ca="1">(VLOOKUP(B2,$AV$2:$AW$41,2,FALSE)*VLOOKUP(B46,$AT$2:$AU$41,2,FALSE))/(100*100)*'Formula Data'!$AB$22</f>
        <v>1.2218284215576998</v>
      </c>
      <c r="C24" s="9">
        <f ca="1">(VLOOKUP(C2,$AV$2:$AW$41,2,FALSE)*VLOOKUP(C46,$AT$2:$AU$41,2,FALSE))/(100*100)*'Formula Data'!$AB$22</f>
        <v>1.4412494199371324</v>
      </c>
      <c r="D24" s="9">
        <f ca="1">(VLOOKUP(D2,$AV$2:$AW$41,2,FALSE)*VLOOKUP(D46,$AT$2:$AU$41,2,FALSE))/(100*100)*'Formula Data'!$AB$22</f>
        <v>0.68006744545130093</v>
      </c>
      <c r="E24" s="9">
        <f ca="1">(VLOOKUP(E2,$AV$2:$AW$41,2,FALSE)*VLOOKUP(E46,$AT$2:$AU$41,2,FALSE))/(100*100)*'Formula Data'!$AB$22</f>
        <v>1.4016789229337516</v>
      </c>
      <c r="F24" s="9">
        <f ca="1">(VLOOKUP(F2,$AV$2:$AW$41,2,FALSE)*VLOOKUP(F46,$AT$2:$AU$41,2,FALSE))/(100*100)*'Formula Data'!$AB$22</f>
        <v>1.0956733544870698</v>
      </c>
      <c r="G24" s="9">
        <f ca="1">(VLOOKUP(G2,$AV$2:$AW$41,2,FALSE)*VLOOKUP(G46,$AT$2:$AU$41,2,FALSE))/(100*100)*'Formula Data'!$AB$22</f>
        <v>2.0066410814425613</v>
      </c>
      <c r="H24" s="9">
        <f ca="1">(VLOOKUP(H2,$AV$2:$AW$41,2,FALSE)*VLOOKUP(H46,$AT$2:$AU$41,2,FALSE))/(100*100)*'Formula Data'!$AB$22</f>
        <v>0.79688611490644923</v>
      </c>
      <c r="I24" s="9">
        <f ca="1">(VLOOKUP(I2,$AV$2:$AW$41,2,FALSE)*VLOOKUP(I46,$AT$2:$AU$41,2,FALSE))/(100*100)*'Formula Data'!$AB$22</f>
        <v>1.7312091439034893</v>
      </c>
      <c r="J24" s="9">
        <f ca="1">(VLOOKUP(J2,$AV$2:$AW$41,2,FALSE)*VLOOKUP(J46,$AT$2:$AU$41,2,FALSE))/(100*100)*'Formula Data'!$AB$22</f>
        <v>0.86383661240989273</v>
      </c>
      <c r="K24" s="9">
        <f ca="1">(VLOOKUP(K2,$AV$2:$AW$41,2,FALSE)*VLOOKUP(K46,$AT$2:$AU$41,2,FALSE))/(100*100)*'Formula Data'!$AB$22</f>
        <v>1.5606439422982594</v>
      </c>
      <c r="L24" s="9">
        <f ca="1">(VLOOKUP(L2,$AV$2:$AW$41,2,FALSE)*VLOOKUP(L46,$AT$2:$AU$41,2,FALSE))/(100*100)*'Formula Data'!$AB$22</f>
        <v>1.1963654669506969</v>
      </c>
      <c r="M24" s="9">
        <f ca="1">(VLOOKUP(M2,$AV$2:$AW$41,2,FALSE)*VLOOKUP(M46,$AT$2:$AU$41,2,FALSE))/(100*100)*'Formula Data'!$AB$22</f>
        <v>0.8864587539830372</v>
      </c>
      <c r="N24" s="9">
        <f ca="1">(VLOOKUP(N2,$AV$2:$AW$41,2,FALSE)*VLOOKUP(N46,$AT$2:$AU$41,2,FALSE))/(100*100)*'Formula Data'!$AB$22</f>
        <v>1.5151420198909231</v>
      </c>
      <c r="O24" s="9">
        <f ca="1">(VLOOKUP(O2,$AV$2:$AW$41,2,FALSE)*VLOOKUP(O46,$AT$2:$AU$41,2,FALSE))/(100*100)*'Formula Data'!$AB$22</f>
        <v>1.2707249780511949</v>
      </c>
      <c r="P24" s="9">
        <f ca="1">(VLOOKUP(P2,$AV$2:$AW$41,2,FALSE)*VLOOKUP(P46,$AT$2:$AU$41,2,FALSE))/(100*100)*'Formula Data'!$AB$22</f>
        <v>1.6101566253749326</v>
      </c>
      <c r="Q24" s="9">
        <f ca="1">(VLOOKUP(Q2,$AV$2:$AW$41,2,FALSE)*VLOOKUP(Q46,$AT$2:$AU$41,2,FALSE))/(100*100)*'Formula Data'!$AB$22</f>
        <v>1.3931096919444432</v>
      </c>
      <c r="R24" s="9">
        <f ca="1">(VLOOKUP(R2,$AV$2:$AW$41,2,FALSE)*VLOOKUP(R46,$AT$2:$AU$41,2,FALSE))/(100*100)*'Formula Data'!$AB$22</f>
        <v>1.2022156186558632</v>
      </c>
      <c r="S24" s="9">
        <f ca="1">(VLOOKUP(S2,$AV$2:$AW$41,2,FALSE)*VLOOKUP(S46,$AT$2:$AU$41,2,FALSE))/(100*100)*'Formula Data'!$AB$22</f>
        <v>0.91819805766315699</v>
      </c>
      <c r="T24" s="9">
        <f ca="1">(VLOOKUP(T2,$AV$2:$AW$41,2,FALSE)*VLOOKUP(T46,$AT$2:$AU$41,2,FALSE))/(100*100)*'Formula Data'!$AB$22</f>
        <v>1.1589086004643194</v>
      </c>
      <c r="U24" s="9">
        <f ca="1">(VLOOKUP(U2,$AV$2:$AW$41,2,FALSE)*VLOOKUP(U46,$AT$2:$AU$41,2,FALSE))/(100*100)*'Formula Data'!$AB$22</f>
        <v>1.1465978763196194</v>
      </c>
      <c r="V24" s="9">
        <f ca="1">(VLOOKUP(V2,$AV$2:$AW$41,2,FALSE)*VLOOKUP(V46,$AT$2:$AU$41,2,FALSE))/(100*100)*'Formula Data'!$AB$22</f>
        <v>1.1904101222676586</v>
      </c>
      <c r="W24" s="9">
        <f ca="1">(VLOOKUP(W2,$AV$2:$AW$41,2,FALSE)*VLOOKUP(W46,$AT$2:$AU$41,2,FALSE))/(100*100)*'Formula Data'!$AB$22</f>
        <v>1.0447285894723886</v>
      </c>
      <c r="X24" s="9">
        <f ca="1">(VLOOKUP(X2,$AV$2:$AW$41,2,FALSE)*VLOOKUP(X46,$AT$2:$AU$41,2,FALSE))/(100*100)*'Formula Data'!$AB$22</f>
        <v>1.290422593846877</v>
      </c>
      <c r="Y24" s="83">
        <f ca="1">(VLOOKUP(Y2,$AV$2:$AW$41,2,FALSE)*VLOOKUP(Y46,$AT$2:$AU$41,2,FALSE))/(100*100)*'Formula Data'!$AB$22</f>
        <v>0.76755725604867098</v>
      </c>
      <c r="Z24" s="83">
        <f ca="1">(VLOOKUP(Z2,$AV$2:$AW$41,2,FALSE)*VLOOKUP(Z46,$AT$2:$AU$41,2,FALSE))/(100*100)*'Formula Data'!$AB$22</f>
        <v>0.96480333070171664</v>
      </c>
      <c r="AA24" s="83">
        <f ca="1">(VLOOKUP(AA2,$AV$2:$AW$41,2,FALSE)*VLOOKUP(AA46,$AT$2:$AU$41,2,FALSE))/(100*100)*'Formula Data'!$AB$22</f>
        <v>1.8252004815861935</v>
      </c>
      <c r="AB24" s="84">
        <f ca="1">(VLOOKUP(AB2,$AV$2:$AW$41,2,FALSE)*VLOOKUP(AB46,$AT$2:$AU$41,2,FALSE))/(100*100)*'Formula Data'!$AB$22</f>
        <v>1.3716291972499008</v>
      </c>
      <c r="AC24" s="131">
        <f ca="1">(VLOOKUP(AC2,$AV$2:$AW$41,2,FALSE)*VLOOKUP(AC46,$AT$2:$AU$41,2,FALSE))/(100*100)*'Formula Data'!$AB$22</f>
        <v>0.80478896786053666</v>
      </c>
      <c r="AD24" s="84">
        <f ca="1">(VLOOKUP(AD2,$AV$2:$AW$41,2,FALSE)*VLOOKUP(AD46,$AT$2:$AU$41,2,FALSE))/(100*100)*'Formula Data'!$AB$22</f>
        <v>2.0810650953737984</v>
      </c>
      <c r="AE24" s="84">
        <f ca="1">(VLOOKUP(AE2,$AV$2:$AW$41,2,FALSE)*VLOOKUP(AE46,$AT$2:$AU$41,2,FALSE))/(100*100)*'Formula Data'!$AB$22</f>
        <v>1.0778734434328063</v>
      </c>
      <c r="AF24" s="84">
        <f ca="1">(VLOOKUP(AF2,$AV$2:$AW$41,2,FALSE)*VLOOKUP(AF46,$AT$2:$AU$41,2,FALSE))/(100*100)*'Formula Data'!$AB$22</f>
        <v>1.0142686248856592</v>
      </c>
      <c r="AG24" s="84">
        <f ca="1">(VLOOKUP(AG2,$AV$2:$AW$41,2,FALSE)*VLOOKUP(AG46,$AT$2:$AU$41,2,FALSE))/(100*100)*'Formula Data'!$AB$22</f>
        <v>1.898243485730797</v>
      </c>
      <c r="AH24" s="84">
        <f ca="1">(VLOOKUP(AH2,$AV$2:$AW$41,2,FALSE)*VLOOKUP(AH46,$AT$2:$AU$41,2,FALSE))/(100*100)*'Formula Data'!$AB$22</f>
        <v>0.80087275060335916</v>
      </c>
      <c r="AI24" s="84">
        <f ca="1">(VLOOKUP(AI2,$AV$2:$AW$41,2,FALSE)*VLOOKUP(AI46,$AT$2:$AU$41,2,FALSE))/(100*100)*'Formula Data'!$AB$22</f>
        <v>1.3242161633573766</v>
      </c>
      <c r="AJ24" s="84">
        <f ca="1">(VLOOKUP(AJ2,$AV$2:$AW$41,2,FALSE)*VLOOKUP(AJ46,$AT$2:$AU$41,2,FALSE))/(100*100)*'Formula Data'!$AB$22</f>
        <v>0.93831398973251168</v>
      </c>
      <c r="AK24" s="79">
        <f ca="1">(VLOOKUP(AK2,$AV$2:$AW$41,2,FALSE)*VLOOKUP(AK46,$AT$2:$AU$41,2,FALSE))/(100*100)*'Formula Data'!$AB$22</f>
        <v>1.0159032209828074</v>
      </c>
      <c r="AL24" s="79">
        <f ca="1">(VLOOKUP(AL2,$AV$2:$AW$41,2,FALSE)*VLOOKUP(AL46,$AT$2:$AU$41,2,FALSE))/(100*100)*'Formula Data'!$AB$22</f>
        <v>1.3432886578251855</v>
      </c>
      <c r="AM24" s="79">
        <f ca="1">(VLOOKUP(AM2,$AV$2:$AW$41,2,FALSE)*VLOOKUP(AM46,$AT$2:$AU$41,2,FALSE))/(100*100)*'Formula Data'!$AB$22</f>
        <v>1.636746615962166</v>
      </c>
      <c r="AN24" s="9">
        <f ca="1">IF(OR(Fixtures!$D$6&lt;=0,Fixtures!$D$6&gt;39),AVERAGE(B24:AM24),AVERAGE(OFFSET(A24,0,Fixtures!$D$6,1,38-Fixtures!$D$6+1)))</f>
        <v>1.2926581446632013</v>
      </c>
      <c r="AO24" s="41" t="str">
        <f>$A2</f>
        <v>ARS</v>
      </c>
      <c r="AP24" s="65">
        <f ca="1">AVERAGE(OFFSET(A24,0,Fixtures!$D$6,1,9))</f>
        <v>1.3154161530471964</v>
      </c>
      <c r="AQ24" s="65">
        <f ca="1">AVERAGE(OFFSET(A24,0,Fixtures!$D$6,1,6))</f>
        <v>1.3542267527008256</v>
      </c>
      <c r="AR24" s="65">
        <f ca="1">AVERAGE(OFFSET(A24,0,Fixtures!$D$6,1,3))</f>
        <v>1.3872110031792702</v>
      </c>
      <c r="AS24" s="64"/>
      <c r="AT24" s="72" t="str">
        <f>CONCATENATE("@",Schedule!A4)</f>
        <v>@BOU</v>
      </c>
      <c r="AU24" s="3">
        <f ca="1">VLOOKUP(RIGHT(AT24,3),'Team Ratings'!$A$2:$H$21,7,FALSE)*(1+Fixtures!$D$3)</f>
        <v>79.759517384239246</v>
      </c>
      <c r="AV24" s="72" t="str">
        <f>CONCATENATE("@",Schedule!A4)</f>
        <v>@BOU</v>
      </c>
      <c r="AW24" s="3">
        <f ca="1">VLOOKUP(RIGHT(AV24,3),'Team Ratings'!$A$2:$H$21,4,FALSE)*(1-Fixtures!$D$3)</f>
        <v>103.8157174817657</v>
      </c>
      <c r="BB24" s="62"/>
      <c r="BE24" s="62"/>
    </row>
    <row r="25" spans="1:57" x14ac:dyDescent="0.25">
      <c r="A25" s="41" t="str">
        <f t="shared" ref="A25:A43" si="0">$A3</f>
        <v>AVL</v>
      </c>
      <c r="B25" s="9">
        <f ca="1">(VLOOKUP(B3,$AV$2:$AW$41,2,FALSE)*VLOOKUP(B47,$AT$2:$AU$41,2,FALSE))/(100*100)*'Formula Data'!$AB$22</f>
        <v>0.97255938871874803</v>
      </c>
      <c r="C25" s="9">
        <f ca="1">(VLOOKUP(C3,$AV$2:$AW$41,2,FALSE)*VLOOKUP(C47,$AT$2:$AU$41,2,FALSE))/(100*100)*'Formula Data'!$AB$22</f>
        <v>1.7943926288672987</v>
      </c>
      <c r="D25" s="9">
        <f ca="1">(VLOOKUP(D3,$AV$2:$AW$41,2,FALSE)*VLOOKUP(D47,$AT$2:$AU$41,2,FALSE))/(100*100)*'Formula Data'!$AB$22</f>
        <v>1.4216891874397359</v>
      </c>
      <c r="E25" s="9">
        <f ca="1">(VLOOKUP(E3,$AV$2:$AW$41,2,FALSE)*VLOOKUP(E47,$AT$2:$AU$41,2,FALSE))/(100*100)*'Formula Data'!$AB$22</f>
        <v>1.0828577741273131</v>
      </c>
      <c r="F25" s="9">
        <f ca="1">(VLOOKUP(F3,$AV$2:$AW$41,2,FALSE)*VLOOKUP(F47,$AT$2:$AU$41,2,FALSE))/(100*100)*'Formula Data'!$AB$22</f>
        <v>2.1570171810159646</v>
      </c>
      <c r="G25" s="9">
        <f ca="1">(VLOOKUP(G3,$AV$2:$AW$41,2,FALSE)*VLOOKUP(G47,$AT$2:$AU$41,2,FALSE))/(100*100)*'Formula Data'!$AB$22</f>
        <v>1.0712183513940787</v>
      </c>
      <c r="H25" s="9">
        <f ca="1">(VLOOKUP(H3,$AV$2:$AW$41,2,FALSE)*VLOOKUP(H47,$AT$2:$AU$41,2,FALSE))/(100*100)*'Formula Data'!$AB$22</f>
        <v>1.4938503210901672</v>
      </c>
      <c r="I25" s="9">
        <f ca="1">(VLOOKUP(I3,$AV$2:$AW$41,2,FALSE)*VLOOKUP(I47,$AT$2:$AU$41,2,FALSE))/(100*100)*'Formula Data'!$AB$22</f>
        <v>1.3171022934821894</v>
      </c>
      <c r="J25" s="9">
        <f ca="1">(VLOOKUP(J3,$AV$2:$AW$41,2,FALSE)*VLOOKUP(J47,$AT$2:$AU$41,2,FALSE))/(100*100)*'Formula Data'!$AB$22</f>
        <v>1.6689220883965552</v>
      </c>
      <c r="K25" s="9">
        <f ca="1">(VLOOKUP(K3,$AV$2:$AW$41,2,FALSE)*VLOOKUP(K47,$AT$2:$AU$41,2,FALSE))/(100*100)*'Formula Data'!$AB$22</f>
        <v>0.83416113922927249</v>
      </c>
      <c r="L25" s="9">
        <f ca="1">(VLOOKUP(L3,$AV$2:$AW$41,2,FALSE)*VLOOKUP(L47,$AT$2:$AU$41,2,FALSE))/(100*100)*'Formula Data'!$AB$22</f>
        <v>1.0529803737425962</v>
      </c>
      <c r="M25" s="9">
        <f ca="1">(VLOOKUP(M3,$AV$2:$AW$41,2,FALSE)*VLOOKUP(M47,$AT$2:$AU$41,2,FALSE))/(100*100)*'Formula Data'!$AB$22</f>
        <v>0.83010199282049291</v>
      </c>
      <c r="N25" s="9">
        <f ca="1">(VLOOKUP(N3,$AV$2:$AW$41,2,FALSE)*VLOOKUP(N47,$AT$2:$AU$41,2,FALSE))/(100*100)*'Formula Data'!$AB$22</f>
        <v>1.8918143436896551</v>
      </c>
      <c r="O25" s="9">
        <f ca="1">(VLOOKUP(O3,$AV$2:$AW$41,2,FALSE)*VLOOKUP(O47,$AT$2:$AU$41,2,FALSE))/(100*100)*'Formula Data'!$AB$22</f>
        <v>0.82596985792870015</v>
      </c>
      <c r="P25" s="9">
        <f ca="1">(VLOOKUP(P3,$AV$2:$AW$41,2,FALSE)*VLOOKUP(P47,$AT$2:$AU$41,2,FALSE))/(100*100)*'Formula Data'!$AB$22</f>
        <v>0.79557059142019282</v>
      </c>
      <c r="Q25" s="9">
        <f ca="1">(VLOOKUP(Q3,$AV$2:$AW$41,2,FALSE)*VLOOKUP(Q47,$AT$2:$AU$41,2,FALSE))/(100*100)*'Formula Data'!$AB$22</f>
        <v>1.3725457325148445</v>
      </c>
      <c r="R25" s="9">
        <f ca="1">(VLOOKUP(R3,$AV$2:$AW$41,2,FALSE)*VLOOKUP(R47,$AT$2:$AU$41,2,FALSE))/(100*100)*'Formula Data'!$AB$22</f>
        <v>0.89536383013722187</v>
      </c>
      <c r="S25" s="9">
        <f ca="1">(VLOOKUP(S3,$AV$2:$AW$41,2,FALSE)*VLOOKUP(S47,$AT$2:$AU$41,2,FALSE))/(100*100)*'Formula Data'!$AB$22</f>
        <v>1.5704397598369817</v>
      </c>
      <c r="T25" s="9">
        <f ca="1">(VLOOKUP(T3,$AV$2:$AW$41,2,FALSE)*VLOOKUP(T47,$AT$2:$AU$41,2,FALSE))/(100*100)*'Formula Data'!$AB$22</f>
        <v>1.9675231791524064</v>
      </c>
      <c r="U25" s="9">
        <f ca="1">(VLOOKUP(U3,$AV$2:$AW$41,2,FALSE)*VLOOKUP(U47,$AT$2:$AU$41,2,FALSE))/(100*100)*'Formula Data'!$AB$22</f>
        <v>1.1356618568365813</v>
      </c>
      <c r="V25" s="9">
        <f ca="1">(VLOOKUP(V3,$AV$2:$AW$41,2,FALSE)*VLOOKUP(V47,$AT$2:$AU$41,2,FALSE))/(100*100)*'Formula Data'!$AB$22</f>
        <v>1.0000155042008554</v>
      </c>
      <c r="W25" s="9">
        <f ca="1">(VLOOKUP(W3,$AV$2:$AW$41,2,FALSE)*VLOOKUP(W47,$AT$2:$AU$41,2,FALSE))/(100*100)*'Formula Data'!$AB$22</f>
        <v>1.2460925660091604</v>
      </c>
      <c r="X25" s="9">
        <f ca="1">(VLOOKUP(X3,$AV$2:$AW$41,2,FALSE)*VLOOKUP(X47,$AT$2:$AU$41,2,FALSE))/(100*100)*'Formula Data'!$AB$22</f>
        <v>1.1172123071084379</v>
      </c>
      <c r="Y25" s="83">
        <f ca="1">(VLOOKUP(Y3,$AV$2:$AW$41,2,FALSE)*VLOOKUP(Y47,$AT$2:$AU$41,2,FALSE))/(100*100)*'Formula Data'!$AB$22</f>
        <v>1.6964825268793375</v>
      </c>
      <c r="Z25" s="83">
        <f ca="1">(VLOOKUP(Z3,$AV$2:$AW$41,2,FALSE)*VLOOKUP(Z47,$AT$2:$AU$41,2,FALSE))/(100*100)*'Formula Data'!$AB$22</f>
        <v>1.2012049829607538</v>
      </c>
      <c r="AA25" s="83">
        <f ca="1">(VLOOKUP(AA3,$AV$2:$AW$41,2,FALSE)*VLOOKUP(AA47,$AT$2:$AU$41,2,FALSE))/(100*100)*'Formula Data'!$AB$22</f>
        <v>1.4528356300613399</v>
      </c>
      <c r="AB25" s="84">
        <f ca="1">(VLOOKUP(AB3,$AV$2:$AW$41,2,FALSE)*VLOOKUP(AB47,$AT$2:$AU$41,2,FALSE))/(100*100)*'Formula Data'!$AB$22</f>
        <v>1.0512861202214505</v>
      </c>
      <c r="AC25" s="131">
        <f ca="1">(VLOOKUP(AC3,$AV$2:$AW$41,2,FALSE)*VLOOKUP(AC47,$AT$2:$AU$41,2,FALSE))/(100*100)*'Formula Data'!$AB$22</f>
        <v>1.3375188079827636</v>
      </c>
      <c r="AD25" s="84">
        <f ca="1">(VLOOKUP(AD3,$AV$2:$AW$41,2,FALSE)*VLOOKUP(AD47,$AT$2:$AU$41,2,FALSE))/(100*100)*'Formula Data'!$AB$22</f>
        <v>0.91881160606365586</v>
      </c>
      <c r="AE25" s="84">
        <f ca="1">(VLOOKUP(AE3,$AV$2:$AW$41,2,FALSE)*VLOOKUP(AE47,$AT$2:$AU$41,2,FALSE))/(100*100)*'Formula Data'!$AB$22</f>
        <v>1.1884449575536216</v>
      </c>
      <c r="AF25" s="84">
        <f ca="1">(VLOOKUP(AF3,$AV$2:$AW$41,2,FALSE)*VLOOKUP(AF47,$AT$2:$AU$41,2,FALSE))/(100*100)*'Formula Data'!$AB$22</f>
        <v>1.2664211722220005</v>
      </c>
      <c r="AG25" s="84">
        <f ca="1">(VLOOKUP(AG3,$AV$2:$AW$41,2,FALSE)*VLOOKUP(AG47,$AT$2:$AU$41,2,FALSE))/(100*100)*'Formula Data'!$AB$22</f>
        <v>1.2400289028553042</v>
      </c>
      <c r="AH25" s="84">
        <f ca="1">(VLOOKUP(AH3,$AV$2:$AW$41,2,FALSE)*VLOOKUP(AH47,$AT$2:$AU$41,2,FALSE))/(100*100)*'Formula Data'!$AB$22</f>
        <v>0.70488768820785364</v>
      </c>
      <c r="AI25" s="84">
        <f ca="1">(VLOOKUP(AI3,$AV$2:$AW$41,2,FALSE)*VLOOKUP(AI47,$AT$2:$AU$41,2,FALSE))/(100*100)*'Formula Data'!$AB$22</f>
        <v>1.2338562075231201</v>
      </c>
      <c r="AJ25" s="84">
        <f ca="1">(VLOOKUP(AJ3,$AV$2:$AW$41,2,FALSE)*VLOOKUP(AJ47,$AT$2:$AU$41,2,FALSE))/(100*100)*'Formula Data'!$AB$22</f>
        <v>1.6176023539432707</v>
      </c>
      <c r="AK25" s="79">
        <f ca="1">(VLOOKUP(AK3,$AV$2:$AW$41,2,FALSE)*VLOOKUP(AK47,$AT$2:$AU$41,2,FALSE))/(100*100)*'Formula Data'!$AB$22</f>
        <v>0.95170929076544297</v>
      </c>
      <c r="AL25" s="79">
        <f ca="1">(VLOOKUP(AL3,$AV$2:$AW$41,2,FALSE)*VLOOKUP(AL47,$AT$2:$AU$41,2,FALSE))/(100*100)*'Formula Data'!$AB$22</f>
        <v>1.6002150681318956</v>
      </c>
      <c r="AM25" s="79">
        <f ca="1">(VLOOKUP(AM3,$AV$2:$AW$41,2,FALSE)*VLOOKUP(AM47,$AT$2:$AU$41,2,FALSE))/(100*100)*'Formula Data'!$AB$22</f>
        <v>1.4439536501015957</v>
      </c>
      <c r="AN25" s="9">
        <f ca="1">IF(OR(Fixtures!$D$6&lt;=0,Fixtures!$D$6&gt;39),AVERAGE(B25:AM25),AVERAGE(OFFSET(A25,0,Fixtures!$D$6,1,38-Fixtures!$D$6+1)))</f>
        <v>1.2291983170424334</v>
      </c>
      <c r="AO25" s="41" t="str">
        <f t="shared" ref="AO25:AO43" si="1">$A3</f>
        <v>AVL</v>
      </c>
      <c r="AP25" s="65">
        <f ca="1">AVERAGE(OFFSET(A25,0,Fixtures!$D$6,1,9))</f>
        <v>1.1512710964587494</v>
      </c>
      <c r="AQ25" s="65">
        <f ca="1">AVERAGE(OFFSET(A25,0,Fixtures!$D$6,1,6))</f>
        <v>1.1916836841405976</v>
      </c>
      <c r="AR25" s="65">
        <f ca="1">AVERAGE(OFFSET(A25,0,Fixtures!$D$6,1,3))</f>
        <v>1.2351089110811815</v>
      </c>
      <c r="AS25" s="64"/>
      <c r="AT25" s="72" t="str">
        <f>CONCATENATE("@",Schedule!A5)</f>
        <v>@BRI</v>
      </c>
      <c r="AU25" s="3">
        <f ca="1">VLOOKUP(RIGHT(AT25,3),'Team Ratings'!$A$2:$H$21,7,FALSE)*(1+Fixtures!$D$3)</f>
        <v>103.31380447954814</v>
      </c>
      <c r="AV25" s="72" t="str">
        <f>CONCATENATE("@",Schedule!A5)</f>
        <v>@BRI</v>
      </c>
      <c r="AW25" s="3">
        <f ca="1">VLOOKUP(RIGHT(AV25,3),'Team Ratings'!$A$2:$H$21,4,FALSE)*(1-Fixtures!$D$3)</f>
        <v>96.556540213512193</v>
      </c>
      <c r="AY25" s="62"/>
      <c r="BB25" s="62"/>
      <c r="BE25" s="62"/>
    </row>
    <row r="26" spans="1:57" x14ac:dyDescent="0.25">
      <c r="A26" s="41" t="str">
        <f t="shared" si="0"/>
        <v>BOU</v>
      </c>
      <c r="B26" s="9">
        <f ca="1">(VLOOKUP(B4,$AV$2:$AW$41,2,FALSE)*VLOOKUP(B48,$AT$2:$AU$41,2,FALSE))/(100*100)*'Formula Data'!$AB$22</f>
        <v>1.0466734691050039</v>
      </c>
      <c r="C26" s="9">
        <f ca="1">(VLOOKUP(C4,$AV$2:$AW$41,2,FALSE)*VLOOKUP(C48,$AT$2:$AU$41,2,FALSE))/(100*100)*'Formula Data'!$AB$22</f>
        <v>1.0895536130562569</v>
      </c>
      <c r="D26" s="9">
        <f ca="1">(VLOOKUP(D4,$AV$2:$AW$41,2,FALSE)*VLOOKUP(D48,$AT$2:$AU$41,2,FALSE))/(100*100)*'Formula Data'!$AB$22</f>
        <v>0.97512799155163088</v>
      </c>
      <c r="E26" s="9">
        <f ca="1">(VLOOKUP(E4,$AV$2:$AW$41,2,FALSE)*VLOOKUP(E48,$AT$2:$AU$41,2,FALSE))/(100*100)*'Formula Data'!$AB$22</f>
        <v>0.71901473492025858</v>
      </c>
      <c r="F26" s="9">
        <f ca="1">(VLOOKUP(F4,$AV$2:$AW$41,2,FALSE)*VLOOKUP(F48,$AT$2:$AU$41,2,FALSE))/(100*100)*'Formula Data'!$AB$22</f>
        <v>1.1125408816126334</v>
      </c>
      <c r="G26" s="9">
        <f ca="1">(VLOOKUP(G4,$AV$2:$AW$41,2,FALSE)*VLOOKUP(G48,$AT$2:$AU$41,2,FALSE))/(100*100)*'Formula Data'!$AB$22</f>
        <v>0.82268248035604863</v>
      </c>
      <c r="H26" s="9">
        <f ca="1">(VLOOKUP(H4,$AV$2:$AW$41,2,FALSE)*VLOOKUP(H48,$AT$2:$AU$41,2,FALSE))/(100*100)*'Formula Data'!$AB$22</f>
        <v>1.6879707726713107</v>
      </c>
      <c r="I26" s="9">
        <f ca="1">(VLOOKUP(I4,$AV$2:$AW$41,2,FALSE)*VLOOKUP(I48,$AT$2:$AU$41,2,FALSE))/(100*100)*'Formula Data'!$AB$22</f>
        <v>0.83828041993188362</v>
      </c>
      <c r="J26" s="9">
        <f ca="1">(VLOOKUP(J4,$AV$2:$AW$41,2,FALSE)*VLOOKUP(J48,$AT$2:$AU$41,2,FALSE))/(100*100)*'Formula Data'!$AB$22</f>
        <v>1.5396825070249736</v>
      </c>
      <c r="K26" s="9">
        <f ca="1">(VLOOKUP(K4,$AV$2:$AW$41,2,FALSE)*VLOOKUP(K48,$AT$2:$AU$41,2,FALSE))/(100*100)*'Formula Data'!$AB$22</f>
        <v>0.88871059482005654</v>
      </c>
      <c r="L26" s="9">
        <f ca="1">(VLOOKUP(L4,$AV$2:$AW$41,2,FALSE)*VLOOKUP(L48,$AT$2:$AU$41,2,FALSE))/(100*100)*'Formula Data'!$AB$22</f>
        <v>0.96555244636351345</v>
      </c>
      <c r="M26" s="9">
        <f ca="1">(VLOOKUP(M4,$AV$2:$AW$41,2,FALSE)*VLOOKUP(M48,$AT$2:$AU$41,2,FALSE))/(100*100)*'Formula Data'!$AB$22</f>
        <v>0.99103611385979762</v>
      </c>
      <c r="N26" s="9">
        <f ca="1">(VLOOKUP(N4,$AV$2:$AW$41,2,FALSE)*VLOOKUP(N48,$AT$2:$AU$41,2,FALSE))/(100*100)*'Formula Data'!$AB$22</f>
        <v>0.97038288044676169</v>
      </c>
      <c r="O26" s="9">
        <f ca="1">(VLOOKUP(O4,$AV$2:$AW$41,2,FALSE)*VLOOKUP(O48,$AT$2:$AU$41,2,FALSE))/(100*100)*'Formula Data'!$AB$22</f>
        <v>0.76107498692759479</v>
      </c>
      <c r="P26" s="9">
        <f ca="1">(VLOOKUP(P4,$AV$2:$AW$41,2,FALSE)*VLOOKUP(P48,$AT$2:$AU$41,2,FALSE))/(100*100)*'Formula Data'!$AB$22</f>
        <v>0.84738883388304742</v>
      </c>
      <c r="Q26" s="9">
        <f ca="1">(VLOOKUP(Q4,$AV$2:$AW$41,2,FALSE)*VLOOKUP(Q48,$AT$2:$AU$41,2,FALSE))/(100*100)*'Formula Data'!$AB$22</f>
        <v>0.82400831607509606</v>
      </c>
      <c r="R26" s="9">
        <f ca="1">(VLOOKUP(R4,$AV$2:$AW$41,2,FALSE)*VLOOKUP(R48,$AT$2:$AU$41,2,FALSE))/(100*100)*'Formula Data'!$AB$22</f>
        <v>0.62257265159177011</v>
      </c>
      <c r="S26" s="9">
        <f ca="1">(VLOOKUP(S4,$AV$2:$AW$41,2,FALSE)*VLOOKUP(S48,$AT$2:$AU$41,2,FALSE))/(100*100)*'Formula Data'!$AB$22</f>
        <v>1.1690104756412656</v>
      </c>
      <c r="T26" s="9">
        <f ca="1">(VLOOKUP(T4,$AV$2:$AW$41,2,FALSE)*VLOOKUP(T48,$AT$2:$AU$41,2,FALSE))/(100*100)*'Formula Data'!$AB$22</f>
        <v>1.2522460594044189</v>
      </c>
      <c r="U26" s="9">
        <f ca="1">(VLOOKUP(U4,$AV$2:$AW$41,2,FALSE)*VLOOKUP(U48,$AT$2:$AU$41,2,FALSE))/(100*100)*'Formula Data'!$AB$22</f>
        <v>0.8742729255311249</v>
      </c>
      <c r="V26" s="9">
        <f ca="1">(VLOOKUP(V4,$AV$2:$AW$41,2,FALSE)*VLOOKUP(V48,$AT$2:$AU$41,2,FALSE))/(100*100)*'Formula Data'!$AB$22</f>
        <v>1.1299639056725299</v>
      </c>
      <c r="W26" s="9">
        <f ca="1">(VLOOKUP(W4,$AV$2:$AW$41,2,FALSE)*VLOOKUP(W48,$AT$2:$AU$41,2,FALSE))/(100*100)*'Formula Data'!$AB$22</f>
        <v>1.3275800243608253</v>
      </c>
      <c r="X26" s="9">
        <f ca="1">(VLOOKUP(X4,$AV$2:$AW$41,2,FALSE)*VLOOKUP(X48,$AT$2:$AU$41,2,FALSE))/(100*100)*'Formula Data'!$AB$22</f>
        <v>1.0306965542894448</v>
      </c>
      <c r="Y26" s="83">
        <f ca="1">(VLOOKUP(Y4,$AV$2:$AW$41,2,FALSE)*VLOOKUP(Y48,$AT$2:$AU$41,2,FALSE))/(100*100)*'Formula Data'!$AB$22</f>
        <v>1.3060126418427915</v>
      </c>
      <c r="Z26" s="83">
        <f ca="1">(VLOOKUP(Z4,$AV$2:$AW$41,2,FALSE)*VLOOKUP(Z48,$AT$2:$AU$41,2,FALSE))/(100*100)*'Formula Data'!$AB$22</f>
        <v>1.6276047799976188</v>
      </c>
      <c r="AA26" s="83">
        <f ca="1">(VLOOKUP(AA4,$AV$2:$AW$41,2,FALSE)*VLOOKUP(AA48,$AT$2:$AU$41,2,FALSE))/(100*100)*'Formula Data'!$AB$22</f>
        <v>0.7006657107231844</v>
      </c>
      <c r="AB26" s="84">
        <f ca="1">(VLOOKUP(AB4,$AV$2:$AW$41,2,FALSE)*VLOOKUP(AB48,$AT$2:$AU$41,2,FALSE))/(100*100)*'Formula Data'!$AB$22</f>
        <v>0.78256073162762396</v>
      </c>
      <c r="AC26" s="84">
        <f ca="1">(VLOOKUP(AC4,$AV$2:$AW$41,2,FALSE)*VLOOKUP(AC48,$AT$2:$AU$41,2,FALSE))/(100*100)*'Formula Data'!$AB$22</f>
        <v>0.93001593632844703</v>
      </c>
      <c r="AD26" s="84">
        <f ca="1">(VLOOKUP(AD4,$AV$2:$AW$41,2,FALSE)*VLOOKUP(AD48,$AT$2:$AU$41,2,FALSE))/(100*100)*'Formula Data'!$AB$22</f>
        <v>0.55160887274448567</v>
      </c>
      <c r="AE26" s="84">
        <f ca="1">(VLOOKUP(AE4,$AV$2:$AW$41,2,FALSE)*VLOOKUP(AE48,$AT$2:$AU$41,2,FALSE))/(100*100)*'Formula Data'!$AB$22</f>
        <v>1.2658524555536885</v>
      </c>
      <c r="AF26" s="84">
        <f ca="1">(VLOOKUP(AF4,$AV$2:$AW$41,2,FALSE)*VLOOKUP(AF48,$AT$2:$AU$41,2,FALSE))/(100*100)*'Formula Data'!$AB$22</f>
        <v>0.64959515137345192</v>
      </c>
      <c r="AG26" s="84">
        <f ca="1">(VLOOKUP(AG4,$AV$2:$AW$41,2,FALSE)*VLOOKUP(AG48,$AT$2:$AU$41,2,FALSE))/(100*100)*'Formula Data'!$AB$22</f>
        <v>1.4804366639140187</v>
      </c>
      <c r="AH26" s="84">
        <f ca="1">(VLOOKUP(AH4,$AV$2:$AW$41,2,FALSE)*VLOOKUP(AH48,$AT$2:$AU$41,2,FALSE))/(100*100)*'Formula Data'!$AB$22</f>
        <v>0.64636155500367409</v>
      </c>
      <c r="AI26" s="84">
        <f ca="1">(VLOOKUP(AI4,$AV$2:$AW$41,2,FALSE)*VLOOKUP(AI48,$AT$2:$AU$41,2,FALSE))/(100*100)*'Formula Data'!$AB$22</f>
        <v>1.1369144866449259</v>
      </c>
      <c r="AJ26" s="84">
        <f ca="1">(VLOOKUP(AJ4,$AV$2:$AW$41,2,FALSE)*VLOOKUP(AJ48,$AT$2:$AU$41,2,FALSE))/(100*100)*'Formula Data'!$AB$22</f>
        <v>1.0740837398191521</v>
      </c>
      <c r="AK26" s="79">
        <f ca="1">(VLOOKUP(AK4,$AV$2:$AW$41,2,FALSE)*VLOOKUP(AK48,$AT$2:$AU$41,2,FALSE))/(100*100)*'Formula Data'!$AB$22</f>
        <v>0.65277163070811639</v>
      </c>
      <c r="AL26" s="79">
        <f ca="1">(VLOOKUP(AL4,$AV$2:$AW$41,2,FALSE)*VLOOKUP(AL48,$AT$2:$AU$41,2,FALSE))/(100*100)*'Formula Data'!$AB$22</f>
        <v>1.2289454336182952</v>
      </c>
      <c r="AM26" s="79">
        <f ca="1">(VLOOKUP(AM4,$AV$2:$AW$41,2,FALSE)*VLOOKUP(AM48,$AT$2:$AU$41,2,FALSE))/(100*100)*'Formula Data'!$AB$22</f>
        <v>0.74475877198862239</v>
      </c>
      <c r="AN26" s="9">
        <f ca="1">IF(OR(Fixtures!$D$6&lt;=0,Fixtures!$D$6&gt;39),AVERAGE(B26:AM26),AVERAGE(OFFSET(A26,0,Fixtures!$D$6,1,38-Fixtures!$D$6+1)))</f>
        <v>0.96229828000323614</v>
      </c>
      <c r="AO26" s="41" t="str">
        <f t="shared" si="1"/>
        <v>BOU</v>
      </c>
      <c r="AP26" s="65">
        <f ca="1">AVERAGE(OFFSET(A26,0,Fixtures!$D$6,1,9))</f>
        <v>0.95941131747402153</v>
      </c>
      <c r="AQ26" s="65">
        <f ca="1">AVERAGE(OFFSET(A26,0,Fixtures!$D$6,1,6))</f>
        <v>0.97638474782917484</v>
      </c>
      <c r="AR26" s="65">
        <f ca="1">AVERAGE(OFFSET(A26,0,Fixtures!$D$6,1,3))</f>
        <v>1.036943740782809</v>
      </c>
      <c r="AS26" s="64"/>
      <c r="AT26" s="72" t="str">
        <f>CONCATENATE("@",Schedule!A6)</f>
        <v>@BUR</v>
      </c>
      <c r="AU26" s="3">
        <f ca="1">VLOOKUP(RIGHT(AT26,3),'Team Ratings'!$A$2:$H$21,7,FALSE)*(1+Fixtures!$D$3)</f>
        <v>91.661081385228911</v>
      </c>
      <c r="AV26" s="72" t="str">
        <f>CONCATENATE("@",Schedule!A6)</f>
        <v>@BUR</v>
      </c>
      <c r="AW26" s="3">
        <f ca="1">VLOOKUP(RIGHT(AV26,3),'Team Ratings'!$A$2:$H$21,4,FALSE)*(1-Fixtures!$D$3)</f>
        <v>86.427652677239564</v>
      </c>
      <c r="AY26" s="62"/>
      <c r="BB26" s="62"/>
      <c r="BE26" s="62"/>
    </row>
    <row r="27" spans="1:57" x14ac:dyDescent="0.25">
      <c r="A27" s="41" t="str">
        <f t="shared" si="0"/>
        <v>BRI</v>
      </c>
      <c r="B27" s="9">
        <f ca="1">(VLOOKUP(B5,$AV$2:$AW$41,2,FALSE)*VLOOKUP(B49,$AT$2:$AU$41,2,FALSE))/(100*100)*'Formula Data'!$AB$22</f>
        <v>1.1511613365188871</v>
      </c>
      <c r="C27" s="9">
        <f ca="1">(VLOOKUP(C5,$AV$2:$AW$41,2,FALSE)*VLOOKUP(C49,$AT$2:$AU$41,2,FALSE))/(100*100)*'Formula Data'!$AB$22</f>
        <v>2.1864560881785851</v>
      </c>
      <c r="D27" s="9">
        <f ca="1">(VLOOKUP(D5,$AV$2:$AW$41,2,FALSE)*VLOOKUP(D49,$AT$2:$AU$41,2,FALSE))/(100*100)*'Formula Data'!$AB$22</f>
        <v>1.5918730755755952</v>
      </c>
      <c r="E27" s="9">
        <f ca="1">(VLOOKUP(E5,$AV$2:$AW$41,2,FALSE)*VLOOKUP(E49,$AT$2:$AU$41,2,FALSE))/(100*100)*'Formula Data'!$AB$22</f>
        <v>0.84554574596887666</v>
      </c>
      <c r="F27" s="9">
        <f ca="1">(VLOOKUP(F5,$AV$2:$AW$41,2,FALSE)*VLOOKUP(F49,$AT$2:$AU$41,2,FALSE))/(100*100)*'Formula Data'!$AB$22</f>
        <v>1.5142383464172118</v>
      </c>
      <c r="G27" s="9">
        <f ca="1">(VLOOKUP(G5,$AV$2:$AW$41,2,FALSE)*VLOOKUP(G49,$AT$2:$AU$41,2,FALSE))/(100*100)*'Formula Data'!$AB$22</f>
        <v>1.2837052512019649</v>
      </c>
      <c r="H27" s="9">
        <f ca="1">(VLOOKUP(H5,$AV$2:$AW$41,2,FALSE)*VLOOKUP(H49,$AT$2:$AU$41,2,FALSE))/(100*100)*'Formula Data'!$AB$22</f>
        <v>0.80642851549620731</v>
      </c>
      <c r="I27" s="9">
        <f ca="1">(VLOOKUP(I5,$AV$2:$AW$41,2,FALSE)*VLOOKUP(I49,$AT$2:$AU$41,2,FALSE))/(100*100)*'Formula Data'!$AB$22</f>
        <v>1.4726638880892979</v>
      </c>
      <c r="J27" s="9">
        <f ca="1">(VLOOKUP(J5,$AV$2:$AW$41,2,FALSE)*VLOOKUP(J49,$AT$2:$AU$41,2,FALSE))/(100*100)*'Formula Data'!$AB$22</f>
        <v>1.411316575638192</v>
      </c>
      <c r="K27" s="9">
        <f ca="1">(VLOOKUP(K5,$AV$2:$AW$41,2,FALSE)*VLOOKUP(K49,$AT$2:$AU$41,2,FALSE))/(100*100)*'Formula Data'!$AB$22</f>
        <v>1.4410923597331653</v>
      </c>
      <c r="L27" s="9">
        <f ca="1">(VLOOKUP(L5,$AV$2:$AW$41,2,FALSE)*VLOOKUP(L49,$AT$2:$AU$41,2,FALSE))/(100*100)*'Formula Data'!$AB$22</f>
        <v>1.9943758777405978</v>
      </c>
      <c r="M27" s="9">
        <f ca="1">(VLOOKUP(M5,$AV$2:$AW$41,2,FALSE)*VLOOKUP(M49,$AT$2:$AU$41,2,FALSE))/(100*100)*'Formula Data'!$AB$22</f>
        <v>0.83724267030158672</v>
      </c>
      <c r="N27" s="9">
        <f ca="1">(VLOOKUP(N5,$AV$2:$AW$41,2,FALSE)*VLOOKUP(N49,$AT$2:$AU$41,2,FALSE))/(100*100)*'Formula Data'!$AB$22</f>
        <v>1.3912781963781704</v>
      </c>
      <c r="O27" s="9">
        <f ca="1">(VLOOKUP(O5,$AV$2:$AW$41,2,FALSE)*VLOOKUP(O49,$AT$2:$AU$41,2,FALSE))/(100*100)*'Formula Data'!$AB$22</f>
        <v>0.71450797468301797</v>
      </c>
      <c r="P27" s="9">
        <f ca="1">(VLOOKUP(P5,$AV$2:$AW$41,2,FALSE)*VLOOKUP(P49,$AT$2:$AU$41,2,FALSE))/(100*100)*'Formula Data'!$AB$22</f>
        <v>1.0858383080059832</v>
      </c>
      <c r="Q27" s="9">
        <f ca="1">(VLOOKUP(Q5,$AV$2:$AW$41,2,FALSE)*VLOOKUP(Q49,$AT$2:$AU$41,2,FALSE))/(100*100)*'Formula Data'!$AB$22</f>
        <v>1.2569527809177541</v>
      </c>
      <c r="R27" s="9">
        <f ca="1">(VLOOKUP(R5,$AV$2:$AW$41,2,FALSE)*VLOOKUP(R49,$AT$2:$AU$41,2,FALSE))/(100*100)*'Formula Data'!$AB$22</f>
        <v>1.0976365852389804</v>
      </c>
      <c r="S27" s="9">
        <f ca="1">(VLOOKUP(S5,$AV$2:$AW$41,2,FALSE)*VLOOKUP(S49,$AT$2:$AU$41,2,FALSE))/(100*100)*'Formula Data'!$AB$22</f>
        <v>1.3557732254083668</v>
      </c>
      <c r="T27" s="9">
        <f ca="1">(VLOOKUP(T5,$AV$2:$AW$41,2,FALSE)*VLOOKUP(T49,$AT$2:$AU$41,2,FALSE))/(100*100)*'Formula Data'!$AB$22</f>
        <v>0.98583285070440596</v>
      </c>
      <c r="U27" s="9">
        <f ca="1">(VLOOKUP(U5,$AV$2:$AW$41,2,FALSE)*VLOOKUP(U49,$AT$2:$AU$41,2,FALSE))/(100*100)*'Formula Data'!$AB$22</f>
        <v>1.8188824467878189</v>
      </c>
      <c r="V27" s="9">
        <f ca="1">(VLOOKUP(V5,$AV$2:$AW$41,2,FALSE)*VLOOKUP(V49,$AT$2:$AU$41,2,FALSE))/(100*100)*'Formula Data'!$AB$22</f>
        <v>1.2046648194449519</v>
      </c>
      <c r="W27" s="9">
        <f ca="1">(VLOOKUP(W5,$AV$2:$AW$41,2,FALSE)*VLOOKUP(W49,$AT$2:$AU$41,2,FALSE))/(100*100)*'Formula Data'!$AB$22</f>
        <v>0.9646981912263336</v>
      </c>
      <c r="X27" s="9">
        <f ca="1">(VLOOKUP(X5,$AV$2:$AW$41,2,FALSE)*VLOOKUP(X49,$AT$2:$AU$41,2,FALSE))/(100*100)*'Formula Data'!$AB$22</f>
        <v>2.1082630327434724</v>
      </c>
      <c r="Y27" s="83">
        <f ca="1">(VLOOKUP(Y5,$AV$2:$AW$41,2,FALSE)*VLOOKUP(Y49,$AT$2:$AU$41,2,FALSE))/(100*100)*'Formula Data'!$AB$22</f>
        <v>1.2175989933042424</v>
      </c>
      <c r="Z27" s="83">
        <f ca="1">(VLOOKUP(Z5,$AV$2:$AW$41,2,FALSE)*VLOOKUP(Z49,$AT$2:$AU$41,2,FALSE))/(100*100)*'Formula Data'!$AB$22</f>
        <v>1.4636606871278131</v>
      </c>
      <c r="AA27" s="83">
        <f ca="1">(VLOOKUP(AA5,$AV$2:$AW$41,2,FALSE)*VLOOKUP(AA49,$AT$2:$AU$41,2,FALSE))/(100*100)*'Formula Data'!$AB$22</f>
        <v>1.7196360706022882</v>
      </c>
      <c r="AB27" s="84">
        <f ca="1">(VLOOKUP(AB5,$AV$2:$AW$41,2,FALSE)*VLOOKUP(AB49,$AT$2:$AU$41,2,FALSE))/(100*100)*'Formula Data'!$AB$22</f>
        <v>0.90758372940560095</v>
      </c>
      <c r="AC27" s="84">
        <f ca="1">(VLOOKUP(AC5,$AV$2:$AW$41,2,FALSE)*VLOOKUP(AC49,$AT$2:$AU$41,2,FALSE))/(100*100)*'Formula Data'!$AB$22</f>
        <v>1.639679343381687</v>
      </c>
      <c r="AD27" s="84">
        <f ca="1">(VLOOKUP(AD5,$AV$2:$AW$41,2,FALSE)*VLOOKUP(AD49,$AT$2:$AU$41,2,FALSE))/(100*100)*'Formula Data'!$AB$22</f>
        <v>0.84143120044907493</v>
      </c>
      <c r="AE27" s="84">
        <f ca="1">(VLOOKUP(AE5,$AV$2:$AW$41,2,FALSE)*VLOOKUP(AE49,$AT$2:$AU$41,2,FALSE))/(100*100)*'Formula Data'!$AB$22</f>
        <v>1.6220547564039998</v>
      </c>
      <c r="AF27" s="84">
        <f ca="1">(VLOOKUP(AF5,$AV$2:$AW$41,2,FALSE)*VLOOKUP(AF49,$AT$2:$AU$41,2,FALSE))/(100*100)*'Formula Data'!$AB$22</f>
        <v>0.93135151988951903</v>
      </c>
      <c r="AG27" s="84">
        <f ca="1">(VLOOKUP(AG5,$AV$2:$AW$41,2,FALSE)*VLOOKUP(AG49,$AT$2:$AU$41,2,FALSE))/(100*100)*'Formula Data'!$AB$22</f>
        <v>1.250695840820889</v>
      </c>
      <c r="AH27" s="84">
        <f ca="1">(VLOOKUP(AH5,$AV$2:$AW$41,2,FALSE)*VLOOKUP(AH49,$AT$2:$AU$41,2,FALSE))/(100*100)*'Formula Data'!$AB$22</f>
        <v>1.3350780669172597</v>
      </c>
      <c r="AI27" s="84">
        <f ca="1">(VLOOKUP(AI5,$AV$2:$AW$41,2,FALSE)*VLOOKUP(AI49,$AT$2:$AU$41,2,FALSE))/(100*100)*'Formula Data'!$AB$22</f>
        <v>1.0673514189709281</v>
      </c>
      <c r="AJ27" s="84">
        <f ca="1">(VLOOKUP(AJ5,$AV$2:$AW$41,2,FALSE)*VLOOKUP(AJ49,$AT$2:$AU$41,2,FALSE))/(100*100)*'Formula Data'!$AB$22</f>
        <v>1.2630992007683219</v>
      </c>
      <c r="AK27" s="79">
        <f ca="1">(VLOOKUP(AK5,$AV$2:$AW$41,2,FALSE)*VLOOKUP(AK49,$AT$2:$AU$41,2,FALSE))/(100*100)*'Formula Data'!$AB$22</f>
        <v>1.0656340423274644</v>
      </c>
      <c r="AL27" s="79">
        <f ca="1">(VLOOKUP(AL5,$AV$2:$AW$41,2,FALSE)*VLOOKUP(AL49,$AT$2:$AU$41,2,FALSE))/(100*100)*'Formula Data'!$AB$22</f>
        <v>1.9176337703140465</v>
      </c>
      <c r="AM27" s="79">
        <f ca="1">(VLOOKUP(AM5,$AV$2:$AW$41,2,FALSE)*VLOOKUP(AM49,$AT$2:$AU$41,2,FALSE))/(100*100)*'Formula Data'!$AB$22</f>
        <v>1.0136636864445796</v>
      </c>
      <c r="AN27" s="9">
        <f ca="1">IF(OR(Fixtures!$D$6&lt;=0,Fixtures!$D$6&gt;39),AVERAGE(B27:AM27),AVERAGE(OFFSET(A27,0,Fixtures!$D$6,1,38-Fixtures!$D$6+1)))</f>
        <v>1.2884680952731051</v>
      </c>
      <c r="AO27" s="41" t="str">
        <f t="shared" si="1"/>
        <v>BRI</v>
      </c>
      <c r="AP27" s="65">
        <f ca="1">AVERAGE(OFFSET(A27,0,Fixtures!$D$6,1,9))</f>
        <v>1.3012412461109035</v>
      </c>
      <c r="AQ27" s="65">
        <f ca="1">AVERAGE(OFFSET(A27,0,Fixtures!$D$6,1,6))</f>
        <v>1.3656742978950771</v>
      </c>
      <c r="AR27" s="65">
        <f ca="1">AVERAGE(OFFSET(A27,0,Fixtures!$D$6,1,3))</f>
        <v>1.363626829045234</v>
      </c>
      <c r="AS27" s="64"/>
      <c r="AT27" s="72" t="str">
        <f>CONCATENATE("@",Schedule!A7)</f>
        <v>@CHE</v>
      </c>
      <c r="AU27" s="3">
        <f ca="1">VLOOKUP(RIGHT(AT27,3),'Team Ratings'!$A$2:$H$21,7,FALSE)*(1+Fixtures!$D$3)</f>
        <v>144.10855350236992</v>
      </c>
      <c r="AV27" s="72" t="str">
        <f>CONCATENATE("@",Schedule!A7)</f>
        <v>@CHE</v>
      </c>
      <c r="AW27" s="3">
        <f ca="1">VLOOKUP(RIGHT(AV27,3),'Team Ratings'!$A$2:$H$21,4,FALSE)*(1-Fixtures!$D$3)</f>
        <v>68.758232714040034</v>
      </c>
      <c r="AY27" s="62"/>
      <c r="BB27" s="62"/>
      <c r="BE27" s="62"/>
    </row>
    <row r="28" spans="1:57" x14ac:dyDescent="0.25">
      <c r="A28" s="41" t="str">
        <f t="shared" si="0"/>
        <v>BUR</v>
      </c>
      <c r="B28" s="9">
        <f ca="1">(VLOOKUP(B6,$AV$2:$AW$41,2,FALSE)*VLOOKUP(B50,$AT$2:$AU$41,2,FALSE))/(100*100)*'Formula Data'!$AB$22</f>
        <v>1.4123263417733682</v>
      </c>
      <c r="C28" s="9">
        <f ca="1">(VLOOKUP(C6,$AV$2:$AW$41,2,FALSE)*VLOOKUP(C50,$AT$2:$AU$41,2,FALSE))/(100*100)*'Formula Data'!$AB$22</f>
        <v>0.96336703524492051</v>
      </c>
      <c r="D28" s="9">
        <f ca="1">(VLOOKUP(D6,$AV$2:$AW$41,2,FALSE)*VLOOKUP(D50,$AT$2:$AU$41,2,FALSE))/(100*100)*'Formula Data'!$AB$22</f>
        <v>0.7465265085625743</v>
      </c>
      <c r="E28" s="9">
        <f ca="1">(VLOOKUP(E6,$AV$2:$AW$41,2,FALSE)*VLOOKUP(E50,$AT$2:$AU$41,2,FALSE))/(100*100)*'Formula Data'!$AB$22</f>
        <v>0.94696527510320283</v>
      </c>
      <c r="F28" s="9">
        <f ca="1">(VLOOKUP(F6,$AV$2:$AW$41,2,FALSE)*VLOOKUP(F50,$AT$2:$AU$41,2,FALSE))/(100*100)*'Formula Data'!$AB$22</f>
        <v>1.0047302743063729</v>
      </c>
      <c r="G28" s="9">
        <f ca="1">(VLOOKUP(G6,$AV$2:$AW$41,2,FALSE)*VLOOKUP(G50,$AT$2:$AU$41,2,FALSE))/(100*100)*'Formula Data'!$AB$22</f>
        <v>1.7694310122758712</v>
      </c>
      <c r="H28" s="9">
        <f ca="1">(VLOOKUP(H6,$AV$2:$AW$41,2,FALSE)*VLOOKUP(H50,$AT$2:$AU$41,2,FALSE))/(100*100)*'Formula Data'!$AB$22</f>
        <v>1.2521347379623735</v>
      </c>
      <c r="I28" s="9">
        <f ca="1">(VLOOKUP(I6,$AV$2:$AW$41,2,FALSE)*VLOOKUP(I50,$AT$2:$AU$41,2,FALSE))/(100*100)*'Formula Data'!$AB$22</f>
        <v>1.2785521231606758</v>
      </c>
      <c r="J28" s="9">
        <f ca="1">(VLOOKUP(J6,$AV$2:$AW$41,2,FALSE)*VLOOKUP(J50,$AT$2:$AU$41,2,FALSE))/(100*100)*'Formula Data'!$AB$22</f>
        <v>0.82630475078235355</v>
      </c>
      <c r="K28" s="9">
        <f ca="1">(VLOOKUP(K6,$AV$2:$AW$41,2,FALSE)*VLOOKUP(K50,$AT$2:$AU$41,2,FALSE))/(100*100)*'Formula Data'!$AB$22</f>
        <v>1.0687911515147483</v>
      </c>
      <c r="L28" s="9">
        <f ca="1">(VLOOKUP(L6,$AV$2:$AW$41,2,FALSE)*VLOOKUP(L50,$AT$2:$AU$41,2,FALSE))/(100*100)*'Formula Data'!$AB$22</f>
        <v>0.8052177199749192</v>
      </c>
      <c r="M28" s="9">
        <f ca="1">(VLOOKUP(M6,$AV$2:$AW$41,2,FALSE)*VLOOKUP(M50,$AT$2:$AU$41,2,FALSE))/(100*100)*'Formula Data'!$AB$22</f>
        <v>1.9398465718435527</v>
      </c>
      <c r="N28" s="9">
        <f ca="1">(VLOOKUP(N6,$AV$2:$AW$41,2,FALSE)*VLOOKUP(N50,$AT$2:$AU$41,2,FALSE))/(100*100)*'Formula Data'!$AB$22</f>
        <v>1.0213223052401921</v>
      </c>
      <c r="O28" s="9">
        <f ca="1">(VLOOKUP(O6,$AV$2:$AW$41,2,FALSE)*VLOOKUP(O50,$AT$2:$AU$41,2,FALSE))/(100*100)*'Formula Data'!$AB$22</f>
        <v>1.4547405595651999</v>
      </c>
      <c r="P28" s="9">
        <f ca="1">(VLOOKUP(P6,$AV$2:$AW$41,2,FALSE)*VLOOKUP(P50,$AT$2:$AU$41,2,FALSE))/(100*100)*'Formula Data'!$AB$22</f>
        <v>1.1206347421090452</v>
      </c>
      <c r="Q28" s="9">
        <f ca="1">(VLOOKUP(Q6,$AV$2:$AW$41,2,FALSE)*VLOOKUP(Q50,$AT$2:$AU$41,2,FALSE))/(100*100)*'Formula Data'!$AB$22</f>
        <v>0.87464115386958585</v>
      </c>
      <c r="R28" s="9">
        <f ca="1">(VLOOKUP(R6,$AV$2:$AW$41,2,FALSE)*VLOOKUP(R50,$AT$2:$AU$41,2,FALSE))/(100*100)*'Formula Data'!$AB$22</f>
        <v>1.7013446167555941</v>
      </c>
      <c r="S28" s="9">
        <f ca="1">(VLOOKUP(S6,$AV$2:$AW$41,2,FALSE)*VLOOKUP(S50,$AT$2:$AU$41,2,FALSE))/(100*100)*'Formula Data'!$AB$22</f>
        <v>1.0802664850264654</v>
      </c>
      <c r="T28" s="9">
        <f ca="1">(VLOOKUP(T6,$AV$2:$AW$41,2,FALSE)*VLOOKUP(T50,$AT$2:$AU$41,2,FALSE))/(100*100)*'Formula Data'!$AB$22</f>
        <v>0.85589026426458459</v>
      </c>
      <c r="U28" s="9">
        <f ca="1">(VLOOKUP(U6,$AV$2:$AW$41,2,FALSE)*VLOOKUP(U50,$AT$2:$AU$41,2,FALSE))/(100*100)*'Formula Data'!$AB$22</f>
        <v>1.1096303522182731</v>
      </c>
      <c r="V28" s="9">
        <f ca="1">(VLOOKUP(V6,$AV$2:$AW$41,2,FALSE)*VLOOKUP(V50,$AT$2:$AU$41,2,FALSE))/(100*100)*'Formula Data'!$AB$22</f>
        <v>1.8704728801660149</v>
      </c>
      <c r="W28" s="9">
        <f ca="1">(VLOOKUP(W6,$AV$2:$AW$41,2,FALSE)*VLOOKUP(W50,$AT$2:$AU$41,2,FALSE))/(100*100)*'Formula Data'!$AB$22</f>
        <v>0.71547176258425282</v>
      </c>
      <c r="X28" s="9">
        <f ca="1">(VLOOKUP(X6,$AV$2:$AW$41,2,FALSE)*VLOOKUP(X50,$AT$2:$AU$41,2,FALSE))/(100*100)*'Formula Data'!$AB$22</f>
        <v>1.2343564795637634</v>
      </c>
      <c r="Y28" s="83">
        <f ca="1">(VLOOKUP(Y6,$AV$2:$AW$41,2,FALSE)*VLOOKUP(Y50,$AT$2:$AU$41,2,FALSE))/(100*100)*'Formula Data'!$AB$22</f>
        <v>0.74281040107173646</v>
      </c>
      <c r="Z28" s="83">
        <f ca="1">(VLOOKUP(Z6,$AV$2:$AW$41,2,FALSE)*VLOOKUP(Z50,$AT$2:$AU$41,2,FALSE))/(100*100)*'Formula Data'!$AB$22</f>
        <v>1.4391038427732767</v>
      </c>
      <c r="AA28" s="83">
        <f ca="1">(VLOOKUP(AA6,$AV$2:$AW$41,2,FALSE)*VLOOKUP(AA50,$AT$2:$AU$41,2,FALSE))/(100*100)*'Formula Data'!$AB$22</f>
        <v>0.94544160069126315</v>
      </c>
      <c r="AB28" s="84">
        <f ca="1">(VLOOKUP(AB6,$AV$2:$AW$41,2,FALSE)*VLOOKUP(AB50,$AT$2:$AU$41,2,FALSE))/(100*100)*'Formula Data'!$AB$22</f>
        <v>1.6137314159037319</v>
      </c>
      <c r="AC28" s="84">
        <f ca="1">(VLOOKUP(AC6,$AV$2:$AW$41,2,FALSE)*VLOOKUP(AC50,$AT$2:$AU$41,2,FALSE))/(100*100)*'Formula Data'!$AB$22</f>
        <v>1.1389166442744056</v>
      </c>
      <c r="AD28" s="84">
        <f ca="1">(VLOOKUP(AD6,$AV$2:$AW$41,2,FALSE)*VLOOKUP(AD50,$AT$2:$AU$41,2,FALSE))/(100*100)*'Formula Data'!$AB$22</f>
        <v>1.3065627113360483</v>
      </c>
      <c r="AE28" s="84">
        <f ca="1">(VLOOKUP(AE6,$AV$2:$AW$41,2,FALSE)*VLOOKUP(AE50,$AT$2:$AU$41,2,FALSE))/(100*100)*'Formula Data'!$AB$22</f>
        <v>0.75017697612258383</v>
      </c>
      <c r="AF28" s="84">
        <f ca="1">(VLOOKUP(AF6,$AV$2:$AW$41,2,FALSE)*VLOOKUP(AF50,$AT$2:$AU$41,2,FALSE))/(100*100)*'Formula Data'!$AB$22</f>
        <v>1.5256789991859661</v>
      </c>
      <c r="AG28" s="84">
        <f ca="1">(VLOOKUP(AG6,$AV$2:$AW$41,2,FALSE)*VLOOKUP(AG50,$AT$2:$AU$41,2,FALSE))/(100*100)*'Formula Data'!$AB$22</f>
        <v>0.97383458946100143</v>
      </c>
      <c r="AH28" s="84">
        <f ca="1">(VLOOKUP(AH6,$AV$2:$AW$41,2,FALSE)*VLOOKUP(AH50,$AT$2:$AU$41,2,FALSE))/(100*100)*'Formula Data'!$AB$22</f>
        <v>1.2028561002094473</v>
      </c>
      <c r="AI28" s="84">
        <f ca="1">(VLOOKUP(AI6,$AV$2:$AW$41,2,FALSE)*VLOOKUP(AI50,$AT$2:$AU$41,2,FALSE))/(100*100)*'Formula Data'!$AB$22</f>
        <v>1.2985749778456839</v>
      </c>
      <c r="AJ28" s="84">
        <f ca="1">(VLOOKUP(AJ6,$AV$2:$AW$41,2,FALSE)*VLOOKUP(AJ50,$AT$2:$AU$41,2,FALSE))/(100*100)*'Formula Data'!$AB$22</f>
        <v>0.63391890316825972</v>
      </c>
      <c r="AK28" s="79">
        <f ca="1">(VLOOKUP(AK6,$AV$2:$AW$41,2,FALSE)*VLOOKUP(AK50,$AT$2:$AU$41,2,FALSE))/(100*100)*'Formula Data'!$AB$22</f>
        <v>1.1151815745194014</v>
      </c>
      <c r="AL28" s="79">
        <f ca="1">(VLOOKUP(AL6,$AV$2:$AW$41,2,FALSE)*VLOOKUP(AL50,$AT$2:$AU$41,2,FALSE))/(100*100)*'Formula Data'!$AB$22</f>
        <v>1.1844951404491368</v>
      </c>
      <c r="AM28" s="79">
        <f ca="1">(VLOOKUP(AM6,$AV$2:$AW$41,2,FALSE)*VLOOKUP(AM50,$AT$2:$AU$41,2,FALSE))/(100*100)*'Formula Data'!$AB$22</f>
        <v>1.500893372729273</v>
      </c>
      <c r="AN28" s="9">
        <f ca="1">IF(OR(Fixtures!$D$6&lt;=0,Fixtures!$D$6&gt;39),AVERAGE(B28:AM28),AVERAGE(OFFSET(A28,0,Fixtures!$D$6,1,38-Fixtures!$D$6+1)))</f>
        <v>1.1878119177621056</v>
      </c>
      <c r="AO28" s="41" t="str">
        <f t="shared" si="1"/>
        <v>BUR</v>
      </c>
      <c r="AP28" s="65">
        <f ca="1">AVERAGE(OFFSET(A28,0,Fixtures!$D$6,1,9))</f>
        <v>1.2107003199953026</v>
      </c>
      <c r="AQ28" s="65">
        <f ca="1">AVERAGE(OFFSET(A28,0,Fixtures!$D$6,1,6))</f>
        <v>1.1989888651835516</v>
      </c>
      <c r="AR28" s="65">
        <f ca="1">AVERAGE(OFFSET(A28,0,Fixtures!$D$6,1,3))</f>
        <v>1.3327589531227573</v>
      </c>
      <c r="AS28" s="64"/>
      <c r="AT28" s="72" t="str">
        <f>CONCATENATE("@",Schedule!A8)</f>
        <v>@CRY</v>
      </c>
      <c r="AU28" s="3">
        <f ca="1">VLOOKUP(RIGHT(AT28,3),'Team Ratings'!$A$2:$H$21,7,FALSE)*(1+Fixtures!$D$3)</f>
        <v>69.555369133894672</v>
      </c>
      <c r="AV28" s="72" t="str">
        <f>CONCATENATE("@",Schedule!A8)</f>
        <v>@CRY</v>
      </c>
      <c r="AW28" s="3">
        <f ca="1">VLOOKUP(RIGHT(AV28,3),'Team Ratings'!$A$2:$H$21,4,FALSE)*(1-Fixtures!$D$3)</f>
        <v>93.587404603205655</v>
      </c>
      <c r="AY28" s="62"/>
      <c r="BB28" s="62"/>
      <c r="BE28" s="62"/>
    </row>
    <row r="29" spans="1:57" x14ac:dyDescent="0.25">
      <c r="A29" s="41" t="str">
        <f t="shared" si="0"/>
        <v>CHE</v>
      </c>
      <c r="B29" s="9">
        <f ca="1">(VLOOKUP(B7,$AV$2:$AW$41,2,FALSE)*VLOOKUP(B51,$AT$2:$AU$41,2,FALSE))/(100*100)*'Formula Data'!$AB$22</f>
        <v>1.1678384196132059</v>
      </c>
      <c r="C29" s="9">
        <f ca="1">(VLOOKUP(C7,$AV$2:$AW$41,2,FALSE)*VLOOKUP(C51,$AT$2:$AU$41,2,FALSE))/(100*100)*'Formula Data'!$AB$22</f>
        <v>1.9406418088023663</v>
      </c>
      <c r="D29" s="9">
        <f ca="1">(VLOOKUP(D7,$AV$2:$AW$41,2,FALSE)*VLOOKUP(D51,$AT$2:$AU$41,2,FALSE))/(100*100)*'Formula Data'!$AB$22</f>
        <v>1.8622503546878193</v>
      </c>
      <c r="E29" s="9">
        <f ca="1">(VLOOKUP(E7,$AV$2:$AW$41,2,FALSE)*VLOOKUP(E51,$AT$2:$AU$41,2,FALSE))/(100*100)*'Formula Data'!$AB$22</f>
        <v>1.8911172555795206</v>
      </c>
      <c r="F29" s="9">
        <f ca="1">(VLOOKUP(F7,$AV$2:$AW$41,2,FALSE)*VLOOKUP(F51,$AT$2:$AU$41,2,FALSE))/(100*100)*'Formula Data'!$AB$22</f>
        <v>1.1736808433231476</v>
      </c>
      <c r="G29" s="9">
        <f ca="1">(VLOOKUP(G7,$AV$2:$AW$41,2,FALSE)*VLOOKUP(G51,$AT$2:$AU$41,2,FALSE))/(100*100)*'Formula Data'!$AB$22</f>
        <v>1.4888084882892041</v>
      </c>
      <c r="H29" s="9">
        <f ca="1">(VLOOKUP(H7,$AV$2:$AW$41,2,FALSE)*VLOOKUP(H51,$AT$2:$AU$41,2,FALSE))/(100*100)*'Formula Data'!$AB$22</f>
        <v>2.3596882083060833</v>
      </c>
      <c r="I29" s="9">
        <f ca="1">(VLOOKUP(I7,$AV$2:$AW$41,2,FALSE)*VLOOKUP(I51,$AT$2:$AU$41,2,FALSE))/(100*100)*'Formula Data'!$AB$22</f>
        <v>1.4864129839792515</v>
      </c>
      <c r="J29" s="9">
        <f ca="1">(VLOOKUP(J7,$AV$2:$AW$41,2,FALSE)*VLOOKUP(J51,$AT$2:$AU$41,2,FALSE))/(100*100)*'Formula Data'!$AB$22</f>
        <v>2.6748354702392021</v>
      </c>
      <c r="K29" s="9">
        <f ca="1">(VLOOKUP(K7,$AV$2:$AW$41,2,FALSE)*VLOOKUP(K51,$AT$2:$AU$41,2,FALSE))/(100*100)*'Formula Data'!$AB$22</f>
        <v>1.4139214824900339</v>
      </c>
      <c r="L29" s="9">
        <f ca="1">(VLOOKUP(L7,$AV$2:$AW$41,2,FALSE)*VLOOKUP(L51,$AT$2:$AU$41,2,FALSE))/(100*100)*'Formula Data'!$AB$22</f>
        <v>1.605711800947486</v>
      </c>
      <c r="M29" s="9">
        <f ca="1">(VLOOKUP(M7,$AV$2:$AW$41,2,FALSE)*VLOOKUP(M51,$AT$2:$AU$41,2,FALSE))/(100*100)*'Formula Data'!$AB$22</f>
        <v>2.2871272582864433</v>
      </c>
      <c r="N29" s="9">
        <f ca="1">(VLOOKUP(N7,$AV$2:$AW$41,2,FALSE)*VLOOKUP(N51,$AT$2:$AU$41,2,FALSE))/(100*100)*'Formula Data'!$AB$22</f>
        <v>1.1794200686489913</v>
      </c>
      <c r="O29" s="9">
        <f ca="1">(VLOOKUP(O7,$AV$2:$AW$41,2,FALSE)*VLOOKUP(O51,$AT$2:$AU$41,2,FALSE))/(100*100)*'Formula Data'!$AB$22</f>
        <v>3.0498056455392675</v>
      </c>
      <c r="P29" s="9">
        <f ca="1">(VLOOKUP(P7,$AV$2:$AW$41,2,FALSE)*VLOOKUP(P51,$AT$2:$AU$41,2,FALSE))/(100*100)*'Formula Data'!$AB$22</f>
        <v>2.940737083313246</v>
      </c>
      <c r="Q29" s="9">
        <f ca="1">(VLOOKUP(Q7,$AV$2:$AW$41,2,FALSE)*VLOOKUP(Q51,$AT$2:$AU$41,2,FALSE))/(100*100)*'Formula Data'!$AB$22</f>
        <v>1.3456213485149513</v>
      </c>
      <c r="R29" s="9">
        <f ca="1">(VLOOKUP(R7,$AV$2:$AW$41,2,FALSE)*VLOOKUP(R51,$AT$2:$AU$41,2,FALSE))/(100*100)*'Formula Data'!$AB$22</f>
        <v>2.5370909504095569</v>
      </c>
      <c r="S29" s="9">
        <f ca="1">(VLOOKUP(S7,$AV$2:$AW$41,2,FALSE)*VLOOKUP(S51,$AT$2:$AU$41,2,FALSE))/(100*100)*'Formula Data'!$AB$22</f>
        <v>1.3751012928601725</v>
      </c>
      <c r="T29" s="9">
        <f ca="1">(VLOOKUP(T7,$AV$2:$AW$41,2,FALSE)*VLOOKUP(T51,$AT$2:$AU$41,2,FALSE))/(100*100)*'Formula Data'!$AB$22</f>
        <v>2.2204440871788824</v>
      </c>
      <c r="U29" s="9">
        <f ca="1">(VLOOKUP(U7,$AV$2:$AW$41,2,FALSE)*VLOOKUP(U51,$AT$2:$AU$41,2,FALSE))/(100*100)*'Formula Data'!$AB$22</f>
        <v>1.5145951568861191</v>
      </c>
      <c r="V29" s="9">
        <f ca="1">(VLOOKUP(V7,$AV$2:$AW$41,2,FALSE)*VLOOKUP(V51,$AT$2:$AU$41,2,FALSE))/(100*100)*'Formula Data'!$AB$22</f>
        <v>1.5796259906842376</v>
      </c>
      <c r="W29" s="9">
        <f ca="1">(VLOOKUP(W7,$AV$2:$AW$41,2,FALSE)*VLOOKUP(W51,$AT$2:$AU$41,2,FALSE))/(100*100)*'Formula Data'!$AB$22</f>
        <v>2.1121543133493104</v>
      </c>
      <c r="X29" s="9">
        <f ca="1">(VLOOKUP(X7,$AV$2:$AW$41,2,FALSE)*VLOOKUP(X51,$AT$2:$AU$41,2,FALSE))/(100*100)*'Formula Data'!$AB$22</f>
        <v>1.7905923395816146</v>
      </c>
      <c r="Y29" s="83">
        <f ca="1">(VLOOKUP(Y7,$AV$2:$AW$41,2,FALSE)*VLOOKUP(Y51,$AT$2:$AU$41,2,FALSE))/(100*100)*'Formula Data'!$AB$22</f>
        <v>2.2625433825088939</v>
      </c>
      <c r="Z29" s="83">
        <f ca="1">(VLOOKUP(Z7,$AV$2:$AW$41,2,FALSE)*VLOOKUP(Z51,$AT$2:$AU$41,2,FALSE))/(100*100)*'Formula Data'!$AB$22</f>
        <v>1.2991073265536497</v>
      </c>
      <c r="AA29" s="83">
        <f ca="1">(VLOOKUP(AA7,$AV$2:$AW$41,2,FALSE)*VLOOKUP(AA51,$AT$2:$AU$41,2,FALSE))/(100*100)*'Formula Data'!$AB$22</f>
        <v>1.7445487502863943</v>
      </c>
      <c r="AB29" s="84">
        <f ca="1">(VLOOKUP(AB7,$AV$2:$AW$41,2,FALSE)*VLOOKUP(AB51,$AT$2:$AU$41,2,FALSE))/(100*100)*'Formula Data'!$AB$22</f>
        <v>2.0541636597047024</v>
      </c>
      <c r="AC29" s="84">
        <f ca="1">(VLOOKUP(AC7,$AV$2:$AW$41,2,FALSE)*VLOOKUP(AC51,$AT$2:$AU$41,2,FALSE))/(100*100)*'Formula Data'!$AB$22</f>
        <v>1.6983831982080504</v>
      </c>
      <c r="AD29" s="84">
        <f ca="1">(VLOOKUP(AD7,$AV$2:$AW$41,2,FALSE)*VLOOKUP(AD51,$AT$2:$AU$41,2,FALSE))/(100*100)*'Formula Data'!$AB$22</f>
        <v>2.0101257181519645</v>
      </c>
      <c r="AE29" s="84">
        <f ca="1">(VLOOKUP(AE7,$AV$2:$AW$41,2,FALSE)*VLOOKUP(AE51,$AT$2:$AU$41,2,FALSE))/(100*100)*'Formula Data'!$AB$22</f>
        <v>1.9685925929617591</v>
      </c>
      <c r="AF29" s="84">
        <f ca="1">(VLOOKUP(AF7,$AV$2:$AW$41,2,FALSE)*VLOOKUP(AF51,$AT$2:$AU$41,2,FALSE))/(100*100)*'Formula Data'!$AB$22</f>
        <v>1.7618497321793576</v>
      </c>
      <c r="AG29" s="84">
        <f ca="1">(VLOOKUP(AG7,$AV$2:$AW$41,2,FALSE)*VLOOKUP(AG51,$AT$2:$AU$41,2,FALSE))/(100*100)*'Formula Data'!$AB$22</f>
        <v>2.0416054321378567</v>
      </c>
      <c r="AH29" s="84">
        <f ca="1">(VLOOKUP(AH7,$AV$2:$AW$41,2,FALSE)*VLOOKUP(AH51,$AT$2:$AU$41,2,FALSE))/(100*100)*'Formula Data'!$AB$22</f>
        <v>2.3986559001808123</v>
      </c>
      <c r="AI29" s="84">
        <f ca="1">(VLOOKUP(AI7,$AV$2:$AW$41,2,FALSE)*VLOOKUP(AI51,$AT$2:$AU$41,2,FALSE))/(100*100)*'Formula Data'!$AB$22</f>
        <v>1.5310521315801811</v>
      </c>
      <c r="AJ29" s="84">
        <f ca="1">(VLOOKUP(AJ7,$AV$2:$AW$41,2,FALSE)*VLOOKUP(AJ51,$AT$2:$AU$41,2,FALSE))/(100*100)*'Formula Data'!$AB$22</f>
        <v>1.2659545264623235</v>
      </c>
      <c r="AK29" s="79">
        <f ca="1">(VLOOKUP(AK7,$AV$2:$AW$41,2,FALSE)*VLOOKUP(AK51,$AT$2:$AU$41,2,FALSE))/(100*100)*'Formula Data'!$AB$22</f>
        <v>2.7818801594719273</v>
      </c>
      <c r="AL29" s="79">
        <f ca="1">(VLOOKUP(AL7,$AV$2:$AW$41,2,FALSE)*VLOOKUP(AL51,$AT$2:$AU$41,2,FALSE))/(100*100)*'Formula Data'!$AB$22</f>
        <v>0.99664039298698781</v>
      </c>
      <c r="AM29" s="79">
        <f ca="1">(VLOOKUP(AM7,$AV$2:$AW$41,2,FALSE)*VLOOKUP(AM51,$AT$2:$AU$41,2,FALSE))/(100*100)*'Formula Data'!$AB$22</f>
        <v>1.7532763215074185</v>
      </c>
      <c r="AN29" s="9">
        <f ca="1">IF(OR(Fixtures!$D$6&lt;=0,Fixtures!$D$6&gt;39),AVERAGE(B29:AM29),AVERAGE(OFFSET(A29,0,Fixtures!$D$6,1,38-Fixtures!$D$6+1)))</f>
        <v>1.8075597030266704</v>
      </c>
      <c r="AO29" s="41" t="str">
        <f t="shared" si="1"/>
        <v>CHE</v>
      </c>
      <c r="AP29" s="65">
        <f ca="1">AVERAGE(OFFSET(A29,0,Fixtures!$D$6,1,9))</f>
        <v>1.8863369233738385</v>
      </c>
      <c r="AQ29" s="65">
        <f ca="1">AVERAGE(OFFSET(A29,0,Fixtures!$D$6,1,6))</f>
        <v>1.7958202076444201</v>
      </c>
      <c r="AR29" s="65">
        <f ca="1">AVERAGE(OFFSET(A29,0,Fixtures!$D$6,1,3))</f>
        <v>1.6992732455149155</v>
      </c>
      <c r="AS29" s="64"/>
      <c r="AT29" s="72" t="str">
        <f>CONCATENATE("@",Schedule!A9)</f>
        <v>@EVE</v>
      </c>
      <c r="AU29" s="3">
        <f ca="1">VLOOKUP(RIGHT(AT29,3),'Team Ratings'!$A$2:$H$21,7,FALSE)*(1+Fixtures!$D$3)</f>
        <v>110.0664684180749</v>
      </c>
      <c r="AV29" s="72" t="str">
        <f>CONCATENATE("@",Schedule!A9)</f>
        <v>@EVE</v>
      </c>
      <c r="AW29" s="3">
        <f ca="1">VLOOKUP(RIGHT(AV29,3),'Team Ratings'!$A$2:$H$21,4,FALSE)*(1-Fixtures!$D$3)</f>
        <v>82.25272476921198</v>
      </c>
      <c r="AY29" s="62"/>
      <c r="BB29" s="62"/>
      <c r="BE29" s="62"/>
    </row>
    <row r="30" spans="1:57" x14ac:dyDescent="0.25">
      <c r="A30" s="41" t="str">
        <f t="shared" si="0"/>
        <v>CRY</v>
      </c>
      <c r="B30" s="9">
        <f ca="1">(VLOOKUP(B8,$AV$2:$AW$41,2,FALSE)*VLOOKUP(B52,$AT$2:$AU$41,2,FALSE))/(100*100)*'Formula Data'!$AB$22</f>
        <v>0.97020636827983775</v>
      </c>
      <c r="C30" s="9">
        <f ca="1">(VLOOKUP(C8,$AV$2:$AW$41,2,FALSE)*VLOOKUP(C52,$AT$2:$AU$41,2,FALSE))/(100*100)*'Formula Data'!$AB$22</f>
        <v>0.61102503810340225</v>
      </c>
      <c r="D30" s="9">
        <f ca="1">(VLOOKUP(D8,$AV$2:$AW$41,2,FALSE)*VLOOKUP(D52,$AT$2:$AU$41,2,FALSE))/(100*100)*'Formula Data'!$AB$22</f>
        <v>0.5636683624307206</v>
      </c>
      <c r="E30" s="9">
        <f ca="1">(VLOOKUP(E8,$AV$2:$AW$41,2,FALSE)*VLOOKUP(E52,$AT$2:$AU$41,2,FALSE))/(100*100)*'Formula Data'!$AB$22</f>
        <v>1.4193748281029119</v>
      </c>
      <c r="F30" s="9">
        <f ca="1">(VLOOKUP(F8,$AV$2:$AW$41,2,FALSE)*VLOOKUP(F52,$AT$2:$AU$41,2,FALSE))/(100*100)*'Formula Data'!$AB$22</f>
        <v>0.66370576691557859</v>
      </c>
      <c r="G30" s="9">
        <f ca="1">(VLOOKUP(G8,$AV$2:$AW$41,2,FALSE)*VLOOKUP(G52,$AT$2:$AU$41,2,FALSE))/(100*100)*'Formula Data'!$AB$22</f>
        <v>0.84623555488092506</v>
      </c>
      <c r="H30" s="9">
        <f ca="1">(VLOOKUP(H8,$AV$2:$AW$41,2,FALSE)*VLOOKUP(H52,$AT$2:$AU$41,2,FALSE))/(100*100)*'Formula Data'!$AB$22</f>
        <v>1.3427010172241136</v>
      </c>
      <c r="I30" s="9">
        <f ca="1">(VLOOKUP(I8,$AV$2:$AW$41,2,FALSE)*VLOOKUP(I52,$AT$2:$AU$41,2,FALSE))/(100*100)*'Formula Data'!$AB$22</f>
        <v>0.98540035276794213</v>
      </c>
      <c r="J30" s="9">
        <f ca="1">(VLOOKUP(J8,$AV$2:$AW$41,2,FALSE)*VLOOKUP(J52,$AT$2:$AU$41,2,FALSE))/(100*100)*'Formula Data'!$AB$22</f>
        <v>0.8503735933909945</v>
      </c>
      <c r="K30" s="9">
        <f ca="1">(VLOOKUP(K8,$AV$2:$AW$41,2,FALSE)*VLOOKUP(K52,$AT$2:$AU$41,2,FALSE))/(100*100)*'Formula Data'!$AB$22</f>
        <v>0.73103381211782581</v>
      </c>
      <c r="L30" s="9">
        <f ca="1">(VLOOKUP(L8,$AV$2:$AW$41,2,FALSE)*VLOOKUP(L52,$AT$2:$AU$41,2,FALSE))/(100*100)*'Formula Data'!$AB$22</f>
        <v>0.9366692960782359</v>
      </c>
      <c r="M30" s="9">
        <f ca="1">(VLOOKUP(M8,$AV$2:$AW$41,2,FALSE)*VLOOKUP(M52,$AT$2:$AU$41,2,FALSE))/(100*100)*'Formula Data'!$AB$22</f>
        <v>0.54292292649566676</v>
      </c>
      <c r="N30" s="9">
        <f ca="1">(VLOOKUP(N8,$AV$2:$AW$41,2,FALSE)*VLOOKUP(N52,$AT$2:$AU$41,2,FALSE))/(100*100)*'Formula Data'!$AB$22</f>
        <v>0.71858763033748929</v>
      </c>
      <c r="O30" s="9">
        <f ca="1">(VLOOKUP(O8,$AV$2:$AW$41,2,FALSE)*VLOOKUP(O52,$AT$2:$AU$41,2,FALSE))/(100*100)*'Formula Data'!$AB$22</f>
        <v>0.68244270205182911</v>
      </c>
      <c r="P30" s="9">
        <f ca="1">(VLOOKUP(P8,$AV$2:$AW$41,2,FALSE)*VLOOKUP(P52,$AT$2:$AU$41,2,FALSE))/(100*100)*'Formula Data'!$AB$22</f>
        <v>1.2245511684988102</v>
      </c>
      <c r="Q30" s="9">
        <f ca="1">(VLOOKUP(Q8,$AV$2:$AW$41,2,FALSE)*VLOOKUP(Q52,$AT$2:$AU$41,2,FALSE))/(100*100)*'Formula Data'!$AB$22</f>
        <v>0.77501213025302129</v>
      </c>
      <c r="R30" s="9">
        <f ca="1">(VLOOKUP(R8,$AV$2:$AW$41,2,FALSE)*VLOOKUP(R52,$AT$2:$AU$41,2,FALSE))/(100*100)*'Formula Data'!$AB$22</f>
        <v>1.1389260413812217</v>
      </c>
      <c r="S30" s="9">
        <f ca="1">(VLOOKUP(S8,$AV$2:$AW$41,2,FALSE)*VLOOKUP(S52,$AT$2:$AU$41,2,FALSE))/(100*100)*'Formula Data'!$AB$22</f>
        <v>0.86424648725569986</v>
      </c>
      <c r="T30" s="9">
        <f ca="1">(VLOOKUP(T8,$AV$2:$AW$41,2,FALSE)*VLOOKUP(T52,$AT$2:$AU$41,2,FALSE))/(100*100)*'Formula Data'!$AB$22</f>
        <v>1.4720178109249509</v>
      </c>
      <c r="U30" s="9">
        <f ca="1">(VLOOKUP(U8,$AV$2:$AW$41,2,FALSE)*VLOOKUP(U52,$AT$2:$AU$41,2,FALSE))/(100*100)*'Formula Data'!$AB$22</f>
        <v>0.71743141731271676</v>
      </c>
      <c r="V30" s="9">
        <f ca="1">(VLOOKUP(V8,$AV$2:$AW$41,2,FALSE)*VLOOKUP(V52,$AT$2:$AU$41,2,FALSE))/(100*100)*'Formula Data'!$AB$22</f>
        <v>0.89883291235663798</v>
      </c>
      <c r="W30" s="9">
        <f ca="1">(VLOOKUP(W8,$AV$2:$AW$41,2,FALSE)*VLOOKUP(W52,$AT$2:$AU$41,2,FALSE))/(100*100)*'Formula Data'!$AB$22</f>
        <v>1.0920381637809498</v>
      </c>
      <c r="X30" s="9">
        <f ca="1">(VLOOKUP(X8,$AV$2:$AW$41,2,FALSE)*VLOOKUP(X52,$AT$2:$AU$41,2,FALSE))/(100*100)*'Formula Data'!$AB$22</f>
        <v>0.5692583559063682</v>
      </c>
      <c r="Y30" s="83">
        <f ca="1">(VLOOKUP(Y8,$AV$2:$AW$41,2,FALSE)*VLOOKUP(Y52,$AT$2:$AU$41,2,FALSE))/(100*100)*'Formula Data'!$AB$22</f>
        <v>1.0717185369733178</v>
      </c>
      <c r="Z30" s="83">
        <f ca="1">(VLOOKUP(Z8,$AV$2:$AW$41,2,FALSE)*VLOOKUP(Z52,$AT$2:$AU$41,2,FALSE))/(100*100)*'Formula Data'!$AB$22</f>
        <v>0.91276579766063792</v>
      </c>
      <c r="AA30" s="83">
        <f ca="1">(VLOOKUP(AA8,$AV$2:$AW$41,2,FALSE)*VLOOKUP(AA52,$AT$2:$AU$41,2,FALSE))/(100*100)*'Formula Data'!$AB$22</f>
        <v>0.64947699033608963</v>
      </c>
      <c r="AB30" s="84">
        <f ca="1">(VLOOKUP(AB8,$AV$2:$AW$41,2,FALSE)*VLOOKUP(AB52,$AT$2:$AU$41,2,FALSE))/(100*100)*'Formula Data'!$AB$22</f>
        <v>1.2910348760239467</v>
      </c>
      <c r="AC30" s="84">
        <f ca="1">(VLOOKUP(AC8,$AV$2:$AW$41,2,FALSE)*VLOOKUP(AC52,$AT$2:$AU$41,2,FALSE))/(100*100)*'Formula Data'!$AB$22</f>
        <v>0.76242156489156165</v>
      </c>
      <c r="AD30" s="84">
        <f ca="1">(VLOOKUP(AD8,$AV$2:$AW$41,2,FALSE)*VLOOKUP(AD52,$AT$2:$AU$41,2,FALSE))/(100*100)*'Formula Data'!$AB$22</f>
        <v>1.1577341698841428</v>
      </c>
      <c r="AE30" s="84">
        <f ca="1">(VLOOKUP(AE8,$AV$2:$AW$41,2,FALSE)*VLOOKUP(AE52,$AT$2:$AU$41,2,FALSE))/(100*100)*'Formula Data'!$AB$22</f>
        <v>0.81974086486283992</v>
      </c>
      <c r="AF30" s="84">
        <f ca="1">(VLOOKUP(AF8,$AV$2:$AW$41,2,FALSE)*VLOOKUP(AF52,$AT$2:$AU$41,2,FALSE))/(100*100)*'Formula Data'!$AB$22</f>
        <v>0.48103800047385642</v>
      </c>
      <c r="AG30" s="84">
        <f ca="1">(VLOOKUP(AG8,$AV$2:$AW$41,2,FALSE)*VLOOKUP(AG52,$AT$2:$AU$41,2,FALSE))/(100*100)*'Formula Data'!$AB$22</f>
        <v>1.0194514438058189</v>
      </c>
      <c r="AH30" s="84">
        <f ca="1">(VLOOKUP(AH8,$AV$2:$AW$41,2,FALSE)*VLOOKUP(AH52,$AT$2:$AU$41,2,FALSE))/(100*100)*'Formula Data'!$AB$22</f>
        <v>0.62702655357303394</v>
      </c>
      <c r="AI30" s="84">
        <f ca="1">(VLOOKUP(AI8,$AV$2:$AW$41,2,FALSE)*VLOOKUP(AI52,$AT$2:$AU$41,2,FALSE))/(100*100)*'Formula Data'!$AB$22</f>
        <v>0.8110330136540207</v>
      </c>
      <c r="AJ30" s="84">
        <f ca="1">(VLOOKUP(AJ8,$AV$2:$AW$41,2,FALSE)*VLOOKUP(AJ52,$AT$2:$AU$41,2,FALSE))/(100*100)*'Formula Data'!$AB$22</f>
        <v>0.95016000889533769</v>
      </c>
      <c r="AK30" s="79">
        <f ca="1">(VLOOKUP(AK8,$AV$2:$AW$41,2,FALSE)*VLOOKUP(AK52,$AT$2:$AU$41,2,FALSE))/(100*100)*'Formula Data'!$AB$22</f>
        <v>0.84202310931008872</v>
      </c>
      <c r="AL30" s="79">
        <f ca="1">(VLOOKUP(AL8,$AV$2:$AW$41,2,FALSE)*VLOOKUP(AL52,$AT$2:$AU$41,2,FALSE))/(100*100)*'Formula Data'!$AB$22</f>
        <v>0.56648826401119767</v>
      </c>
      <c r="AM30" s="79">
        <f ca="1">(VLOOKUP(AM8,$AV$2:$AW$41,2,FALSE)*VLOOKUP(AM52,$AT$2:$AU$41,2,FALSE))/(100*100)*'Formula Data'!$AB$22</f>
        <v>0.99146170119487675</v>
      </c>
      <c r="AN30" s="9">
        <f ca="1">IF(OR(Fixtures!$D$6&lt;=0,Fixtures!$D$6&gt;39),AVERAGE(B30:AM30),AVERAGE(OFFSET(A30,0,Fixtures!$D$6,1,38-Fixtures!$D$6+1)))</f>
        <v>0.84870402561267511</v>
      </c>
      <c r="AO30" s="41" t="str">
        <f t="shared" si="1"/>
        <v>CRY</v>
      </c>
      <c r="AP30" s="65">
        <f ca="1">AVERAGE(OFFSET(A30,0,Fixtures!$D$6,1,9))</f>
        <v>0.85785447350132538</v>
      </c>
      <c r="AQ30" s="65">
        <f ca="1">AVERAGE(OFFSET(A30,0,Fixtures!$D$6,1,6))</f>
        <v>0.93219571060986972</v>
      </c>
      <c r="AR30" s="65">
        <f ca="1">AVERAGE(OFFSET(A30,0,Fixtures!$D$6,1,3))</f>
        <v>0.95109255467355813</v>
      </c>
      <c r="AS30" s="64"/>
      <c r="AT30" s="72" t="str">
        <f>CONCATENATE("@",Schedule!A10)</f>
        <v>@LEI</v>
      </c>
      <c r="AU30" s="3">
        <f ca="1">VLOOKUP(RIGHT(AT30,3),'Team Ratings'!$A$2:$H$21,7,FALSE)*(1+Fixtures!$D$3)</f>
        <v>134.65364299511776</v>
      </c>
      <c r="AV30" s="72" t="str">
        <f>CONCATENATE("@",Schedule!A10)</f>
        <v>@LEI</v>
      </c>
      <c r="AW30" s="3">
        <f ca="1">VLOOKUP(RIGHT(AV30,3),'Team Ratings'!$A$2:$H$21,4,FALSE)*(1-Fixtures!$D$3)</f>
        <v>79.409499183861143</v>
      </c>
      <c r="AY30" s="62"/>
      <c r="BB30" s="62"/>
      <c r="BE30" s="62"/>
    </row>
    <row r="31" spans="1:57" x14ac:dyDescent="0.25">
      <c r="A31" s="41" t="str">
        <f t="shared" si="0"/>
        <v>EVE</v>
      </c>
      <c r="B31" s="9">
        <f ca="1">(VLOOKUP(B9,$AV$2:$AW$41,2,FALSE)*VLOOKUP(B53,$AT$2:$AU$41,2,FALSE))/(100*100)*'Formula Data'!$AB$22</f>
        <v>1.1693788952244597</v>
      </c>
      <c r="C31" s="9">
        <f ca="1">(VLOOKUP(C9,$AV$2:$AW$41,2,FALSE)*VLOOKUP(C53,$AT$2:$AU$41,2,FALSE))/(100*100)*'Formula Data'!$AB$22</f>
        <v>1.8320327105270586</v>
      </c>
      <c r="D31" s="9">
        <f ca="1">(VLOOKUP(D9,$AV$2:$AW$41,2,FALSE)*VLOOKUP(D53,$AT$2:$AU$41,2,FALSE))/(100*100)*'Formula Data'!$AB$22</f>
        <v>1.5035612334955426</v>
      </c>
      <c r="E31" s="9">
        <f ca="1">(VLOOKUP(E9,$AV$2:$AW$41,2,FALSE)*VLOOKUP(E53,$AT$2:$AU$41,2,FALSE))/(100*100)*'Formula Data'!$AB$22</f>
        <v>1.3391081110683776</v>
      </c>
      <c r="F31" s="9">
        <f ca="1">(VLOOKUP(F9,$AV$2:$AW$41,2,FALSE)*VLOOKUP(F53,$AT$2:$AU$41,2,FALSE))/(100*100)*'Formula Data'!$AB$22</f>
        <v>1.2971821318314822</v>
      </c>
      <c r="G31" s="9">
        <f ca="1">(VLOOKUP(G9,$AV$2:$AW$41,2,FALSE)*VLOOKUP(G53,$AT$2:$AU$41,2,FALSE))/(100*100)*'Formula Data'!$AB$22</f>
        <v>1.4443875302842224</v>
      </c>
      <c r="H31" s="9">
        <f ca="1">(VLOOKUP(H9,$AV$2:$AW$41,2,FALSE)*VLOOKUP(H53,$AT$2:$AU$41,2,FALSE))/(100*100)*'Formula Data'!$AB$22</f>
        <v>1.3456562653036683</v>
      </c>
      <c r="I31" s="9">
        <f ca="1">(VLOOKUP(I9,$AV$2:$AW$41,2,FALSE)*VLOOKUP(I53,$AT$2:$AU$41,2,FALSE))/(100*100)*'Formula Data'!$AB$22</f>
        <v>1.079917467879987</v>
      </c>
      <c r="J31" s="9">
        <f ca="1">(VLOOKUP(J9,$AV$2:$AW$41,2,FALSE)*VLOOKUP(J53,$AT$2:$AU$41,2,FALSE))/(100*100)*'Formula Data'!$AB$22</f>
        <v>2.329364417362596</v>
      </c>
      <c r="K31" s="9">
        <f ca="1">(VLOOKUP(K9,$AV$2:$AW$41,2,FALSE)*VLOOKUP(K53,$AT$2:$AU$41,2,FALSE))/(100*100)*'Formula Data'!$AB$22</f>
        <v>1.2064783802937671</v>
      </c>
      <c r="L31" s="9">
        <f ca="1">(VLOOKUP(L9,$AV$2:$AW$41,2,FALSE)*VLOOKUP(L53,$AT$2:$AU$41,2,FALSE))/(100*100)*'Formula Data'!$AB$22</f>
        <v>1.5689182500379937</v>
      </c>
      <c r="M31" s="9">
        <f ca="1">(VLOOKUP(M9,$AV$2:$AW$41,2,FALSE)*VLOOKUP(M53,$AT$2:$AU$41,2,FALSE))/(100*100)*'Formula Data'!$AB$22</f>
        <v>1.135284643285787</v>
      </c>
      <c r="N31" s="9">
        <f ca="1">(VLOOKUP(N9,$AV$2:$AW$41,2,FALSE)*VLOOKUP(N53,$AT$2:$AU$41,2,FALSE))/(100*100)*'Formula Data'!$AB$22</f>
        <v>2.1247297073893026</v>
      </c>
      <c r="O31" s="9">
        <f ca="1">(VLOOKUP(O9,$AV$2:$AW$41,2,FALSE)*VLOOKUP(O53,$AT$2:$AU$41,2,FALSE))/(100*100)*'Formula Data'!$AB$22</f>
        <v>0.99222531941836145</v>
      </c>
      <c r="P31" s="9">
        <f ca="1">(VLOOKUP(P9,$AV$2:$AW$41,2,FALSE)*VLOOKUP(P53,$AT$2:$AU$41,2,FALSE))/(100*100)*'Formula Data'!$AB$22</f>
        <v>0.76120872545623075</v>
      </c>
      <c r="Q31" s="9">
        <f ca="1">(VLOOKUP(Q9,$AV$2:$AW$41,2,FALSE)*VLOOKUP(Q53,$AT$2:$AU$41,2,FALSE))/(100*100)*'Formula Data'!$AB$22</f>
        <v>1.2834025711448047</v>
      </c>
      <c r="R31" s="9">
        <f ca="1">(VLOOKUP(R9,$AV$2:$AW$41,2,FALSE)*VLOOKUP(R53,$AT$2:$AU$41,2,FALSE))/(100*100)*'Formula Data'!$AB$22</f>
        <v>0.89196544830808799</v>
      </c>
      <c r="S31" s="9">
        <f ca="1">(VLOOKUP(S9,$AV$2:$AW$41,2,FALSE)*VLOOKUP(S53,$AT$2:$AU$41,2,FALSE))/(100*100)*'Formula Data'!$AB$22</f>
        <v>1.7280734120431247</v>
      </c>
      <c r="T31" s="9">
        <f ca="1">(VLOOKUP(T9,$AV$2:$AW$41,2,FALSE)*VLOOKUP(T53,$AT$2:$AU$41,2,FALSE))/(100*100)*'Formula Data'!$AB$22</f>
        <v>1.6132100446108455</v>
      </c>
      <c r="U31" s="9">
        <f ca="1">(VLOOKUP(U9,$AV$2:$AW$41,2,FALSE)*VLOOKUP(U53,$AT$2:$AU$41,2,FALSE))/(100*100)*'Formula Data'!$AB$22</f>
        <v>1.3676091418887604</v>
      </c>
      <c r="V31" s="9">
        <f ca="1">(VLOOKUP(V9,$AV$2:$AW$41,2,FALSE)*VLOOKUP(V53,$AT$2:$AU$41,2,FALSE))/(100*100)*'Formula Data'!$AB$22</f>
        <v>0.90081121892229032</v>
      </c>
      <c r="W31" s="9">
        <f ca="1">(VLOOKUP(W9,$AV$2:$AW$41,2,FALSE)*VLOOKUP(W53,$AT$2:$AU$41,2,FALSE))/(100*100)*'Formula Data'!$AB$22</f>
        <v>1.8022701730314299</v>
      </c>
      <c r="X31" s="9">
        <f ca="1">(VLOOKUP(X9,$AV$2:$AW$41,2,FALSE)*VLOOKUP(X53,$AT$2:$AU$41,2,FALSE))/(100*100)*'Formula Data'!$AB$22</f>
        <v>1.5593265934410765</v>
      </c>
      <c r="Y31" s="83">
        <f ca="1">(VLOOKUP(Y9,$AV$2:$AW$41,2,FALSE)*VLOOKUP(Y53,$AT$2:$AU$41,2,FALSE))/(100*100)*'Formula Data'!$AB$22</f>
        <v>2.0429716810930869</v>
      </c>
      <c r="Z31" s="83">
        <f ca="1">(VLOOKUP(Z9,$AV$2:$AW$41,2,FALSE)*VLOOKUP(Z53,$AT$2:$AU$41,2,FALSE))/(100*100)*'Formula Data'!$AB$22</f>
        <v>1.22640206241894</v>
      </c>
      <c r="AA31" s="83">
        <f ca="1">(VLOOKUP(AA9,$AV$2:$AW$41,2,FALSE)*VLOOKUP(AA53,$AT$2:$AU$41,2,FALSE))/(100*100)*'Formula Data'!$AB$22</f>
        <v>1.7468499545945635</v>
      </c>
      <c r="AB31" s="84">
        <f ca="1">(VLOOKUP(AB9,$AV$2:$AW$41,2,FALSE)*VLOOKUP(AB53,$AT$2:$AU$41,2,FALSE))/(100*100)*'Formula Data'!$AB$22</f>
        <v>1.1568094741776289</v>
      </c>
      <c r="AC31" s="84">
        <f ca="1">(VLOOKUP(AC9,$AV$2:$AW$41,2,FALSE)*VLOOKUP(AC53,$AT$2:$AU$41,2,FALSE))/(100*100)*'Formula Data'!$AB$22</f>
        <v>1.3324422129046747</v>
      </c>
      <c r="AD31" s="84">
        <f ca="1">(VLOOKUP(AD9,$AV$2:$AW$41,2,FALSE)*VLOOKUP(AD53,$AT$2:$AU$41,2,FALSE))/(100*100)*'Formula Data'!$AB$22</f>
        <v>0.85913725836966226</v>
      </c>
      <c r="AE31" s="84">
        <f ca="1">(VLOOKUP(AE9,$AV$2:$AW$41,2,FALSE)*VLOOKUP(AE53,$AT$2:$AU$41,2,FALSE))/(100*100)*'Formula Data'!$AB$22</f>
        <v>1.1371142688914064</v>
      </c>
      <c r="AF31" s="84">
        <f ca="1">(VLOOKUP(AF9,$AV$2:$AW$41,2,FALSE)*VLOOKUP(AF53,$AT$2:$AU$41,2,FALSE))/(100*100)*'Formula Data'!$AB$22</f>
        <v>1.4223397214754836</v>
      </c>
      <c r="AG31" s="84">
        <f ca="1">(VLOOKUP(AG9,$AV$2:$AW$41,2,FALSE)*VLOOKUP(AG53,$AT$2:$AU$41,2,FALSE))/(100*100)*'Formula Data'!$AB$22</f>
        <v>1.4822131314768121</v>
      </c>
      <c r="AH31" s="84">
        <f ca="1">(VLOOKUP(AH9,$AV$2:$AW$41,2,FALSE)*VLOOKUP(AH53,$AT$2:$AU$41,2,FALSE))/(100*100)*'Formula Data'!$AB$22</f>
        <v>1.0502675888684088</v>
      </c>
      <c r="AI31" s="84">
        <f ca="1">(VLOOKUP(AI9,$AV$2:$AW$41,2,FALSE)*VLOOKUP(AI53,$AT$2:$AU$41,2,FALSE))/(100*100)*'Formula Data'!$AB$22</f>
        <v>1.6959190350318549</v>
      </c>
      <c r="AJ31" s="84">
        <f ca="1">(VLOOKUP(AJ9,$AV$2:$AW$41,2,FALSE)*VLOOKUP(AJ53,$AT$2:$AU$41,2,FALSE))/(100*100)*'Formula Data'!$AB$22</f>
        <v>0.89642774377304602</v>
      </c>
      <c r="AK31" s="79">
        <f ca="1">(VLOOKUP(AK9,$AV$2:$AW$41,2,FALSE)*VLOOKUP(AK53,$AT$2:$AU$41,2,FALSE))/(100*100)*'Formula Data'!$AB$22</f>
        <v>2.2460606080612426</v>
      </c>
      <c r="AL31" s="79">
        <f ca="1">(VLOOKUP(AL9,$AV$2:$AW$41,2,FALSE)*VLOOKUP(AL53,$AT$2:$AU$41,2,FALSE))/(100*100)*'Formula Data'!$AB$22</f>
        <v>0.9669040491985289</v>
      </c>
      <c r="AM31" s="79">
        <f ca="1">(VLOOKUP(AM9,$AV$2:$AW$41,2,FALSE)*VLOOKUP(AM53,$AT$2:$AU$41,2,FALSE))/(100*100)*'Formula Data'!$AB$22</f>
        <v>1.9377659006371524</v>
      </c>
      <c r="AN31" s="9">
        <f ca="1">IF(OR(Fixtures!$D$6&lt;=0,Fixtures!$D$6&gt;39),AVERAGE(B31:AM31),AVERAGE(OFFSET(A31,0,Fixtures!$D$6,1,38-Fixtures!$D$6+1)))</f>
        <v>1.3683323578485289</v>
      </c>
      <c r="AO31" s="41" t="str">
        <f t="shared" si="1"/>
        <v>EVE</v>
      </c>
      <c r="AP31" s="65">
        <f ca="1">AVERAGE(OFFSET(A31,0,Fixtures!$D$6,1,9))</f>
        <v>1.2681750747975089</v>
      </c>
      <c r="AQ31" s="65">
        <f ca="1">AVERAGE(OFFSET(A31,0,Fixtures!$D$6,1,6))</f>
        <v>1.2431258718928127</v>
      </c>
      <c r="AR31" s="65">
        <f ca="1">AVERAGE(OFFSET(A31,0,Fixtures!$D$6,1,3))</f>
        <v>1.3766871637303775</v>
      </c>
      <c r="AS31" s="64"/>
      <c r="AT31" s="72" t="str">
        <f>CONCATENATE("@",Schedule!A11)</f>
        <v>@LIV</v>
      </c>
      <c r="AU31" s="3">
        <f ca="1">VLOOKUP(RIGHT(AT31,3),'Team Ratings'!$A$2:$H$21,7,FALSE)*(1+Fixtures!$D$3)</f>
        <v>159.56531046819521</v>
      </c>
      <c r="AV31" s="72" t="str">
        <f>CONCATENATE("@",Schedule!A11)</f>
        <v>@LIV</v>
      </c>
      <c r="AW31" s="3">
        <f ca="1">VLOOKUP(RIGHT(AV31,3),'Team Ratings'!$A$2:$H$21,4,FALSE)*(1-Fixtures!$D$3)</f>
        <v>60.920843763892712</v>
      </c>
      <c r="AY31" s="62"/>
      <c r="BB31" s="62"/>
      <c r="BE31" s="62"/>
    </row>
    <row r="32" spans="1:57" x14ac:dyDescent="0.25">
      <c r="A32" s="41" t="str">
        <f t="shared" si="0"/>
        <v>LEI</v>
      </c>
      <c r="B32" s="9">
        <f ca="1">(VLOOKUP(B10,$AV$2:$AW$41,2,FALSE)*VLOOKUP(B54,$AT$2:$AU$41,2,FALSE))/(100*100)*'Formula Data'!$AB$22</f>
        <v>1.6382444909085199</v>
      </c>
      <c r="C32" s="9">
        <f ca="1">(VLOOKUP(C10,$AV$2:$AW$41,2,FALSE)*VLOOKUP(C54,$AT$2:$AU$41,2,FALSE))/(100*100)*'Formula Data'!$AB$22</f>
        <v>1.0510554516284909</v>
      </c>
      <c r="D32" s="9">
        <f ca="1">(VLOOKUP(D10,$AV$2:$AW$41,2,FALSE)*VLOOKUP(D54,$AT$2:$AU$41,2,FALSE))/(100*100)*'Formula Data'!$AB$22</f>
        <v>1.1828957040465173</v>
      </c>
      <c r="E32" s="9">
        <f ca="1">(VLOOKUP(E10,$AV$2:$AW$41,2,FALSE)*VLOOKUP(E54,$AT$2:$AU$41,2,FALSE))/(100*100)*'Formula Data'!$AB$22</f>
        <v>2.3706333231425734</v>
      </c>
      <c r="F32" s="9">
        <f ca="1">(VLOOKUP(F10,$AV$2:$AW$41,2,FALSE)*VLOOKUP(F54,$AT$2:$AU$41,2,FALSE))/(100*100)*'Formula Data'!$AB$22</f>
        <v>1.0912169597760419</v>
      </c>
      <c r="G32" s="9">
        <f ca="1">(VLOOKUP(G10,$AV$2:$AW$41,2,FALSE)*VLOOKUP(G54,$AT$2:$AU$41,2,FALSE))/(100*100)*'Formula Data'!$AB$22</f>
        <v>1.9193907187672439</v>
      </c>
      <c r="H32" s="9">
        <f ca="1">(VLOOKUP(H10,$AV$2:$AW$41,2,FALSE)*VLOOKUP(H54,$AT$2:$AU$41,2,FALSE))/(100*100)*'Formula Data'!$AB$22</f>
        <v>2.4993404744316181</v>
      </c>
      <c r="I32" s="9">
        <f ca="1">(VLOOKUP(I10,$AV$2:$AW$41,2,FALSE)*VLOOKUP(I54,$AT$2:$AU$41,2,FALSE))/(100*100)*'Formula Data'!$AB$22</f>
        <v>0.93125117427243298</v>
      </c>
      <c r="J32" s="9">
        <f ca="1">(VLOOKUP(J10,$AV$2:$AW$41,2,FALSE)*VLOOKUP(J54,$AT$2:$AU$41,2,FALSE))/(100*100)*'Formula Data'!$AB$22</f>
        <v>1.9735766264259875</v>
      </c>
      <c r="K32" s="9">
        <f ca="1">(VLOOKUP(K10,$AV$2:$AW$41,2,FALSE)*VLOOKUP(K54,$AT$2:$AU$41,2,FALSE))/(100*100)*'Formula Data'!$AB$22</f>
        <v>1.3888899612385484</v>
      </c>
      <c r="L32" s="9">
        <f ca="1">(VLOOKUP(L10,$AV$2:$AW$41,2,FALSE)*VLOOKUP(L54,$AT$2:$AU$41,2,FALSE))/(100*100)*'Formula Data'!$AB$22</f>
        <v>1.430600350376297</v>
      </c>
      <c r="M32" s="9">
        <f ca="1">(VLOOKUP(M10,$AV$2:$AW$41,2,FALSE)*VLOOKUP(M54,$AT$2:$AU$41,2,FALSE))/(100*100)*'Formula Data'!$AB$22</f>
        <v>2.1140987226987087</v>
      </c>
      <c r="N32" s="9">
        <f ca="1">(VLOOKUP(N10,$AV$2:$AW$41,2,FALSE)*VLOOKUP(N54,$AT$2:$AU$41,2,FALSE))/(100*100)*'Formula Data'!$AB$22</f>
        <v>1.4759872960067326</v>
      </c>
      <c r="O32" s="9">
        <f ca="1">(VLOOKUP(O10,$AV$2:$AW$41,2,FALSE)*VLOOKUP(O54,$AT$2:$AU$41,2,FALSE))/(100*100)*'Formula Data'!$AB$22</f>
        <v>1.8782420907645014</v>
      </c>
      <c r="P32" s="9">
        <f ca="1">(VLOOKUP(P10,$AV$2:$AW$41,2,FALSE)*VLOOKUP(P54,$AT$2:$AU$41,2,FALSE))/(100*100)*'Formula Data'!$AB$22</f>
        <v>2.2412809469062385</v>
      </c>
      <c r="Q32" s="9">
        <f ca="1">(VLOOKUP(Q10,$AV$2:$AW$41,2,FALSE)*VLOOKUP(Q54,$AT$2:$AU$41,2,FALSE))/(100*100)*'Formula Data'!$AB$22</f>
        <v>1.83943393902116</v>
      </c>
      <c r="R32" s="9">
        <f ca="1">(VLOOKUP(R10,$AV$2:$AW$41,2,FALSE)*VLOOKUP(R54,$AT$2:$AU$41,2,FALSE))/(100*100)*'Formula Data'!$AB$22</f>
        <v>2.5993619999979667</v>
      </c>
      <c r="S32" s="9">
        <f ca="1">(VLOOKUP(S10,$AV$2:$AW$41,2,FALSE)*VLOOKUP(S54,$AT$2:$AU$41,2,FALSE))/(100*100)*'Formula Data'!$AB$22</f>
        <v>1.1020387409726293</v>
      </c>
      <c r="T32" s="9">
        <f ca="1">(VLOOKUP(T10,$AV$2:$AW$41,2,FALSE)*VLOOKUP(T54,$AT$2:$AU$41,2,FALSE))/(100*100)*'Formula Data'!$AB$22</f>
        <v>1.3911282973699308</v>
      </c>
      <c r="U32" s="9">
        <f ca="1">(VLOOKUP(U10,$AV$2:$AW$41,2,FALSE)*VLOOKUP(U54,$AT$2:$AU$41,2,FALSE))/(100*100)*'Formula Data'!$AB$22</f>
        <v>1.9076564320067448</v>
      </c>
      <c r="V32" s="9">
        <f ca="1">(VLOOKUP(V10,$AV$2:$AW$41,2,FALSE)*VLOOKUP(V54,$AT$2:$AU$41,2,FALSE))/(100*100)*'Formula Data'!$AB$22</f>
        <v>1.6731122184211658</v>
      </c>
      <c r="W32" s="9">
        <f ca="1">(VLOOKUP(W10,$AV$2:$AW$41,2,FALSE)*VLOOKUP(W54,$AT$2:$AU$41,2,FALSE))/(100*100)*'Formula Data'!$AB$22</f>
        <v>2.0747615470353629</v>
      </c>
      <c r="X32" s="9">
        <f ca="1">(VLOOKUP(X10,$AV$2:$AW$41,2,FALSE)*VLOOKUP(X54,$AT$2:$AU$41,2,FALSE))/(100*100)*'Formula Data'!$AB$22</f>
        <v>1.3211546011611979</v>
      </c>
      <c r="Y32" s="83">
        <f ca="1">(VLOOKUP(Y10,$AV$2:$AW$41,2,FALSE)*VLOOKUP(Y54,$AT$2:$AU$41,2,FALSE))/(100*100)*'Formula Data'!$AB$22</f>
        <v>2.849708991022422</v>
      </c>
      <c r="Z32" s="83">
        <f ca="1">(VLOOKUP(Z10,$AV$2:$AW$41,2,FALSE)*VLOOKUP(Z54,$AT$2:$AU$41,2,FALSE))/(100*100)*'Formula Data'!$AB$22</f>
        <v>1.5700951808277464</v>
      </c>
      <c r="AA32" s="83">
        <f ca="1">(VLOOKUP(AA10,$AV$2:$AW$41,2,FALSE)*VLOOKUP(AA54,$AT$2:$AU$41,2,FALSE))/(100*100)*'Formula Data'!$AB$22</f>
        <v>1.0966760641619018</v>
      </c>
      <c r="AB32" s="84">
        <f ca="1">(VLOOKUP(AB10,$AV$2:$AW$41,2,FALSE)*VLOOKUP(AB54,$AT$2:$AU$41,2,FALSE))/(100*100)*'Formula Data'!$AB$22</f>
        <v>1.6462554031813357</v>
      </c>
      <c r="AC32" s="84">
        <f ca="1">(VLOOKUP(AC10,$AV$2:$AW$41,2,FALSE)*VLOOKUP(AC54,$AT$2:$AU$41,2,FALSE))/(100*100)*'Formula Data'!$AB$22</f>
        <v>1.7400687768581427</v>
      </c>
      <c r="AD32" s="84">
        <f ca="1">(VLOOKUP(AD10,$AV$2:$AW$41,2,FALSE)*VLOOKUP(AD54,$AT$2:$AU$41,2,FALSE))/(100*100)*'Formula Data'!$AB$22</f>
        <v>2.7477963780439558</v>
      </c>
      <c r="AE32" s="84">
        <f ca="1">(VLOOKUP(AE10,$AV$2:$AW$41,2,FALSE)*VLOOKUP(AE54,$AT$2:$AU$41,2,FALSE))/(100*100)*'Formula Data'!$AB$22</f>
        <v>1.5003616256149197</v>
      </c>
      <c r="AF32" s="84">
        <f ca="1">(VLOOKUP(AF10,$AV$2:$AW$41,2,FALSE)*VLOOKUP(AF54,$AT$2:$AU$41,2,FALSE))/(100*100)*'Formula Data'!$AB$22</f>
        <v>2.2048699113186996</v>
      </c>
      <c r="AG32" s="84">
        <f ca="1">(VLOOKUP(AG10,$AV$2:$AW$41,2,FALSE)*VLOOKUP(AG54,$AT$2:$AU$41,2,FALSE))/(100*100)*'Formula Data'!$AB$22</f>
        <v>1.2573356144787158</v>
      </c>
      <c r="AH32" s="84">
        <f ca="1">(VLOOKUP(AH10,$AV$2:$AW$41,2,FALSE)*VLOOKUP(AH54,$AT$2:$AU$41,2,FALSE))/(100*100)*'Formula Data'!$AB$22</f>
        <v>2.1370696592040987</v>
      </c>
      <c r="AI32" s="84">
        <f ca="1">(VLOOKUP(AI10,$AV$2:$AW$41,2,FALSE)*VLOOKUP(AI54,$AT$2:$AU$41,2,FALSE))/(100*100)*'Formula Data'!$AB$22</f>
        <v>1.4152231118892182</v>
      </c>
      <c r="AJ32" s="84">
        <f ca="1">(VLOOKUP(AJ10,$AV$2:$AW$41,2,FALSE)*VLOOKUP(AJ54,$AT$2:$AU$41,2,FALSE))/(100*100)*'Formula Data'!$AB$22</f>
        <v>1.5869528857400697</v>
      </c>
      <c r="AK32" s="79">
        <f ca="1">(VLOOKUP(AK10,$AV$2:$AW$41,2,FALSE)*VLOOKUP(AK54,$AT$2:$AU$41,2,FALSE))/(100*100)*'Formula Data'!$AB$22</f>
        <v>1.7670417307361559</v>
      </c>
      <c r="AL32" s="79">
        <f ca="1">(VLOOKUP(AL10,$AV$2:$AW$41,2,FALSE)*VLOOKUP(AL54,$AT$2:$AU$41,2,FALSE))/(100*100)*'Formula Data'!$AB$22</f>
        <v>1.2848813902491463</v>
      </c>
      <c r="AM32" s="79">
        <f ca="1">(VLOOKUP(AM10,$AV$2:$AW$41,2,FALSE)*VLOOKUP(AM54,$AT$2:$AU$41,2,FALSE))/(100*100)*'Formula Data'!$AB$22</f>
        <v>1.6300895325049518</v>
      </c>
      <c r="AN32" s="9">
        <f ca="1">IF(OR(Fixtures!$D$6&lt;=0,Fixtures!$D$6&gt;39),AVERAGE(B32:AM32),AVERAGE(OFFSET(A32,0,Fixtures!$D$6,1,38-Fixtures!$D$6+1)))</f>
        <v>1.6846226617720756</v>
      </c>
      <c r="AO32" s="41" t="str">
        <f t="shared" si="1"/>
        <v>LEI</v>
      </c>
      <c r="AP32" s="65">
        <f ca="1">AVERAGE(OFFSET(A32,0,Fixtures!$D$6,1,9))</f>
        <v>1.7667254015210574</v>
      </c>
      <c r="AQ32" s="65">
        <f ca="1">AVERAGE(OFFSET(A32,0,Fixtures!$D$6,1,6))</f>
        <v>1.7168755714480002</v>
      </c>
      <c r="AR32" s="65">
        <f ca="1">AVERAGE(OFFSET(A32,0,Fixtures!$D$6,1,3))</f>
        <v>1.4376755493903277</v>
      </c>
      <c r="AS32" s="64"/>
      <c r="AT32" s="72" t="str">
        <f>CONCATENATE("@",Schedule!A12)</f>
        <v>@MCI</v>
      </c>
      <c r="AU32" s="3">
        <f ca="1">VLOOKUP(RIGHT(AT32,3),'Team Ratings'!$A$2:$H$21,7,FALSE)*(1+Fixtures!$D$3)</f>
        <v>190.07061909026544</v>
      </c>
      <c r="AV32" s="72" t="str">
        <f>CONCATENATE("@",Schedule!A12)</f>
        <v>@MCI</v>
      </c>
      <c r="AW32" s="3">
        <f ca="1">VLOOKUP(RIGHT(AV32,3),'Team Ratings'!$A$2:$H$21,4,FALSE)*(1-Fixtures!$D$3)</f>
        <v>72.093471466496055</v>
      </c>
      <c r="AY32" s="62"/>
      <c r="BB32" s="62"/>
      <c r="BE32" s="62"/>
    </row>
    <row r="33" spans="1:57" x14ac:dyDescent="0.25">
      <c r="A33" s="41" t="str">
        <f t="shared" si="0"/>
        <v>LIV</v>
      </c>
      <c r="B33" s="9">
        <f ca="1">(VLOOKUP(B11,$AV$2:$AW$41,2,FALSE)*VLOOKUP(B55,$AT$2:$AU$41,2,FALSE))/(100*100)*'Formula Data'!$AB$22</f>
        <v>3.0802583229325835</v>
      </c>
      <c r="C33" s="9">
        <f ca="1">(VLOOKUP(C11,$AV$2:$AW$41,2,FALSE)*VLOOKUP(C55,$AT$2:$AU$41,2,FALSE))/(100*100)*'Formula Data'!$AB$22</f>
        <v>1.6458422731215967</v>
      </c>
      <c r="D33" s="9">
        <f ca="1">(VLOOKUP(D11,$AV$2:$AW$41,2,FALSE)*VLOOKUP(D55,$AT$2:$AU$41,2,FALSE))/(100*100)*'Formula Data'!$AB$22</f>
        <v>2.505218659847662</v>
      </c>
      <c r="E33" s="9">
        <f ca="1">(VLOOKUP(E11,$AV$2:$AW$41,2,FALSE)*VLOOKUP(E55,$AT$2:$AU$41,2,FALSE))/(100*100)*'Formula Data'!$AB$22</f>
        <v>1.5655754974146125</v>
      </c>
      <c r="F33" s="9">
        <f ca="1">(VLOOKUP(F11,$AV$2:$AW$41,2,FALSE)*VLOOKUP(F55,$AT$2:$AU$41,2,FALSE))/(100*100)*'Formula Data'!$AB$22</f>
        <v>2.961732262846148</v>
      </c>
      <c r="G33" s="9">
        <f ca="1">(VLOOKUP(G11,$AV$2:$AW$41,2,FALSE)*VLOOKUP(G55,$AT$2:$AU$41,2,FALSE))/(100*100)*'Formula Data'!$AB$22</f>
        <v>1.2455065138079491</v>
      </c>
      <c r="H33" s="9">
        <f ca="1">(VLOOKUP(H11,$AV$2:$AW$41,2,FALSE)*VLOOKUP(H55,$AT$2:$AU$41,2,FALSE))/(100*100)*'Formula Data'!$AB$22</f>
        <v>1.4017379409075512</v>
      </c>
      <c r="I33" s="9">
        <f ca="1">(VLOOKUP(I11,$AV$2:$AW$41,2,FALSE)*VLOOKUP(I55,$AT$2:$AU$41,2,FALSE))/(100*100)*'Formula Data'!$AB$22</f>
        <v>2.1487906526243568</v>
      </c>
      <c r="J33" s="9">
        <f ca="1">(VLOOKUP(J11,$AV$2:$AW$41,2,FALSE)*VLOOKUP(J55,$AT$2:$AU$41,2,FALSE))/(100*100)*'Formula Data'!$AB$22</f>
        <v>1.293098122723181</v>
      </c>
      <c r="K33" s="9">
        <f ca="1">(VLOOKUP(K11,$AV$2:$AW$41,2,FALSE)*VLOOKUP(K55,$AT$2:$AU$41,2,FALSE))/(100*100)*'Formula Data'!$AB$22</f>
        <v>2.2744886000668556</v>
      </c>
      <c r="L33" s="9">
        <f ca="1">(VLOOKUP(L11,$AV$2:$AW$41,2,FALSE)*VLOOKUP(L55,$AT$2:$AU$41,2,FALSE))/(100*100)*'Formula Data'!$AB$22</f>
        <v>2.1797393745692322</v>
      </c>
      <c r="M33" s="9">
        <f ca="1">(VLOOKUP(M11,$AV$2:$AW$41,2,FALSE)*VLOOKUP(M55,$AT$2:$AU$41,2,FALSE))/(100*100)*'Formula Data'!$AB$22</f>
        <v>1.9508217429223069</v>
      </c>
      <c r="N33" s="9">
        <f ca="1">(VLOOKUP(N11,$AV$2:$AW$41,2,FALSE)*VLOOKUP(N55,$AT$2:$AU$41,2,FALSE))/(100*100)*'Formula Data'!$AB$22</f>
        <v>1.6952693145626916</v>
      </c>
      <c r="O33" s="9">
        <f ca="1">(VLOOKUP(O11,$AV$2:$AW$41,2,FALSE)*VLOOKUP(O55,$AT$2:$AU$41,2,FALSE))/(100*100)*'Formula Data'!$AB$22</f>
        <v>2.6127830195749442</v>
      </c>
      <c r="P33" s="9">
        <f ca="1">(VLOOKUP(P11,$AV$2:$AW$41,2,FALSE)*VLOOKUP(P55,$AT$2:$AU$41,2,FALSE))/(100*100)*'Formula Data'!$AB$22</f>
        <v>2.2257272486726283</v>
      </c>
      <c r="Q33" s="9">
        <f ca="1">(VLOOKUP(Q11,$AV$2:$AW$41,2,FALSE)*VLOOKUP(Q55,$AT$2:$AU$41,2,FALSE))/(100*100)*'Formula Data'!$AB$22</f>
        <v>1.8805479323028325</v>
      </c>
      <c r="R33" s="9">
        <f ca="1">(VLOOKUP(R11,$AV$2:$AW$41,2,FALSE)*VLOOKUP(R55,$AT$2:$AU$41,2,FALSE))/(100*100)*'Formula Data'!$AB$22</f>
        <v>2.6559302977975228</v>
      </c>
      <c r="S33" s="91">
        <f ca="1">(VLOOKUP(S11,$AV$2:$AW$41,2,FALSE)*VLOOKUP(S55,$AT$2:$AU$41,2,FALSE))/(100*100)*'Formula Data'!$AB$22</f>
        <v>2.2605834054622824</v>
      </c>
      <c r="T33" s="9">
        <f ca="1">(VLOOKUP(T11,$AV$2:$AW$41,2,FALSE)*VLOOKUP(T55,$AT$2:$AU$41,2,FALSE))/(100*100)*'Formula Data'!$AB$22</f>
        <v>1.4384466352278749</v>
      </c>
      <c r="U33" s="9">
        <f ca="1">(VLOOKUP(U11,$AV$2:$AW$41,2,FALSE)*VLOOKUP(U55,$AT$2:$AU$41,2,FALSE))/(100*100)*'Formula Data'!$AB$22</f>
        <v>1.9413287676450492</v>
      </c>
      <c r="V33" s="9">
        <f ca="1">(VLOOKUP(V11,$AV$2:$AW$41,2,FALSE)*VLOOKUP(V55,$AT$2:$AU$41,2,FALSE))/(100*100)*'Formula Data'!$AB$22</f>
        <v>2.0939542080223918</v>
      </c>
      <c r="W33" s="9">
        <f ca="1">(VLOOKUP(W11,$AV$2:$AW$41,2,FALSE)*VLOOKUP(W55,$AT$2:$AU$41,2,FALSE))/(100*100)*'Formula Data'!$AB$22</f>
        <v>1.5225915421935148</v>
      </c>
      <c r="X33" s="9">
        <f ca="1">(VLOOKUP(X11,$AV$2:$AW$41,2,FALSE)*VLOOKUP(X55,$AT$2:$AU$41,2,FALSE))/(100*100)*'Formula Data'!$AB$22</f>
        <v>1.9316650969074685</v>
      </c>
      <c r="Y33" s="91">
        <f ca="1">(VLOOKUP(Y11,$AV$2:$AW$41,2,FALSE)*VLOOKUP(Y55,$AT$2:$AU$41,2,FALSE))/(100*100)*'Formula Data'!$AB$22</f>
        <v>1.2995671915640414</v>
      </c>
      <c r="Z33" s="83">
        <f ca="1">(VLOOKUP(Z11,$AV$2:$AW$41,2,FALSE)*VLOOKUP(Z55,$AT$2:$AU$41,2,FALSE))/(100*100)*'Formula Data'!$AB$22</f>
        <v>2.4586038894779416</v>
      </c>
      <c r="AA33" s="83">
        <f ca="1">(VLOOKUP(AA11,$AV$2:$AW$41,2,FALSE)*VLOOKUP(AA55,$AT$2:$AU$41,2,FALSE))/(100*100)*'Formula Data'!$AB$22</f>
        <v>2.0619911087399942</v>
      </c>
      <c r="AB33" s="84">
        <f ca="1">(VLOOKUP(AB11,$AV$2:$AW$41,2,FALSE)*VLOOKUP(AB55,$AT$2:$AU$41,2,FALSE))/(100*100)*'Formula Data'!$AB$22</f>
        <v>3.376920889641188</v>
      </c>
      <c r="AC33" s="84">
        <f ca="1">(VLOOKUP(AC11,$AV$2:$AW$41,2,FALSE)*VLOOKUP(AC55,$AT$2:$AU$41,2,FALSE))/(100*100)*'Formula Data'!$AB$22</f>
        <v>1.7779368109223084</v>
      </c>
      <c r="AD33" s="84">
        <f ca="1">(VLOOKUP(AD11,$AV$2:$AW$41,2,FALSE)*VLOOKUP(AD55,$AT$2:$AU$41,2,FALSE))/(100*100)*'Formula Data'!$AB$22</f>
        <v>2.8092135778844782</v>
      </c>
      <c r="AE33" s="84">
        <f ca="1">(VLOOKUP(AE11,$AV$2:$AW$41,2,FALSE)*VLOOKUP(AE55,$AT$2:$AU$41,2,FALSE))/(100*100)*'Formula Data'!$AB$22</f>
        <v>1.4899496458056436</v>
      </c>
      <c r="AF33" s="84">
        <f ca="1">(VLOOKUP(AF11,$AV$2:$AW$41,2,FALSE)*VLOOKUP(AF55,$AT$2:$AU$41,2,FALSE))/(100*100)*'Formula Data'!$AB$22</f>
        <v>2.5324393464455026</v>
      </c>
      <c r="AG33" s="84">
        <f ca="1">(VLOOKUP(AG11,$AV$2:$AW$41,2,FALSE)*VLOOKUP(AG55,$AT$2:$AU$41,2,FALSE))/(100*100)*'Formula Data'!$AB$22</f>
        <v>1.3059219931959241</v>
      </c>
      <c r="AH33" s="84">
        <f ca="1">(VLOOKUP(AH11,$AV$2:$AW$41,2,FALSE)*VLOOKUP(AH55,$AT$2:$AU$41,2,FALSE))/(100*100)*'Formula Data'!$AB$22</f>
        <v>3.2561538805293475</v>
      </c>
      <c r="AI33" s="84">
        <f ca="1">(VLOOKUP(AI11,$AV$2:$AW$41,2,FALSE)*VLOOKUP(AI55,$AT$2:$AU$41,2,FALSE))/(100*100)*'Formula Data'!$AB$22</f>
        <v>1.749053095748516</v>
      </c>
      <c r="AJ33" s="84">
        <f ca="1">(VLOOKUP(AJ11,$AV$2:$AW$41,2,FALSE)*VLOOKUP(AJ55,$AT$2:$AU$41,2,FALSE))/(100*100)*'Formula Data'!$AB$22</f>
        <v>2.3386991998415825</v>
      </c>
      <c r="AK33" s="79">
        <f ca="1">(VLOOKUP(AK11,$AV$2:$AW$41,2,FALSE)*VLOOKUP(AK55,$AT$2:$AU$41,2,FALSE))/(100*100)*'Formula Data'!$AB$22</f>
        <v>1.6770472020467815</v>
      </c>
      <c r="AL33" s="79">
        <f ca="1">(VLOOKUP(AL11,$AV$2:$AW$41,2,FALSE)*VLOOKUP(AL55,$AT$2:$AU$41,2,FALSE))/(100*100)*'Formula Data'!$AB$22</f>
        <v>1.8605714588982947</v>
      </c>
      <c r="AM33" s="79">
        <f ca="1">(VLOOKUP(AM11,$AV$2:$AW$41,2,FALSE)*VLOOKUP(AM55,$AT$2:$AU$41,2,FALSE))/(100*100)*'Formula Data'!$AB$22</f>
        <v>1.9826472172771732</v>
      </c>
      <c r="AN33" s="9">
        <f ca="1">IF(OR(Fixtures!$D$6&lt;=0,Fixtures!$D$6&gt;39),AVERAGE(B33:AM33),AVERAGE(OFFSET(A33,0,Fixtures!$D$6,1,38-Fixtures!$D$6+1)))</f>
        <v>2.1912249511753337</v>
      </c>
      <c r="AO33" s="41" t="str">
        <f t="shared" si="1"/>
        <v>LIV</v>
      </c>
      <c r="AP33" s="65">
        <f ca="1">AVERAGE(OFFSET(A33,0,Fixtures!$D$6,1,9))</f>
        <v>2.3410145714047026</v>
      </c>
      <c r="AQ33" s="65">
        <f ca="1">AVERAGE(OFFSET(A33,0,Fixtures!$D$6,1,6))</f>
        <v>2.3291026537452586</v>
      </c>
      <c r="AR33" s="65">
        <f ca="1">AVERAGE(OFFSET(A33,0,Fixtures!$D$6,1,3))</f>
        <v>2.6325052959530413</v>
      </c>
      <c r="AS33" s="64"/>
      <c r="AT33" s="72" t="str">
        <f>CONCATENATE("@",Schedule!A13)</f>
        <v>@MUN</v>
      </c>
      <c r="AU33" s="3">
        <f ca="1">VLOOKUP(RIGHT(AT33,3),'Team Ratings'!$A$2:$H$21,7,FALSE)*(1+Fixtures!$D$3)</f>
        <v>132.41168784835631</v>
      </c>
      <c r="AV33" s="72" t="str">
        <f>CONCATENATE("@",Schedule!A13)</f>
        <v>@MUN</v>
      </c>
      <c r="AW33" s="3">
        <f ca="1">VLOOKUP(RIGHT(AV33,3),'Team Ratings'!$A$2:$H$21,4,FALSE)*(1-Fixtures!$D$3)</f>
        <v>71.385529227347291</v>
      </c>
      <c r="AY33" s="62"/>
      <c r="BB33" s="62"/>
      <c r="BE33" s="62"/>
    </row>
    <row r="34" spans="1:57" x14ac:dyDescent="0.25">
      <c r="A34" s="41" t="str">
        <f t="shared" si="0"/>
        <v>MCI</v>
      </c>
      <c r="B34" s="9">
        <f ca="1">(VLOOKUP(B12,$AV$2:$AW$41,2,FALSE)*VLOOKUP(B56,$AT$2:$AU$41,2,FALSE))/(100*100)*'Formula Data'!$AB$22</f>
        <v>2.6927562520992883</v>
      </c>
      <c r="C34" s="9">
        <f ca="1">(VLOOKUP(C12,$AV$2:$AW$41,2,FALSE)*VLOOKUP(C56,$AT$2:$AU$41,2,FALSE))/(100*100)*'Formula Data'!$AB$22</f>
        <v>2.7093198080457959</v>
      </c>
      <c r="D34" s="9">
        <f ca="1">(VLOOKUP(D12,$AV$2:$AW$41,2,FALSE)*VLOOKUP(D56,$AT$2:$AU$41,2,FALSE))/(100*100)*'Formula Data'!$AB$22</f>
        <v>2.2400665199279817</v>
      </c>
      <c r="E34" s="9">
        <f ca="1">(VLOOKUP(E12,$AV$2:$AW$41,2,FALSE)*VLOOKUP(E56,$AT$2:$AU$41,2,FALSE))/(100*100)*'Formula Data'!$AB$22</f>
        <v>3.112288533278218</v>
      </c>
      <c r="F34" s="9">
        <f ca="1">(VLOOKUP(F12,$AV$2:$AW$41,2,FALSE)*VLOOKUP(F56,$AT$2:$AU$41,2,FALSE))/(100*100)*'Formula Data'!$AB$22</f>
        <v>2.4561975622825138</v>
      </c>
      <c r="G34" s="9">
        <f ca="1">(VLOOKUP(G12,$AV$2:$AW$41,2,FALSE)*VLOOKUP(G56,$AT$2:$AU$41,2,FALSE))/(100*100)*'Formula Data'!$AB$22</f>
        <v>3.1636846033874551</v>
      </c>
      <c r="H34" s="9">
        <f ca="1">(VLOOKUP(H12,$AV$2:$AW$41,2,FALSE)*VLOOKUP(H56,$AT$2:$AU$41,2,FALSE))/(100*100)*'Formula Data'!$AB$22</f>
        <v>1.7747946014121121</v>
      </c>
      <c r="I34" s="9">
        <f ca="1">(VLOOKUP(I12,$AV$2:$AW$41,2,FALSE)*VLOOKUP(I56,$AT$2:$AU$41,2,FALSE))/(100*100)*'Formula Data'!$AB$22</f>
        <v>2.3124672877917543</v>
      </c>
      <c r="J34" s="9">
        <f ca="1">(VLOOKUP(J12,$AV$2:$AW$41,2,FALSE)*VLOOKUP(J56,$AT$2:$AU$41,2,FALSE))/(100*100)*'Formula Data'!$AB$22</f>
        <v>2.0193667859148263</v>
      </c>
      <c r="K34" s="9">
        <f ca="1">(VLOOKUP(K12,$AV$2:$AW$41,2,FALSE)*VLOOKUP(K56,$AT$2:$AU$41,2,FALSE))/(100*100)*'Formula Data'!$AB$22</f>
        <v>3.8786574732904948</v>
      </c>
      <c r="L34" s="9">
        <f ca="1">(VLOOKUP(L12,$AV$2:$AW$41,2,FALSE)*VLOOKUP(L56,$AT$2:$AU$41,2,FALSE))/(100*100)*'Formula Data'!$AB$22</f>
        <v>2.9286338114445711</v>
      </c>
      <c r="M34" s="9">
        <f ca="1">(VLOOKUP(M12,$AV$2:$AW$41,2,FALSE)*VLOOKUP(M56,$AT$2:$AU$41,2,FALSE))/(100*100)*'Formula Data'!$AB$22</f>
        <v>1.3145094576380363</v>
      </c>
      <c r="N34" s="9">
        <f ca="1">(VLOOKUP(N12,$AV$2:$AW$41,2,FALSE)*VLOOKUP(N56,$AT$2:$AU$41,2,FALSE))/(100*100)*'Formula Data'!$AB$22</f>
        <v>2.2162709928419262</v>
      </c>
      <c r="O34" s="9">
        <f ca="1">(VLOOKUP(O12,$AV$2:$AW$41,2,FALSE)*VLOOKUP(O56,$AT$2:$AU$41,2,FALSE))/(100*100)*'Formula Data'!$AB$22</f>
        <v>2.3616848983011081</v>
      </c>
      <c r="P34" s="9">
        <f ca="1">(VLOOKUP(P12,$AV$2:$AW$41,2,FALSE)*VLOOKUP(P56,$AT$2:$AU$41,2,FALSE))/(100*100)*'Formula Data'!$AB$22</f>
        <v>1.864878419708009</v>
      </c>
      <c r="Q34" s="9">
        <f ca="1">(VLOOKUP(Q12,$AV$2:$AW$41,2,FALSE)*VLOOKUP(Q56,$AT$2:$AU$41,2,FALSE))/(100*100)*'Formula Data'!$AB$22</f>
        <v>2.30095613994648</v>
      </c>
      <c r="R34" s="9">
        <f ca="1">(VLOOKUP(R12,$AV$2:$AW$41,2,FALSE)*VLOOKUP(R56,$AT$2:$AU$41,2,FALSE))/(100*100)*'Formula Data'!$AB$22</f>
        <v>1.9976610141724036</v>
      </c>
      <c r="S34" s="9">
        <f ca="1">(VLOOKUP(S12,$AV$2:$AW$41,2,FALSE)*VLOOKUP(S56,$AT$2:$AU$41,2,FALSE))/(100*100)*'Formula Data'!$AB$22</f>
        <v>2.5595912322126826</v>
      </c>
      <c r="T34" s="9">
        <f ca="1">(VLOOKUP(T12,$AV$2:$AW$41,2,FALSE)*VLOOKUP(T56,$AT$2:$AU$41,2,FALSE))/(100*100)*'Formula Data'!$AB$22</f>
        <v>1.5480152918275378</v>
      </c>
      <c r="U34" s="9">
        <f ca="1">(VLOOKUP(U12,$AV$2:$AW$41,2,FALSE)*VLOOKUP(U56,$AT$2:$AU$41,2,FALSE))/(100*100)*'Formula Data'!$AB$22</f>
        <v>2.4942712892775791</v>
      </c>
      <c r="V34" s="9">
        <f ca="1">(VLOOKUP(V12,$AV$2:$AW$41,2,FALSE)*VLOOKUP(V56,$AT$2:$AU$41,2,FALSE))/(100*100)*'Formula Data'!$AB$22</f>
        <v>2.6512363798872287</v>
      </c>
      <c r="W34" s="9">
        <f ca="1">(VLOOKUP(W12,$AV$2:$AW$41,2,FALSE)*VLOOKUP(W56,$AT$2:$AU$41,2,FALSE))/(100*100)*'Formula Data'!$AB$22</f>
        <v>2.5964566556738018</v>
      </c>
      <c r="X34" s="9">
        <f ca="1">(VLOOKUP(X12,$AV$2:$AW$41,2,FALSE)*VLOOKUP(X56,$AT$2:$AU$41,2,FALSE))/(100*100)*'Formula Data'!$AB$22</f>
        <v>3.0165849517986918</v>
      </c>
      <c r="Y34" s="83">
        <f ca="1">(VLOOKUP(Y12,$AV$2:$AW$41,2,FALSE)*VLOOKUP(Y56,$AT$2:$AU$41,2,FALSE))/(100*100)*'Formula Data'!$AB$22</f>
        <v>1.6697187969544125</v>
      </c>
      <c r="Z34" s="83">
        <f ca="1">(VLOOKUP(Z12,$AV$2:$AW$41,2,FALSE)*VLOOKUP(Z56,$AT$2:$AU$41,2,FALSE))/(100*100)*'Formula Data'!$AB$22</f>
        <v>1.8136768962951193</v>
      </c>
      <c r="AA34" s="83">
        <f ca="1">(VLOOKUP(AA12,$AV$2:$AW$41,2,FALSE)*VLOOKUP(AA56,$AT$2:$AU$41,2,FALSE))/(100*100)*'Formula Data'!$AB$22</f>
        <v>4.0225124259754805</v>
      </c>
      <c r="AB34" s="84">
        <f ca="1">(VLOOKUP(AB12,$AV$2:$AW$41,2,FALSE)*VLOOKUP(AB56,$AT$2:$AU$41,2,FALSE))/(100*100)*'Formula Data'!$AB$22</f>
        <v>1.7134453703241921</v>
      </c>
      <c r="AC34" s="131">
        <f ca="1">(VLOOKUP(AC12,$AV$2:$AW$41,2,FALSE)*VLOOKUP(AC56,$AT$2:$AU$41,2,FALSE))/(100*100)*'Formula Data'!$AB$22</f>
        <v>2.9841602804303813</v>
      </c>
      <c r="AD34" s="84">
        <f ca="1">(VLOOKUP(AD12,$AV$2:$AW$41,2,FALSE)*VLOOKUP(AD56,$AT$2:$AU$41,2,FALSE))/(100*100)*'Formula Data'!$AB$22</f>
        <v>1.5403094821129326</v>
      </c>
      <c r="AE34" s="84">
        <f ca="1">(VLOOKUP(AE12,$AV$2:$AW$41,2,FALSE)*VLOOKUP(AE56,$AT$2:$AU$41,2,FALSE))/(100*100)*'Formula Data'!$AB$22</f>
        <v>2.7858060343786311</v>
      </c>
      <c r="AF34" s="84">
        <f ca="1">(VLOOKUP(AF12,$AV$2:$AW$41,2,FALSE)*VLOOKUP(AF56,$AT$2:$AU$41,2,FALSE))/(100*100)*'Formula Data'!$AB$22</f>
        <v>1.4836194249602976</v>
      </c>
      <c r="AG34" s="84">
        <f ca="1">(VLOOKUP(AG12,$AV$2:$AW$41,2,FALSE)*VLOOKUP(AG56,$AT$2:$AU$41,2,FALSE))/(100*100)*'Formula Data'!$AB$22</f>
        <v>1.9636499305457085</v>
      </c>
      <c r="AH34" s="84">
        <f ca="1">(VLOOKUP(AH12,$AV$2:$AW$41,2,FALSE)*VLOOKUP(AH56,$AT$2:$AU$41,2,FALSE))/(100*100)*'Formula Data'!$AB$22</f>
        <v>1.960490402702564</v>
      </c>
      <c r="AI34" s="84">
        <f ca="1">(VLOOKUP(AI12,$AV$2:$AW$41,2,FALSE)*VLOOKUP(AI56,$AT$2:$AU$41,2,FALSE))/(100*100)*'Formula Data'!$AB$22</f>
        <v>3.5279490456102978</v>
      </c>
      <c r="AJ34" s="84">
        <f ca="1">(VLOOKUP(AJ12,$AV$2:$AW$41,2,FALSE)*VLOOKUP(AJ56,$AT$2:$AU$41,2,FALSE))/(100*100)*'Formula Data'!$AB$22</f>
        <v>2.0834328197978156</v>
      </c>
      <c r="AK34" s="79">
        <f ca="1">(VLOOKUP(AK12,$AV$2:$AW$41,2,FALSE)*VLOOKUP(AK56,$AT$2:$AU$41,2,FALSE))/(100*100)*'Formula Data'!$AB$22</f>
        <v>3.3462722087813064</v>
      </c>
      <c r="AL34" s="79">
        <f ca="1">(VLOOKUP(AL12,$AV$2:$AW$41,2,FALSE)*VLOOKUP(AL56,$AT$2:$AU$41,2,FALSE))/(100*100)*'Formula Data'!$AB$22</f>
        <v>2.1178384535073045</v>
      </c>
      <c r="AM34" s="79">
        <f ca="1">(VLOOKUP(AM12,$AV$2:$AW$41,2,FALSE)*VLOOKUP(AM56,$AT$2:$AU$41,2,FALSE))/(100*100)*'Formula Data'!$AB$22</f>
        <v>3.6691346300763477</v>
      </c>
      <c r="AN34" s="9">
        <f ca="1">IF(OR(Fixtures!$D$6&lt;=0,Fixtures!$D$6&gt;39),AVERAGE(B34:AM34),AVERAGE(OFFSET(A34,0,Fixtures!$D$6,1,38-Fixtures!$D$6+1)))</f>
        <v>2.5008783861070278</v>
      </c>
      <c r="AO34" s="41" t="str">
        <f t="shared" si="1"/>
        <v>MCI</v>
      </c>
      <c r="AP34" s="65">
        <f ca="1">AVERAGE(OFFSET(A34,0,Fixtures!$D$6,1,9))</f>
        <v>2.2519633608583676</v>
      </c>
      <c r="AQ34" s="65">
        <f ca="1">AVERAGE(OFFSET(A34,0,Fixtures!$D$6,1,6))</f>
        <v>2.4766517482527894</v>
      </c>
      <c r="AR34" s="65">
        <f ca="1">AVERAGE(OFFSET(A34,0,Fixtures!$D$6,1,3))</f>
        <v>2.5165448975315972</v>
      </c>
      <c r="AS34" s="64"/>
      <c r="AT34" s="72" t="str">
        <f>CONCATENATE("@",Schedule!A14)</f>
        <v>@NEW</v>
      </c>
      <c r="AU34" s="3">
        <f ca="1">VLOOKUP(RIGHT(AT34,3),'Team Ratings'!$A$2:$H$21,7,FALSE)*(1+Fixtures!$D$3)</f>
        <v>74.508775540487434</v>
      </c>
      <c r="AV34" s="72" t="str">
        <f>CONCATENATE("@",Schedule!A14)</f>
        <v>@NEW</v>
      </c>
      <c r="AW34" s="3">
        <f ca="1">VLOOKUP(RIGHT(AV34,3),'Team Ratings'!$A$2:$H$21,4,FALSE)*(1-Fixtures!$D$3)</f>
        <v>109.4521122483733</v>
      </c>
      <c r="AY34" s="62"/>
      <c r="BB34" s="62"/>
      <c r="BE34" s="62"/>
    </row>
    <row r="35" spans="1:57" x14ac:dyDescent="0.25">
      <c r="A35" s="41" t="str">
        <f t="shared" si="0"/>
        <v>MUN</v>
      </c>
      <c r="B35" s="9">
        <f ca="1">(VLOOKUP(B13,$AV$2:$AW$41,2,FALSE)*VLOOKUP(B57,$AT$2:$AU$41,2,FALSE))/(100*100)*'Formula Data'!$AB$22</f>
        <v>1.5439534226601652</v>
      </c>
      <c r="C35" s="9">
        <f ca="1">(VLOOKUP(C13,$AV$2:$AW$41,2,FALSE)*VLOOKUP(C57,$AT$2:$AU$41,2,FALSE))/(100*100)*'Formula Data'!$AB$22</f>
        <v>1.0784166358115896</v>
      </c>
      <c r="D35" s="9">
        <f ca="1">(VLOOKUP(D13,$AV$2:$AW$41,2,FALSE)*VLOOKUP(D57,$AT$2:$AU$41,2,FALSE))/(100*100)*'Formula Data'!$AB$22</f>
        <v>2.1014878939070831</v>
      </c>
      <c r="E35" s="9">
        <f ca="1">(VLOOKUP(E13,$AV$2:$AW$41,2,FALSE)*VLOOKUP(E57,$AT$2:$AU$41,2,FALSE))/(100*100)*'Formula Data'!$AB$22</f>
        <v>1.3657652322848952</v>
      </c>
      <c r="F35" s="9">
        <f ca="1">(VLOOKUP(F13,$AV$2:$AW$41,2,FALSE)*VLOOKUP(F57,$AT$2:$AU$41,2,FALSE))/(100*100)*'Formula Data'!$AB$22</f>
        <v>1.7831256449908273</v>
      </c>
      <c r="G35" s="9">
        <f ca="1">(VLOOKUP(G13,$AV$2:$AW$41,2,FALSE)*VLOOKUP(G57,$AT$2:$AU$41,2,FALSE))/(100*100)*'Formula Data'!$AB$22</f>
        <v>1.8758943492226556</v>
      </c>
      <c r="H35" s="9">
        <f ca="1">(VLOOKUP(H13,$AV$2:$AW$41,2,FALSE)*VLOOKUP(H57,$AT$2:$AU$41,2,FALSE))/(100*100)*'Formula Data'!$AB$22</f>
        <v>2.0788994187163574</v>
      </c>
      <c r="I35" s="9">
        <f ca="1">(VLOOKUP(I13,$AV$2:$AW$41,2,FALSE)*VLOOKUP(I57,$AT$2:$AU$41,2,FALSE))/(100*100)*'Formula Data'!$AB$22</f>
        <v>1.6452552480060778</v>
      </c>
      <c r="J35" s="9">
        <f ca="1">(VLOOKUP(J13,$AV$2:$AW$41,2,FALSE)*VLOOKUP(J57,$AT$2:$AU$41,2,FALSE))/(100*100)*'Formula Data'!$AB$22</f>
        <v>1.3679663005852831</v>
      </c>
      <c r="K35" s="9">
        <f ca="1">(VLOOKUP(K13,$AV$2:$AW$41,2,FALSE)*VLOOKUP(K57,$AT$2:$AU$41,2,FALSE))/(100*100)*'Formula Data'!$AB$22</f>
        <v>1.7110969936726148</v>
      </c>
      <c r="L35" s="9">
        <f ca="1">(VLOOKUP(L13,$AV$2:$AW$41,2,FALSE)*VLOOKUP(L57,$AT$2:$AU$41,2,FALSE))/(100*100)*'Formula Data'!$AB$22</f>
        <v>1.560530450292245</v>
      </c>
      <c r="M35" s="9">
        <f ca="1">(VLOOKUP(M13,$AV$2:$AW$41,2,FALSE)*VLOOKUP(M57,$AT$2:$AU$41,2,FALSE))/(100*100)*'Formula Data'!$AB$22</f>
        <v>2.1681592859270071</v>
      </c>
      <c r="N35" s="9">
        <f ca="1">(VLOOKUP(N13,$AV$2:$AW$41,2,FALSE)*VLOOKUP(N57,$AT$2:$AU$41,2,FALSE))/(100*100)*'Formula Data'!$AB$22</f>
        <v>1.1632007366265475</v>
      </c>
      <c r="O35" s="9">
        <f ca="1">(VLOOKUP(O13,$AV$2:$AW$41,2,FALSE)*VLOOKUP(O57,$AT$2:$AU$41,2,FALSE))/(100*100)*'Formula Data'!$AB$22</f>
        <v>2.7020461399146281</v>
      </c>
      <c r="P35" s="9">
        <f ca="1">(VLOOKUP(P13,$AV$2:$AW$41,2,FALSE)*VLOOKUP(P57,$AT$2:$AU$41,2,FALSE))/(100*100)*'Formula Data'!$AB$22</f>
        <v>1.8874332625494239</v>
      </c>
      <c r="Q35" s="9">
        <f ca="1">(VLOOKUP(Q13,$AV$2:$AW$41,2,FALSE)*VLOOKUP(Q57,$AT$2:$AU$41,2,FALSE))/(100*100)*'Formula Data'!$AB$22</f>
        <v>1.0836900251689012</v>
      </c>
      <c r="R35" s="9">
        <f ca="1">(VLOOKUP(R13,$AV$2:$AW$41,2,FALSE)*VLOOKUP(R57,$AT$2:$AU$41,2,FALSE))/(100*100)*'Formula Data'!$AB$22</f>
        <v>1.8469697506436618</v>
      </c>
      <c r="S35" s="9">
        <f ca="1">(VLOOKUP(S13,$AV$2:$AW$41,2,FALSE)*VLOOKUP(S57,$AT$2:$AU$41,2,FALSE))/(100*100)*'Formula Data'!$AB$22</f>
        <v>1.4753809166364578</v>
      </c>
      <c r="T35" s="9">
        <f ca="1">(VLOOKUP(T13,$AV$2:$AW$41,2,FALSE)*VLOOKUP(T57,$AT$2:$AU$41,2,FALSE))/(100*100)*'Formula Data'!$AB$22</f>
        <v>2.4577269754164868</v>
      </c>
      <c r="U35" s="9">
        <f ca="1">(VLOOKUP(U13,$AV$2:$AW$41,2,FALSE)*VLOOKUP(U57,$AT$2:$AU$41,2,FALSE))/(100*100)*'Formula Data'!$AB$22</f>
        <v>1.2991576518632995</v>
      </c>
      <c r="V35" s="9">
        <f ca="1">(VLOOKUP(V13,$AV$2:$AW$41,2,FALSE)*VLOOKUP(V57,$AT$2:$AU$41,2,FALSE))/(100*100)*'Formula Data'!$AB$22</f>
        <v>1.3916599414547517</v>
      </c>
      <c r="W35" s="9">
        <f ca="1">(VLOOKUP(W13,$AV$2:$AW$41,2,FALSE)*VLOOKUP(W57,$AT$2:$AU$41,2,FALSE))/(100*100)*'Formula Data'!$AB$22</f>
        <v>2.5560831633874863</v>
      </c>
      <c r="X35" s="9">
        <f ca="1">(VLOOKUP(X13,$AV$2:$AW$41,2,FALSE)*VLOOKUP(X57,$AT$2:$AU$41,2,FALSE))/(100*100)*'Formula Data'!$AB$22</f>
        <v>0.91574603592899106</v>
      </c>
      <c r="Y35" s="83">
        <f ca="1">(VLOOKUP(Y13,$AV$2:$AW$41,2,FALSE)*VLOOKUP(Y57,$AT$2:$AU$41,2,FALSE))/(100*100)*'Formula Data'!$AB$22</f>
        <v>1.940716986116781</v>
      </c>
      <c r="Z35" s="83">
        <f ca="1">(VLOOKUP(Z13,$AV$2:$AW$41,2,FALSE)*VLOOKUP(Z57,$AT$2:$AU$41,2,FALSE))/(100*100)*'Formula Data'!$AB$22</f>
        <v>1.6109680609037325</v>
      </c>
      <c r="AA35" s="83">
        <f ca="1">(VLOOKUP(AA13,$AV$2:$AW$41,2,FALSE)*VLOOKUP(AA57,$AT$2:$AU$41,2,FALSE))/(100*100)*'Formula Data'!$AB$22</f>
        <v>1.0335555969873833</v>
      </c>
      <c r="AB35" s="84">
        <f ca="1">(VLOOKUP(AB13,$AV$2:$AW$41,2,FALSE)*VLOOKUP(AB57,$AT$2:$AU$41,2,FALSE))/(100*100)*'Formula Data'!$AB$22</f>
        <v>2.2039640853458198</v>
      </c>
      <c r="AC35" s="84">
        <f ca="1">(VLOOKUP(AC13,$AV$2:$AW$41,2,FALSE)*VLOOKUP(AC57,$AT$2:$AU$41,2,FALSE))/(100*100)*'Formula Data'!$AB$22</f>
        <v>1.2364012380341867</v>
      </c>
      <c r="AD35" s="84">
        <f ca="1">(VLOOKUP(AD13,$AV$2:$AW$41,2,FALSE)*VLOOKUP(AD57,$AT$2:$AU$41,2,FALSE))/(100*100)*'Formula Data'!$AB$22</f>
        <v>1.6188455931535441</v>
      </c>
      <c r="AE35" s="84">
        <f ca="1">(VLOOKUP(AE13,$AV$2:$AW$41,2,FALSE)*VLOOKUP(AE57,$AT$2:$AU$41,2,FALSE))/(100*100)*'Formula Data'!$AB$22</f>
        <v>1.2634883823677958</v>
      </c>
      <c r="AF35" s="84">
        <f ca="1">(VLOOKUP(AF13,$AV$2:$AW$41,2,FALSE)*VLOOKUP(AF57,$AT$2:$AU$41,2,FALSE))/(100*100)*'Formula Data'!$AB$22</f>
        <v>1.7376208534791637</v>
      </c>
      <c r="AG35" s="84">
        <f ca="1">(VLOOKUP(AG13,$AV$2:$AW$41,2,FALSE)*VLOOKUP(AG57,$AT$2:$AU$41,2,FALSE))/(100*100)*'Formula Data'!$AB$22</f>
        <v>1.4514124145461784</v>
      </c>
      <c r="AH35" s="84">
        <f ca="1">(VLOOKUP(AH13,$AV$2:$AW$41,2,FALSE)*VLOOKUP(AH57,$AT$2:$AU$41,2,FALSE))/(100*100)*'Formula Data'!$AB$22</f>
        <v>2.3311627714242182</v>
      </c>
      <c r="AI35" s="84">
        <f ca="1">(VLOOKUP(AI13,$AV$2:$AW$41,2,FALSE)*VLOOKUP(AI57,$AT$2:$AU$41,2,FALSE))/(100*100)*'Formula Data'!$AB$22</f>
        <v>1.8088077465544201</v>
      </c>
      <c r="AJ35" s="84">
        <f ca="1">(VLOOKUP(AJ13,$AV$2:$AW$41,2,FALSE)*VLOOKUP(AJ57,$AT$2:$AU$41,2,FALSE))/(100*100)*'Formula Data'!$AB$22</f>
        <v>2.0402171988453377</v>
      </c>
      <c r="AK35" s="79">
        <f ca="1">(VLOOKUP(AK13,$AV$2:$AW$41,2,FALSE)*VLOOKUP(AK57,$AT$2:$AU$41,2,FALSE))/(100*100)*'Formula Data'!$AB$22</f>
        <v>1.4067811521196172</v>
      </c>
      <c r="AL35" s="79">
        <f ca="1">(VLOOKUP(AL13,$AV$2:$AW$41,2,FALSE)*VLOOKUP(AL57,$AT$2:$AU$41,2,FALSE))/(100*100)*'Formula Data'!$AB$22</f>
        <v>2.802261929085696</v>
      </c>
      <c r="AM35" s="79">
        <f ca="1">(VLOOKUP(AM13,$AV$2:$AW$41,2,FALSE)*VLOOKUP(AM57,$AT$2:$AU$41,2,FALSE))/(100*100)*'Formula Data'!$AB$22</f>
        <v>1.1936626218533635</v>
      </c>
      <c r="AN35" s="9">
        <f ca="1">IF(OR(Fixtures!$D$6&lt;=0,Fixtures!$D$6&gt;39),AVERAGE(B35:AM35),AVERAGE(OFFSET(A35,0,Fixtures!$D$6,1,38-Fixtures!$D$6+1)))</f>
        <v>1.6956535460500324</v>
      </c>
      <c r="AO35" s="41" t="str">
        <f t="shared" si="1"/>
        <v>MUN</v>
      </c>
      <c r="AP35" s="65">
        <f ca="1">AVERAGE(OFFSET(A35,0,Fixtures!$D$6,1,9))</f>
        <v>1.609713221804669</v>
      </c>
      <c r="AQ35" s="65">
        <f ca="1">AVERAGE(OFFSET(A35,0,Fixtures!$D$6,1,6))</f>
        <v>1.4945371594654102</v>
      </c>
      <c r="AR35" s="65">
        <f ca="1">AVERAGE(OFFSET(A35,0,Fixtures!$D$6,1,3))</f>
        <v>1.6161625810789786</v>
      </c>
      <c r="AS35" s="64"/>
      <c r="AT35" s="72" t="str">
        <f>CONCATENATE("@",Schedule!A15)</f>
        <v>@NOR</v>
      </c>
      <c r="AU35" s="3">
        <f ca="1">VLOOKUP(RIGHT(AT35,3),'Team Ratings'!$A$2:$H$21,7,FALSE)*(1+Fixtures!$D$3)</f>
        <v>87.384322505997346</v>
      </c>
      <c r="AV35" s="72" t="str">
        <f>CONCATENATE("@",Schedule!A15)</f>
        <v>@NOR</v>
      </c>
      <c r="AW35" s="3">
        <f ca="1">VLOOKUP(RIGHT(AV35,3),'Team Ratings'!$A$2:$H$21,4,FALSE)*(1-Fixtures!$D$3)</f>
        <v>113.83229468271374</v>
      </c>
      <c r="AY35" s="62"/>
      <c r="BB35" s="62"/>
      <c r="BE35" s="62"/>
    </row>
    <row r="36" spans="1:57" x14ac:dyDescent="0.25">
      <c r="A36" s="41" t="str">
        <f t="shared" si="0"/>
        <v>NEW</v>
      </c>
      <c r="B36" s="9">
        <f ca="1">(VLOOKUP(B14,$AV$2:$AW$41,2,FALSE)*VLOOKUP(B58,$AT$2:$AU$41,2,FALSE))/(100*100)*'Formula Data'!$AB$22</f>
        <v>1.1698079880816932</v>
      </c>
      <c r="C36" s="9">
        <f ca="1">(VLOOKUP(C14,$AV$2:$AW$41,2,FALSE)*VLOOKUP(C58,$AT$2:$AU$41,2,FALSE))/(100*100)*'Formula Data'!$AB$22</f>
        <v>0.96284356691808692</v>
      </c>
      <c r="D36" s="9">
        <f ca="1">(VLOOKUP(D14,$AV$2:$AW$41,2,FALSE)*VLOOKUP(D58,$AT$2:$AU$41,2,FALSE))/(100*100)*'Formula Data'!$AB$22</f>
        <v>0.71097177152269264</v>
      </c>
      <c r="E36" s="9">
        <f ca="1">(VLOOKUP(E14,$AV$2:$AW$41,2,FALSE)*VLOOKUP(E58,$AT$2:$AU$41,2,FALSE))/(100*100)*'Formula Data'!$AB$22</f>
        <v>1.2401825548994829</v>
      </c>
      <c r="F36" s="9">
        <f ca="1">(VLOOKUP(F14,$AV$2:$AW$41,2,FALSE)*VLOOKUP(F58,$AT$2:$AU$41,2,FALSE))/(100*100)*'Formula Data'!$AB$22</f>
        <v>0.51529526548491411</v>
      </c>
      <c r="G36" s="9">
        <f ca="1">(VLOOKUP(G14,$AV$2:$AW$41,2,FALSE)*VLOOKUP(G58,$AT$2:$AU$41,2,FALSE))/(100*100)*'Formula Data'!$AB$22</f>
        <v>1.2200349999024973</v>
      </c>
      <c r="H36" s="9">
        <f ca="1">(VLOOKUP(H14,$AV$2:$AW$41,2,FALSE)*VLOOKUP(H58,$AT$2:$AU$41,2,FALSE))/(100*100)*'Formula Data'!$AB$22</f>
        <v>0.67168043703663149</v>
      </c>
      <c r="I36" s="9">
        <f ca="1">(VLOOKUP(I14,$AV$2:$AW$41,2,FALSE)*VLOOKUP(I58,$AT$2:$AU$41,2,FALSE))/(100*100)*'Formula Data'!$AB$22</f>
        <v>0.90198803676416883</v>
      </c>
      <c r="J36" s="9">
        <f ca="1">(VLOOKUP(J14,$AV$2:$AW$41,2,FALSE)*VLOOKUP(J58,$AT$2:$AU$41,2,FALSE))/(100*100)*'Formula Data'!$AB$22</f>
        <v>0.58158734501399523</v>
      </c>
      <c r="K36" s="9">
        <f ca="1">(VLOOKUP(K14,$AV$2:$AW$41,2,FALSE)*VLOOKUP(K58,$AT$2:$AU$41,2,FALSE))/(100*100)*'Formula Data'!$AB$22</f>
        <v>0.90650047290565161</v>
      </c>
      <c r="L36" s="9">
        <f ca="1">(VLOOKUP(L14,$AV$2:$AW$41,2,FALSE)*VLOOKUP(L58,$AT$2:$AU$41,2,FALSE))/(100*100)*'Formula Data'!$AB$22</f>
        <v>1.0555759334777988</v>
      </c>
      <c r="M36" s="9">
        <f ca="1">(VLOOKUP(M14,$AV$2:$AW$41,2,FALSE)*VLOOKUP(M58,$AT$2:$AU$41,2,FALSE))/(100*100)*'Formula Data'!$AB$22</f>
        <v>1.3117579460455751</v>
      </c>
      <c r="N36" s="9">
        <f ca="1">(VLOOKUP(N14,$AV$2:$AW$41,2,FALSE)*VLOOKUP(N58,$AT$2:$AU$41,2,FALSE))/(100*100)*'Formula Data'!$AB$22</f>
        <v>1.0178259379811325</v>
      </c>
      <c r="O36" s="9">
        <f ca="1">(VLOOKUP(O14,$AV$2:$AW$41,2,FALSE)*VLOOKUP(O58,$AT$2:$AU$41,2,FALSE))/(100*100)*'Formula Data'!$AB$22</f>
        <v>0.91093320306529069</v>
      </c>
      <c r="P36" s="9">
        <f ca="1">(VLOOKUP(P14,$AV$2:$AW$41,2,FALSE)*VLOOKUP(P58,$AT$2:$AU$41,2,FALSE))/(100*100)*'Formula Data'!$AB$22</f>
        <v>0.65453936885914354</v>
      </c>
      <c r="Q36" s="9">
        <f ca="1">(VLOOKUP(Q14,$AV$2:$AW$41,2,FALSE)*VLOOKUP(Q58,$AT$2:$AU$41,2,FALSE))/(100*100)*'Formula Data'!$AB$22</f>
        <v>1.148041292976361</v>
      </c>
      <c r="R36" s="9">
        <f ca="1">(VLOOKUP(R14,$AV$2:$AW$41,2,FALSE)*VLOOKUP(R58,$AT$2:$AU$41,2,FALSE))/(100*100)*'Formula Data'!$AB$22</f>
        <v>0.73104306309611711</v>
      </c>
      <c r="S36" s="9">
        <f ca="1">(VLOOKUP(S14,$AV$2:$AW$41,2,FALSE)*VLOOKUP(S58,$AT$2:$AU$41,2,FALSE))/(100*100)*'Formula Data'!$AB$22</f>
        <v>1.1825186456915797</v>
      </c>
      <c r="T36" s="9">
        <f ca="1">(VLOOKUP(T14,$AV$2:$AW$41,2,FALSE)*VLOOKUP(T58,$AT$2:$AU$41,2,FALSE))/(100*100)*'Formula Data'!$AB$22</f>
        <v>0.60381017337105514</v>
      </c>
      <c r="U36" s="9">
        <f ca="1">(VLOOKUP(U14,$AV$2:$AW$41,2,FALSE)*VLOOKUP(U58,$AT$2:$AU$41,2,FALSE))/(100*100)*'Formula Data'!$AB$22</f>
        <v>1.0392999048421006</v>
      </c>
      <c r="V36" s="9">
        <f ca="1">(VLOOKUP(V14,$AV$2:$AW$41,2,FALSE)*VLOOKUP(V58,$AT$2:$AU$41,2,FALSE))/(100*100)*'Formula Data'!$AB$22</f>
        <v>1.0033744800176843</v>
      </c>
      <c r="W36" s="9">
        <f ca="1">(VLOOKUP(W14,$AV$2:$AW$41,2,FALSE)*VLOOKUP(W58,$AT$2:$AU$41,2,FALSE))/(100*100)*'Formula Data'!$AB$22</f>
        <v>0.6068308950856014</v>
      </c>
      <c r="X36" s="9">
        <f ca="1">(VLOOKUP(X14,$AV$2:$AW$41,2,FALSE)*VLOOKUP(X58,$AT$2:$AU$41,2,FALSE))/(100*100)*'Formula Data'!$AB$22</f>
        <v>0.86879097218140044</v>
      </c>
      <c r="Y36" s="83">
        <f ca="1">(VLOOKUP(Y14,$AV$2:$AW$41,2,FALSE)*VLOOKUP(Y58,$AT$2:$AU$41,2,FALSE))/(100*100)*'Formula Data'!$AB$22</f>
        <v>0.69572968836537308</v>
      </c>
      <c r="Z36" s="83">
        <f ca="1">(VLOOKUP(Z14,$AV$2:$AW$41,2,FALSE)*VLOOKUP(Z58,$AT$2:$AU$41,2,FALSE))/(100*100)*'Formula Data'!$AB$22</f>
        <v>1.4383218715689943</v>
      </c>
      <c r="AA36" s="83">
        <f ca="1">(VLOOKUP(AA14,$AV$2:$AW$41,2,FALSE)*VLOOKUP(AA58,$AT$2:$AU$41,2,FALSE))/(100*100)*'Formula Data'!$AB$22</f>
        <v>0.78309460359187721</v>
      </c>
      <c r="AB36" s="84">
        <f ca="1">(VLOOKUP(AB14,$AV$2:$AW$41,2,FALSE)*VLOOKUP(AB58,$AT$2:$AU$41,2,FALSE))/(100*100)*'Formula Data'!$AB$22</f>
        <v>0.79160339091750376</v>
      </c>
      <c r="AC36" s="84">
        <f ca="1">(VLOOKUP(AC14,$AV$2:$AW$41,2,FALSE)*VLOOKUP(AC58,$AT$2:$AU$41,2,FALSE))/(100*100)*'Formula Data'!$AB$22</f>
        <v>1.0920519831435824</v>
      </c>
      <c r="AD36" s="84">
        <f ca="1">(VLOOKUP(AD14,$AV$2:$AW$41,2,FALSE)*VLOOKUP(AD58,$AT$2:$AU$41,2,FALSE))/(100*100)*'Formula Data'!$AB$22</f>
        <v>0.76852351017425802</v>
      </c>
      <c r="AE36" s="84">
        <f ca="1">(VLOOKUP(AE14,$AV$2:$AW$41,2,FALSE)*VLOOKUP(AE58,$AT$2:$AU$41,2,FALSE))/(100*100)*'Formula Data'!$AB$22</f>
        <v>0.97776868681427642</v>
      </c>
      <c r="AF36" s="84">
        <f ca="1">(VLOOKUP(AF14,$AV$2:$AW$41,2,FALSE)*VLOOKUP(AF58,$AT$2:$AU$41,2,FALSE))/(100*100)*'Formula Data'!$AB$22</f>
        <v>1.5204560308113217</v>
      </c>
      <c r="AG36" s="84">
        <f ca="1">(VLOOKUP(AG14,$AV$2:$AW$41,2,FALSE)*VLOOKUP(AG58,$AT$2:$AU$41,2,FALSE))/(100*100)*'Formula Data'!$AB$22</f>
        <v>0.8781189556172857</v>
      </c>
      <c r="AH36" s="84">
        <f ca="1">(VLOOKUP(AH14,$AV$2:$AW$41,2,FALSE)*VLOOKUP(AH58,$AT$2:$AU$41,2,FALSE))/(100*100)*'Formula Data'!$AB$22</f>
        <v>1.5768479993927611</v>
      </c>
      <c r="AI36" s="84">
        <f ca="1">(VLOOKUP(AI14,$AV$2:$AW$41,2,FALSE)*VLOOKUP(AI58,$AT$2:$AU$41,2,FALSE))/(100*100)*'Formula Data'!$AB$22</f>
        <v>0.60979825990321113</v>
      </c>
      <c r="AJ36" s="84">
        <f ca="1">(VLOOKUP(AJ14,$AV$2:$AW$41,2,FALSE)*VLOOKUP(AJ58,$AT$2:$AU$41,2,FALSE))/(100*100)*'Formula Data'!$AB$22</f>
        <v>0.83020485080048045</v>
      </c>
      <c r="AK36" s="79">
        <f ca="1">(VLOOKUP(AK14,$AV$2:$AW$41,2,FALSE)*VLOOKUP(AK58,$AT$2:$AU$41,2,FALSE))/(100*100)*'Formula Data'!$AB$22</f>
        <v>1.0620689426450101</v>
      </c>
      <c r="AL36" s="79">
        <f ca="1">(VLOOKUP(AL14,$AV$2:$AW$41,2,FALSE)*VLOOKUP(AL58,$AT$2:$AU$41,2,FALSE))/(100*100)*'Formula Data'!$AB$22</f>
        <v>0.8167176445628288</v>
      </c>
      <c r="AM36" s="79">
        <f ca="1">(VLOOKUP(AM14,$AV$2:$AW$41,2,FALSE)*VLOOKUP(AM58,$AT$2:$AU$41,2,FALSE))/(100*100)*'Formula Data'!$AB$22</f>
        <v>0.7697620632552421</v>
      </c>
      <c r="AN36" s="9">
        <f ca="1">IF(OR(Fixtures!$D$6&lt;=0,Fixtures!$D$6&gt;39),AVERAGE(B36:AM36),AVERAGE(OFFSET(A36,0,Fixtures!$D$6,1,38-Fixtures!$D$6+1)))</f>
        <v>0.99395277094275969</v>
      </c>
      <c r="AO36" s="41" t="str">
        <f t="shared" si="1"/>
        <v>NEW</v>
      </c>
      <c r="AP36" s="65">
        <f ca="1">AVERAGE(OFFSET(A36,0,Fixtures!$D$6,1,9))</f>
        <v>1.0918652257813179</v>
      </c>
      <c r="AQ36" s="65">
        <f ca="1">AVERAGE(OFFSET(A36,0,Fixtures!$D$6,1,6))</f>
        <v>0.97522734103508213</v>
      </c>
      <c r="AR36" s="65">
        <f ca="1">AVERAGE(OFFSET(A36,0,Fixtures!$D$6,1,3))</f>
        <v>1.0043399553594583</v>
      </c>
      <c r="AS36" s="64"/>
      <c r="AT36" s="72" t="str">
        <f>CONCATENATE("@",Schedule!A16)</f>
        <v>@SHU</v>
      </c>
      <c r="AU36" s="3">
        <f ca="1">VLOOKUP(RIGHT(AT36,3),'Team Ratings'!$A$2:$H$21,7,FALSE)*(1+Fixtures!$D$3)</f>
        <v>92.408476899483304</v>
      </c>
      <c r="AV36" s="72" t="str">
        <f>CONCATENATE("@",Schedule!A16)</f>
        <v>@SHU</v>
      </c>
      <c r="AW36" s="3">
        <f ca="1">VLOOKUP(RIGHT(AV36,3),'Team Ratings'!$A$2:$H$21,4,FALSE)*(1-Fixtures!$D$3)</f>
        <v>77.38299436937524</v>
      </c>
      <c r="AY36" s="62"/>
      <c r="BB36" s="62"/>
      <c r="BE36" s="62"/>
    </row>
    <row r="37" spans="1:57" x14ac:dyDescent="0.25">
      <c r="A37" s="41" t="str">
        <f t="shared" si="0"/>
        <v>NOR</v>
      </c>
      <c r="B37" s="9">
        <f ca="1">(VLOOKUP(B15,$AV$2:$AW$41,2,FALSE)*VLOOKUP(B59,$AT$2:$AU$41,2,FALSE))/(100*100)*'Formula Data'!$AB$22</f>
        <v>0.60434126501621321</v>
      </c>
      <c r="C37" s="9">
        <f ca="1">(VLOOKUP(C15,$AV$2:$AW$41,2,FALSE)*VLOOKUP(C59,$AT$2:$AU$41,2,FALSE))/(100*100)*'Formula Data'!$AB$22</f>
        <v>1.6219626087497965</v>
      </c>
      <c r="D37" s="9">
        <f ca="1">(VLOOKUP(D15,$AV$2:$AW$41,2,FALSE)*VLOOKUP(D59,$AT$2:$AU$41,2,FALSE))/(100*100)*'Formula Data'!$AB$22</f>
        <v>1.018923072519758</v>
      </c>
      <c r="E37" s="9">
        <f ca="1">(VLOOKUP(E15,$AV$2:$AW$41,2,FALSE)*VLOOKUP(E59,$AT$2:$AU$41,2,FALSE))/(100*100)*'Formula Data'!$AB$22</f>
        <v>1.2379855544729803</v>
      </c>
      <c r="F37" s="9">
        <f ca="1">(VLOOKUP(F15,$AV$2:$AW$41,2,FALSE)*VLOOKUP(F59,$AT$2:$AU$41,2,FALSE))/(100*100)*'Formula Data'!$AB$22</f>
        <v>1.06834772442105</v>
      </c>
      <c r="G37" s="9">
        <f ca="1">(VLOOKUP(G15,$AV$2:$AW$41,2,FALSE)*VLOOKUP(G59,$AT$2:$AU$41,2,FALSE))/(100*100)*'Formula Data'!$AB$22</f>
        <v>0.85737152876241396</v>
      </c>
      <c r="H37" s="9">
        <f ca="1">(VLOOKUP(H15,$AV$2:$AW$41,2,FALSE)*VLOOKUP(H59,$AT$2:$AU$41,2,FALSE))/(100*100)*'Formula Data'!$AB$22</f>
        <v>0.9283970311817541</v>
      </c>
      <c r="I37" s="9">
        <f ca="1">(VLOOKUP(I15,$AV$2:$AW$41,2,FALSE)*VLOOKUP(I59,$AT$2:$AU$41,2,FALSE))/(100*100)*'Formula Data'!$AB$22</f>
        <v>1.7831996189550583</v>
      </c>
      <c r="J37" s="9">
        <f ca="1">(VLOOKUP(J15,$AV$2:$AW$41,2,FALSE)*VLOOKUP(J59,$AT$2:$AU$41,2,FALSE))/(100*100)*'Formula Data'!$AB$22</f>
        <v>1.0298629853955117</v>
      </c>
      <c r="K37" s="9">
        <f ca="1">(VLOOKUP(K15,$AV$2:$AW$41,2,FALSE)*VLOOKUP(K59,$AT$2:$AU$41,2,FALSE))/(100*100)*'Formula Data'!$AB$22</f>
        <v>1.0578567816930722</v>
      </c>
      <c r="L37" s="9">
        <f ca="1">(VLOOKUP(L15,$AV$2:$AW$41,2,FALSE)*VLOOKUP(L59,$AT$2:$AU$41,2,FALSE))/(100*100)*'Formula Data'!$AB$22</f>
        <v>0.95785117298076927</v>
      </c>
      <c r="M37" s="9">
        <f ca="1">(VLOOKUP(M15,$AV$2:$AW$41,2,FALSE)*VLOOKUP(M59,$AT$2:$AU$41,2,FALSE))/(100*100)*'Formula Data'!$AB$22</f>
        <v>1.4544932668335084</v>
      </c>
      <c r="N37" s="9">
        <f ca="1">(VLOOKUP(N15,$AV$2:$AW$41,2,FALSE)*VLOOKUP(N59,$AT$2:$AU$41,2,FALSE))/(100*100)*'Formula Data'!$AB$22</f>
        <v>0.81595579881836655</v>
      </c>
      <c r="O37" s="9">
        <f ca="1">(VLOOKUP(O15,$AV$2:$AW$41,2,FALSE)*VLOOKUP(O59,$AT$2:$AU$41,2,FALSE))/(100*100)*'Formula Data'!$AB$22</f>
        <v>1.3719575682071912</v>
      </c>
      <c r="P37" s="9">
        <f ca="1">(VLOOKUP(P15,$AV$2:$AW$41,2,FALSE)*VLOOKUP(P59,$AT$2:$AU$41,2,FALSE))/(100*100)*'Formula Data'!$AB$22</f>
        <v>0.90132881367800777</v>
      </c>
      <c r="Q37" s="9">
        <f ca="1">(VLOOKUP(Q15,$AV$2:$AW$41,2,FALSE)*VLOOKUP(Q59,$AT$2:$AU$41,2,FALSE))/(100*100)*'Formula Data'!$AB$22</f>
        <v>1.1467327659735322</v>
      </c>
      <c r="R37" s="9">
        <f ca="1">(VLOOKUP(R15,$AV$2:$AW$41,2,FALSE)*VLOOKUP(R59,$AT$2:$AU$41,2,FALSE))/(100*100)*'Formula Data'!$AB$22</f>
        <v>0.78775069789040131</v>
      </c>
      <c r="S37" s="9">
        <f ca="1">(VLOOKUP(S15,$AV$2:$AW$41,2,FALSE)*VLOOKUP(S59,$AT$2:$AU$41,2,FALSE))/(100*100)*'Formula Data'!$AB$22</f>
        <v>1.0631489928751063</v>
      </c>
      <c r="T37" s="9">
        <f ca="1">(VLOOKUP(T15,$AV$2:$AW$41,2,FALSE)*VLOOKUP(T59,$AT$2:$AU$41,2,FALSE))/(100*100)*'Formula Data'!$AB$22</f>
        <v>1.1937121416145431</v>
      </c>
      <c r="U37" s="9">
        <f ca="1">(VLOOKUP(U15,$AV$2:$AW$41,2,FALSE)*VLOOKUP(U59,$AT$2:$AU$41,2,FALSE))/(100*100)*'Formula Data'!$AB$22</f>
        <v>1.2456005931444141</v>
      </c>
      <c r="V37" s="9">
        <f ca="1">(VLOOKUP(V15,$AV$2:$AW$41,2,FALSE)*VLOOKUP(V59,$AT$2:$AU$41,2,FALSE))/(100*100)*'Formula Data'!$AB$22</f>
        <v>1.3868647009011394</v>
      </c>
      <c r="W37" s="9">
        <f ca="1">(VLOOKUP(W15,$AV$2:$AW$41,2,FALSE)*VLOOKUP(W59,$AT$2:$AU$41,2,FALSE))/(100*100)*'Formula Data'!$AB$22</f>
        <v>0.70815206047222168</v>
      </c>
      <c r="X37" s="9">
        <f ca="1">(VLOOKUP(X15,$AV$2:$AW$41,2,FALSE)*VLOOKUP(X59,$AT$2:$AU$41,2,FALSE))/(100*100)*'Formula Data'!$AB$22</f>
        <v>1.5384372991710729</v>
      </c>
      <c r="Y37" s="83">
        <f ca="1">(VLOOKUP(Y15,$AV$2:$AW$41,2,FALSE)*VLOOKUP(Y59,$AT$2:$AU$41,2,FALSE))/(100*100)*'Formula Data'!$AB$22</f>
        <v>0.83383180202229379</v>
      </c>
      <c r="Z37" s="83">
        <f ca="1">(VLOOKUP(Z15,$AV$2:$AW$41,2,FALSE)*VLOOKUP(Z59,$AT$2:$AU$41,2,FALSE))/(100*100)*'Formula Data'!$AB$22</f>
        <v>1.0857766223862273</v>
      </c>
      <c r="AA37" s="83">
        <f ca="1">(VLOOKUP(AA15,$AV$2:$AW$41,2,FALSE)*VLOOKUP(AA59,$AT$2:$AU$41,2,FALSE))/(100*100)*'Formula Data'!$AB$22</f>
        <v>0.90278139588841722</v>
      </c>
      <c r="AB37" s="84">
        <f ca="1">(VLOOKUP(AB15,$AV$2:$AW$41,2,FALSE)*VLOOKUP(AB59,$AT$2:$AU$41,2,FALSE))/(100*100)*'Formula Data'!$AB$22</f>
        <v>0.71169478035440981</v>
      </c>
      <c r="AC37" s="84">
        <f ca="1">(VLOOKUP(AC15,$AV$2:$AW$41,2,FALSE)*VLOOKUP(AC59,$AT$2:$AU$41,2,FALSE))/(100*100)*'Formula Data'!$AB$22</f>
        <v>1.1767633882066493</v>
      </c>
      <c r="AD37" s="84">
        <f ca="1">(VLOOKUP(AD15,$AV$2:$AW$41,2,FALSE)*VLOOKUP(AD59,$AT$2:$AU$41,2,FALSE))/(100*100)*'Formula Data'!$AB$22</f>
        <v>0.76764755408145557</v>
      </c>
      <c r="AE37" s="84">
        <f ca="1">(VLOOKUP(AE15,$AV$2:$AW$41,2,FALSE)*VLOOKUP(AE59,$AT$2:$AU$41,2,FALSE))/(100*100)*'Formula Data'!$AB$22</f>
        <v>1.3464294624078885</v>
      </c>
      <c r="AF37" s="84">
        <f ca="1">(VLOOKUP(AF15,$AV$2:$AW$41,2,FALSE)*VLOOKUP(AF59,$AT$2:$AU$41,2,FALSE))/(100*100)*'Formula Data'!$AB$22</f>
        <v>1.2188969340373128</v>
      </c>
      <c r="AG37" s="84">
        <f ca="1">(VLOOKUP(AG15,$AV$2:$AW$41,2,FALSE)*VLOOKUP(AG59,$AT$2:$AU$41,2,FALSE))/(100*100)*'Formula Data'!$AB$22</f>
        <v>0.91841787623787163</v>
      </c>
      <c r="AH37" s="84">
        <f ca="1">(VLOOKUP(AH15,$AV$2:$AW$41,2,FALSE)*VLOOKUP(AH59,$AT$2:$AU$41,2,FALSE))/(100*100)*'Formula Data'!$AB$22</f>
        <v>1.4308640979095446</v>
      </c>
      <c r="AI37" s="84">
        <f ca="1">(VLOOKUP(AI15,$AV$2:$AW$41,2,FALSE)*VLOOKUP(AI59,$AT$2:$AU$41,2,FALSE))/(100*100)*'Formula Data'!$AB$22</f>
        <v>0.97366904639267948</v>
      </c>
      <c r="AJ37" s="84">
        <f ca="1">(VLOOKUP(AJ15,$AV$2:$AW$41,2,FALSE)*VLOOKUP(AJ59,$AT$2:$AU$41,2,FALSE))/(100*100)*'Formula Data'!$AB$22</f>
        <v>1.8493364455707486</v>
      </c>
      <c r="AK37" s="79">
        <f ca="1">(VLOOKUP(AK15,$AV$2:$AW$41,2,FALSE)*VLOOKUP(AK59,$AT$2:$AU$41,2,FALSE))/(100*100)*'Formula Data'!$AB$22</f>
        <v>0.68208899895950736</v>
      </c>
      <c r="AL37" s="79">
        <f ca="1">(VLOOKUP(AL15,$AV$2:$AW$41,2,FALSE)*VLOOKUP(AL59,$AT$2:$AU$41,2,FALSE))/(100*100)*'Formula Data'!$AB$22</f>
        <v>1.2807648762994086</v>
      </c>
      <c r="AM37" s="79">
        <f ca="1">(VLOOKUP(AM15,$AV$2:$AW$41,2,FALSE)*VLOOKUP(AM59,$AT$2:$AU$41,2,FALSE))/(100*100)*'Formula Data'!$AB$22</f>
        <v>0.71517492295954577</v>
      </c>
      <c r="AN37" s="9">
        <f ca="1">IF(OR(Fixtures!$D$6&lt;=0,Fixtures!$D$6&gt;39),AVERAGE(B37:AM37),AVERAGE(OFFSET(A37,0,Fixtures!$D$6,1,38-Fixtures!$D$6+1)))</f>
        <v>1.0757361715494047</v>
      </c>
      <c r="AO37" s="41" t="str">
        <f t="shared" si="1"/>
        <v>NOR</v>
      </c>
      <c r="AP37" s="65">
        <f ca="1">AVERAGE(OFFSET(A37,0,Fixtures!$D$6,1,9))</f>
        <v>1.0621413457233086</v>
      </c>
      <c r="AQ37" s="65">
        <f ca="1">AVERAGE(OFFSET(A37,0,Fixtures!$D$6,1,6))</f>
        <v>0.99851553388750791</v>
      </c>
      <c r="AR37" s="65">
        <f ca="1">AVERAGE(OFFSET(A37,0,Fixtures!$D$6,1,3))</f>
        <v>0.90008426620968474</v>
      </c>
      <c r="AS37" s="64"/>
      <c r="AT37" s="72" t="str">
        <f>CONCATENATE("@",Schedule!A17)</f>
        <v>@SOU</v>
      </c>
      <c r="AU37" s="3">
        <f ca="1">VLOOKUP(RIGHT(AT37,3),'Team Ratings'!$A$2:$H$21,7,FALSE)*(1+Fixtures!$D$3)</f>
        <v>116.65057944330805</v>
      </c>
      <c r="AV37" s="72" t="str">
        <f>CONCATENATE("@",Schedule!A17)</f>
        <v>@SOU</v>
      </c>
      <c r="AW37" s="3">
        <f ca="1">VLOOKUP(RIGHT(AV37,3),'Team Ratings'!$A$2:$H$21,4,FALSE)*(1-Fixtures!$D$3)</f>
        <v>90.858782970081592</v>
      </c>
      <c r="AY37" s="62"/>
      <c r="BB37" s="62"/>
      <c r="BE37" s="62"/>
    </row>
    <row r="38" spans="1:57" x14ac:dyDescent="0.25">
      <c r="A38" s="41" t="str">
        <f t="shared" si="0"/>
        <v>SHU</v>
      </c>
      <c r="B38" s="9">
        <f ca="1">(VLOOKUP(B16,$AV$2:$AW$41,2,FALSE)*VLOOKUP(B60,$AT$2:$AU$41,2,FALSE))/(100*100)*'Formula Data'!$AB$22</f>
        <v>1.089074872543899</v>
      </c>
      <c r="C38" s="9">
        <f ca="1">(VLOOKUP(C16,$AV$2:$AW$41,2,FALSE)*VLOOKUP(C60,$AT$2:$AU$41,2,FALSE))/(100*100)*'Formula Data'!$AB$22</f>
        <v>1.466602372149032</v>
      </c>
      <c r="D38" s="9">
        <f ca="1">(VLOOKUP(D16,$AV$2:$AW$41,2,FALSE)*VLOOKUP(D60,$AT$2:$AU$41,2,FALSE))/(100*100)*'Formula Data'!$AB$22</f>
        <v>1.2444213018621118</v>
      </c>
      <c r="E38" s="9">
        <f ca="1">(VLOOKUP(E16,$AV$2:$AW$41,2,FALSE)*VLOOKUP(E60,$AT$2:$AU$41,2,FALSE))/(100*100)*'Formula Data'!$AB$22</f>
        <v>0.72130564952787046</v>
      </c>
      <c r="F38" s="9">
        <f ca="1">(VLOOKUP(F16,$AV$2:$AW$41,2,FALSE)*VLOOKUP(F60,$AT$2:$AU$41,2,FALSE))/(100*100)*'Formula Data'!$AB$22</f>
        <v>1.4238423129636764</v>
      </c>
      <c r="G38" s="9">
        <f ca="1">(VLOOKUP(G16,$AV$2:$AW$41,2,FALSE)*VLOOKUP(G60,$AT$2:$AU$41,2,FALSE))/(100*100)*'Formula Data'!$AB$22</f>
        <v>0.8628691099702871</v>
      </c>
      <c r="H38" s="9">
        <f ca="1">(VLOOKUP(H16,$AV$2:$AW$41,2,FALSE)*VLOOKUP(H60,$AT$2:$AU$41,2,FALSE))/(100*100)*'Formula Data'!$AB$22</f>
        <v>0.95468673756110556</v>
      </c>
      <c r="I38" s="9">
        <f ca="1">(VLOOKUP(I16,$AV$2:$AW$41,2,FALSE)*VLOOKUP(I60,$AT$2:$AU$41,2,FALSE))/(100*100)*'Formula Data'!$AB$22</f>
        <v>1.0296500676668252</v>
      </c>
      <c r="J38" s="9">
        <f ca="1">(VLOOKUP(J16,$AV$2:$AW$41,2,FALSE)*VLOOKUP(J60,$AT$2:$AU$41,2,FALSE))/(100*100)*'Formula Data'!$AB$22</f>
        <v>1.4508381550940597</v>
      </c>
      <c r="K38" s="9">
        <f ca="1">(VLOOKUP(K16,$AV$2:$AW$41,2,FALSE)*VLOOKUP(K60,$AT$2:$AU$41,2,FALSE))/(100*100)*'Formula Data'!$AB$22</f>
        <v>1.3091634315132319</v>
      </c>
      <c r="L38" s="9">
        <f ca="1">(VLOOKUP(L16,$AV$2:$AW$41,2,FALSE)*VLOOKUP(L60,$AT$2:$AU$41,2,FALSE))/(100*100)*'Formula Data'!$AB$22</f>
        <v>1.3544023469090885</v>
      </c>
      <c r="M38" s="9">
        <f ca="1">(VLOOKUP(M16,$AV$2:$AW$41,2,FALSE)*VLOOKUP(M60,$AT$2:$AU$41,2,FALSE))/(100*100)*'Formula Data'!$AB$22</f>
        <v>0.88177289249960555</v>
      </c>
      <c r="N38" s="9">
        <f ca="1">(VLOOKUP(N16,$AV$2:$AW$41,2,FALSE)*VLOOKUP(N60,$AT$2:$AU$41,2,FALSE))/(100*100)*'Formula Data'!$AB$22</f>
        <v>1.11867816984376</v>
      </c>
      <c r="O38" s="9">
        <f ca="1">(VLOOKUP(O16,$AV$2:$AW$41,2,FALSE)*VLOOKUP(O60,$AT$2:$AU$41,2,FALSE))/(100*100)*'Formula Data'!$AB$22</f>
        <v>0.75261361287489115</v>
      </c>
      <c r="P38" s="9">
        <f ca="1">(VLOOKUP(P16,$AV$2:$AW$41,2,FALSE)*VLOOKUP(P60,$AT$2:$AU$41,2,FALSE))/(100*100)*'Formula Data'!$AB$22</f>
        <v>1.7152172147606282</v>
      </c>
      <c r="Q38" s="9">
        <f ca="1">(VLOOKUP(Q16,$AV$2:$AW$41,2,FALSE)*VLOOKUP(Q60,$AT$2:$AU$41,2,FALSE))/(100*100)*'Formula Data'!$AB$22</f>
        <v>1.1941533982533097</v>
      </c>
      <c r="R38" s="9">
        <f ca="1">(VLOOKUP(R16,$AV$2:$AW$41,2,FALSE)*VLOOKUP(R60,$AT$2:$AU$41,2,FALSE))/(100*100)*'Formula Data'!$AB$22</f>
        <v>1.8857245335290733</v>
      </c>
      <c r="S38" s="9">
        <f ca="1">(VLOOKUP(S16,$AV$2:$AW$41,2,FALSE)*VLOOKUP(S60,$AT$2:$AU$41,2,FALSE))/(100*100)*'Formula Data'!$AB$22</f>
        <v>1.0129227469316542</v>
      </c>
      <c r="T38" s="9">
        <f ca="1">(VLOOKUP(T16,$AV$2:$AW$41,2,FALSE)*VLOOKUP(T60,$AT$2:$AU$41,2,FALSE))/(100*100)*'Formula Data'!$AB$22</f>
        <v>1.5381192368850105</v>
      </c>
      <c r="U38" s="9">
        <f ca="1">(VLOOKUP(U16,$AV$2:$AW$41,2,FALSE)*VLOOKUP(U60,$AT$2:$AU$41,2,FALSE))/(100*100)*'Formula Data'!$AB$22</f>
        <v>0.75629384599120952</v>
      </c>
      <c r="V38" s="9">
        <f ca="1">(VLOOKUP(V16,$AV$2:$AW$41,2,FALSE)*VLOOKUP(V60,$AT$2:$AU$41,2,FALSE))/(100*100)*'Formula Data'!$AB$22</f>
        <v>0.639087816053302</v>
      </c>
      <c r="W38" s="9">
        <f ca="1">(VLOOKUP(W16,$AV$2:$AW$41,2,FALSE)*VLOOKUP(W60,$AT$2:$AU$41,2,FALSE))/(100*100)*'Formula Data'!$AB$22</f>
        <v>1.9556638915197666</v>
      </c>
      <c r="X38" s="9">
        <f ca="1">(VLOOKUP(X16,$AV$2:$AW$41,2,FALSE)*VLOOKUP(X60,$AT$2:$AU$41,2,FALSE))/(100*100)*'Formula Data'!$AB$22</f>
        <v>0.97122223605470104</v>
      </c>
      <c r="Y38" s="83">
        <f ca="1">(VLOOKUP(Y16,$AV$2:$AW$41,2,FALSE)*VLOOKUP(Y60,$AT$2:$AU$41,2,FALSE))/(100*100)*'Formula Data'!$AB$22</f>
        <v>1.1297722884560044</v>
      </c>
      <c r="Z38" s="83">
        <f ca="1">(VLOOKUP(Z16,$AV$2:$AW$41,2,FALSE)*VLOOKUP(Z60,$AT$2:$AU$41,2,FALSE))/(100*100)*'Formula Data'!$AB$22</f>
        <v>0.98177514168654179</v>
      </c>
      <c r="AA38" s="83">
        <f ca="1">(VLOOKUP(AA16,$AV$2:$AW$41,2,FALSE)*VLOOKUP(AA60,$AT$2:$AU$41,2,FALSE))/(100*100)*'Formula Data'!$AB$22</f>
        <v>1.6268896244174296</v>
      </c>
      <c r="AB38" s="84">
        <f ca="1">(VLOOKUP(AB16,$AV$2:$AW$41,2,FALSE)*VLOOKUP(AB60,$AT$2:$AU$41,2,FALSE))/(100*100)*'Formula Data'!$AB$22</f>
        <v>1.5131315108485206</v>
      </c>
      <c r="AC38" s="131">
        <f ca="1">(VLOOKUP(AC16,$AV$2:$AW$41,2,FALSE)*VLOOKUP(AC60,$AT$2:$AU$41,2,FALSE))/(100*100)*'Formula Data'!$AB$22</f>
        <v>1.2623445224450818</v>
      </c>
      <c r="AD38" s="84">
        <f ca="1">(VLOOKUP(AD16,$AV$2:$AW$41,2,FALSE)*VLOOKUP(AD60,$AT$2:$AU$41,2,FALSE))/(100*100)*'Formula Data'!$AB$22</f>
        <v>1.7838587801067962</v>
      </c>
      <c r="AE38" s="84">
        <f ca="1">(VLOOKUP(AE16,$AV$2:$AW$41,2,FALSE)*VLOOKUP(AE60,$AT$2:$AU$41,2,FALSE))/(100*100)*'Formula Data'!$AB$22</f>
        <v>1.1482032594678582</v>
      </c>
      <c r="AF38" s="84">
        <f ca="1">(VLOOKUP(AF16,$AV$2:$AW$41,2,FALSE)*VLOOKUP(AF60,$AT$2:$AU$41,2,FALSE))/(100*100)*'Formula Data'!$AB$22</f>
        <v>0.7488672046061533</v>
      </c>
      <c r="AG38" s="84">
        <f ca="1">(VLOOKUP(AG16,$AV$2:$AW$41,2,FALSE)*VLOOKUP(AG60,$AT$2:$AU$41,2,FALSE))/(100*100)*'Formula Data'!$AB$22</f>
        <v>1.3172162962031146</v>
      </c>
      <c r="AH38" s="84">
        <f ca="1">(VLOOKUP(AH16,$AV$2:$AW$41,2,FALSE)*VLOOKUP(AH60,$AT$2:$AU$41,2,FALSE))/(100*100)*'Formula Data'!$AB$22</f>
        <v>0.90666603388129052</v>
      </c>
      <c r="AI38" s="84">
        <f ca="1">(VLOOKUP(AI16,$AV$2:$AW$41,2,FALSE)*VLOOKUP(AI60,$AT$2:$AU$41,2,FALSE))/(100*100)*'Formula Data'!$AB$22</f>
        <v>1.1242746562698993</v>
      </c>
      <c r="AJ38" s="84">
        <f ca="1">(VLOOKUP(AJ16,$AV$2:$AW$41,2,FALSE)*VLOOKUP(AJ60,$AT$2:$AU$41,2,FALSE))/(100*100)*'Formula Data'!$AB$22</f>
        <v>1.0775059702823746</v>
      </c>
      <c r="AK38" s="79">
        <f ca="1">(VLOOKUP(AK16,$AV$2:$AW$41,2,FALSE)*VLOOKUP(AK60,$AT$2:$AU$41,2,FALSE))/(100*100)*'Formula Data'!$AB$22</f>
        <v>0.83304235909777702</v>
      </c>
      <c r="AL38" s="79">
        <f ca="1">(VLOOKUP(AL16,$AV$2:$AW$41,2,FALSE)*VLOOKUP(AL60,$AT$2:$AU$41,2,FALSE))/(100*100)*'Formula Data'!$AB$22</f>
        <v>1.2889773124247501</v>
      </c>
      <c r="AM38" s="79">
        <f ca="1">(VLOOKUP(AM16,$AV$2:$AW$41,2,FALSE)*VLOOKUP(AM60,$AT$2:$AU$41,2,FALSE))/(100*100)*'Formula Data'!$AB$22</f>
        <v>0.95315063925667542</v>
      </c>
      <c r="AN38" s="9">
        <f ca="1">IF(OR(Fixtures!$D$6&lt;=0,Fixtures!$D$6&gt;39),AVERAGE(B38:AM38),AVERAGE(OFFSET(A38,0,Fixtures!$D$6,1,38-Fixtures!$D$6+1)))</f>
        <v>1.1832788079281613</v>
      </c>
      <c r="AO38" s="41" t="str">
        <f t="shared" si="1"/>
        <v>SHU</v>
      </c>
      <c r="AP38" s="65">
        <f ca="1">AVERAGE(OFFSET(A38,0,Fixtures!$D$6,1,9))</f>
        <v>1.2543280415180871</v>
      </c>
      <c r="AQ38" s="65">
        <f ca="1">AVERAGE(OFFSET(A38,0,Fixtures!$D$6,1,6))</f>
        <v>1.3860338064953712</v>
      </c>
      <c r="AR38" s="65">
        <f ca="1">AVERAGE(OFFSET(A38,0,Fixtures!$D$6,1,3))</f>
        <v>1.3739320923174974</v>
      </c>
      <c r="AS38" s="64"/>
      <c r="AT38" s="72" t="str">
        <f>CONCATENATE("@",Schedule!A18)</f>
        <v>@TOT</v>
      </c>
      <c r="AU38" s="3">
        <f ca="1">VLOOKUP(RIGHT(AT38,3),'Team Ratings'!$A$2:$H$21,7,FALSE)*(1+Fixtures!$D$3)</f>
        <v>104.72760182504967</v>
      </c>
      <c r="AV38" s="72" t="str">
        <f>CONCATENATE("@",Schedule!A18)</f>
        <v>@TOT</v>
      </c>
      <c r="AW38" s="3">
        <f ca="1">VLOOKUP(RIGHT(AV38,3),'Team Ratings'!$A$2:$H$21,4,FALSE)*(1-Fixtures!$D$3)</f>
        <v>84.054721854881905</v>
      </c>
      <c r="AY38" s="62"/>
      <c r="BB38" s="62"/>
      <c r="BE38" s="62"/>
    </row>
    <row r="39" spans="1:57" x14ac:dyDescent="0.25">
      <c r="A39" s="41" t="str">
        <f t="shared" si="0"/>
        <v>SOU</v>
      </c>
      <c r="B39" s="9">
        <f ca="1">(VLOOKUP(B17,$AV$2:$AW$41,2,FALSE)*VLOOKUP(B61,$AT$2:$AU$41,2,FALSE))/(100*100)*'Formula Data'!$AB$22</f>
        <v>1.1445174919273002</v>
      </c>
      <c r="C39" s="9">
        <f ca="1">(VLOOKUP(C17,$AV$2:$AW$41,2,FALSE)*VLOOKUP(C61,$AT$2:$AU$41,2,FALSE))/(100*100)*'Formula Data'!$AB$22</f>
        <v>1.2051357717374844</v>
      </c>
      <c r="D39" s="9">
        <f ca="1">(VLOOKUP(D17,$AV$2:$AW$41,2,FALSE)*VLOOKUP(D61,$AT$2:$AU$41,2,FALSE))/(100*100)*'Formula Data'!$AB$22</f>
        <v>1.2786492032479913</v>
      </c>
      <c r="E39" s="9">
        <f ca="1">(VLOOKUP(E17,$AV$2:$AW$41,2,FALSE)*VLOOKUP(E61,$AT$2:$AU$41,2,FALSE))/(100*100)*'Formula Data'!$AB$22</f>
        <v>1.4121481178052362</v>
      </c>
      <c r="F39" s="9">
        <f ca="1">(VLOOKUP(F17,$AV$2:$AW$41,2,FALSE)*VLOOKUP(F61,$AT$2:$AU$41,2,FALSE))/(100*100)*'Formula Data'!$AB$22</f>
        <v>1.0247436773992749</v>
      </c>
      <c r="G39" s="9">
        <f ca="1">(VLOOKUP(G17,$AV$2:$AW$41,2,FALSE)*VLOOKUP(G61,$AT$2:$AU$41,2,FALSE))/(100*100)*'Formula Data'!$AB$22</f>
        <v>2.0536819104272035</v>
      </c>
      <c r="H39" s="9">
        <f ca="1">(VLOOKUP(H17,$AV$2:$AW$41,2,FALSE)*VLOOKUP(H61,$AT$2:$AU$41,2,FALSE))/(100*100)*'Formula Data'!$AB$22</f>
        <v>1.1130939746941755</v>
      </c>
      <c r="I39" s="9">
        <f ca="1">(VLOOKUP(I17,$AV$2:$AW$41,2,FALSE)*VLOOKUP(I61,$AT$2:$AU$41,2,FALSE))/(100*100)*'Formula Data'!$AB$22</f>
        <v>1.3601749536872374</v>
      </c>
      <c r="J39" s="9">
        <f ca="1">(VLOOKUP(J17,$AV$2:$AW$41,2,FALSE)*VLOOKUP(J61,$AT$2:$AU$41,2,FALSE))/(100*100)*'Formula Data'!$AB$22</f>
        <v>0.95005152107715862</v>
      </c>
      <c r="K39" s="9">
        <f ca="1">(VLOOKUP(K17,$AV$2:$AW$41,2,FALSE)*VLOOKUP(K61,$AT$2:$AU$41,2,FALSE))/(100*100)*'Formula Data'!$AB$22</f>
        <v>1.5708782441215927</v>
      </c>
      <c r="L39" s="9">
        <f ca="1">(VLOOKUP(L17,$AV$2:$AW$41,2,FALSE)*VLOOKUP(L61,$AT$2:$AU$41,2,FALSE))/(100*100)*'Formula Data'!$AB$22</f>
        <v>0.9546972131165582</v>
      </c>
      <c r="M39" s="9">
        <f ca="1">(VLOOKUP(M17,$AV$2:$AW$41,2,FALSE)*VLOOKUP(M61,$AT$2:$AU$41,2,FALSE))/(100*100)*'Formula Data'!$AB$22</f>
        <v>1.6271229158681839</v>
      </c>
      <c r="N39" s="9">
        <f ca="1">(VLOOKUP(N17,$AV$2:$AW$41,2,FALSE)*VLOOKUP(N61,$AT$2:$AU$41,2,FALSE))/(100*100)*'Formula Data'!$AB$22</f>
        <v>1.2260091325522069</v>
      </c>
      <c r="O39" s="9">
        <f ca="1">(VLOOKUP(O17,$AV$2:$AW$41,2,FALSE)*VLOOKUP(O61,$AT$2:$AU$41,2,FALSE))/(100*100)*'Formula Data'!$AB$22</f>
        <v>1.9416238234366843</v>
      </c>
      <c r="P39" s="9">
        <f ca="1">(VLOOKUP(P17,$AV$2:$AW$41,2,FALSE)*VLOOKUP(P61,$AT$2:$AU$41,2,FALSE))/(100*100)*'Formula Data'!$AB$22</f>
        <v>2.2518297814911161</v>
      </c>
      <c r="Q39" s="9">
        <f ca="1">(VLOOKUP(Q17,$AV$2:$AW$41,2,FALSE)*VLOOKUP(Q61,$AT$2:$AU$41,2,FALSE))/(100*100)*'Formula Data'!$AB$22</f>
        <v>1.4494187116763262</v>
      </c>
      <c r="R39" s="9">
        <f ca="1">(VLOOKUP(R17,$AV$2:$AW$41,2,FALSE)*VLOOKUP(R61,$AT$2:$AU$41,2,FALSE))/(100*100)*'Formula Data'!$AB$22</f>
        <v>2.4687056187527214</v>
      </c>
      <c r="S39" s="9">
        <f ca="1">(VLOOKUP(S17,$AV$2:$AW$41,2,FALSE)*VLOOKUP(S61,$AT$2:$AU$41,2,FALSE))/(100*100)*'Formula Data'!$AB$22</f>
        <v>1.593503376973505</v>
      </c>
      <c r="T39" s="9">
        <f ca="1">(VLOOKUP(T17,$AV$2:$AW$41,2,FALSE)*VLOOKUP(T61,$AT$2:$AU$41,2,FALSE))/(100*100)*'Formula Data'!$AB$22</f>
        <v>0.91053034089806806</v>
      </c>
      <c r="U39" s="9">
        <f ca="1">(VLOOKUP(U17,$AV$2:$AW$41,2,FALSE)*VLOOKUP(U61,$AT$2:$AU$41,2,FALSE))/(100*100)*'Formula Data'!$AB$22</f>
        <v>1.8513454854385905</v>
      </c>
      <c r="V39" s="9">
        <f ca="1">(VLOOKUP(V17,$AV$2:$AW$41,2,FALSE)*VLOOKUP(V61,$AT$2:$AU$41,2,FALSE))/(100*100)*'Formula Data'!$AB$22</f>
        <v>1.662770011580188</v>
      </c>
      <c r="W39" s="9">
        <f ca="1">(VLOOKUP(W17,$AV$2:$AW$41,2,FALSE)*VLOOKUP(W61,$AT$2:$AU$41,2,FALSE))/(100*100)*'Formula Data'!$AB$22</f>
        <v>1.0515796510235453</v>
      </c>
      <c r="X39" s="9">
        <f ca="1">(VLOOKUP(X17,$AV$2:$AW$41,2,FALSE)*VLOOKUP(X61,$AT$2:$AU$41,2,FALSE))/(100*100)*'Formula Data'!$AB$22</f>
        <v>1.4192127660535336</v>
      </c>
      <c r="Y39" s="83">
        <f ca="1">(VLOOKUP(Y17,$AV$2:$AW$41,2,FALSE)*VLOOKUP(Y61,$AT$2:$AU$41,2,FALSE))/(100*100)*'Formula Data'!$AB$22</f>
        <v>1.2393304489299652</v>
      </c>
      <c r="Z39" s="83">
        <f ca="1">(VLOOKUP(Z17,$AV$2:$AW$41,2,FALSE)*VLOOKUP(Z61,$AT$2:$AU$41,2,FALSE))/(100*100)*'Formula Data'!$AB$22</f>
        <v>0.80674378108046474</v>
      </c>
      <c r="AA39" s="83">
        <f ca="1">(VLOOKUP(AA17,$AV$2:$AW$41,2,FALSE)*VLOOKUP(AA61,$AT$2:$AU$41,2,FALSE))/(100*100)*'Formula Data'!$AB$22</f>
        <v>1.7097113151012759</v>
      </c>
      <c r="AB39" s="84">
        <f ca="1">(VLOOKUP(AB17,$AV$2:$AW$41,2,FALSE)*VLOOKUP(AB61,$AT$2:$AU$41,2,FALSE))/(100*100)*'Formula Data'!$AB$22</f>
        <v>2.3804186248616559</v>
      </c>
      <c r="AC39" s="84">
        <f ca="1">(VLOOKUP(AC17,$AV$2:$AW$41,2,FALSE)*VLOOKUP(AC61,$AT$2:$AU$41,2,FALSE))/(100*100)*'Formula Data'!$AB$22</f>
        <v>1.6526045877600861</v>
      </c>
      <c r="AD39" s="84">
        <f ca="1">(VLOOKUP(AD17,$AV$2:$AW$41,2,FALSE)*VLOOKUP(AD61,$AT$2:$AU$41,2,FALSE))/(100*100)*'Formula Data'!$AB$22</f>
        <v>2.165181038430068</v>
      </c>
      <c r="AE39" s="84">
        <f ca="1">(VLOOKUP(AE17,$AV$2:$AW$41,2,FALSE)*VLOOKUP(AE61,$AT$2:$AU$41,2,FALSE))/(100*100)*'Formula Data'!$AB$22</f>
        <v>1.5074232421552103</v>
      </c>
      <c r="AF39" s="84">
        <f ca="1">(VLOOKUP(AF17,$AV$2:$AW$41,2,FALSE)*VLOOKUP(AF61,$AT$2:$AU$41,2,FALSE))/(100*100)*'Formula Data'!$AB$22</f>
        <v>1.8314457412199636</v>
      </c>
      <c r="AG39" s="84">
        <f ca="1">(VLOOKUP(AG17,$AV$2:$AW$41,2,FALSE)*VLOOKUP(AG61,$AT$2:$AU$41,2,FALSE))/(100*100)*'Formula Data'!$AB$22</f>
        <v>1.2997647082510033</v>
      </c>
      <c r="AH39" s="84">
        <f ca="1">(VLOOKUP(AH17,$AV$2:$AW$41,2,FALSE)*VLOOKUP(AH61,$AT$2:$AU$41,2,FALSE))/(100*100)*'Formula Data'!$AB$22</f>
        <v>1.4261526270012785</v>
      </c>
      <c r="AI39" s="84">
        <f ca="1">(VLOOKUP(AI17,$AV$2:$AW$41,2,FALSE)*VLOOKUP(AI61,$AT$2:$AU$41,2,FALSE))/(100*100)*'Formula Data'!$AB$22</f>
        <v>1.0892310428539083</v>
      </c>
      <c r="AJ39" s="84">
        <f ca="1">(VLOOKUP(AJ17,$AV$2:$AW$41,2,FALSE)*VLOOKUP(AJ61,$AT$2:$AU$41,2,FALSE))/(100*100)*'Formula Data'!$AB$22</f>
        <v>0.94532229373738919</v>
      </c>
      <c r="AK39" s="79">
        <f ca="1">(VLOOKUP(AK17,$AV$2:$AW$41,2,FALSE)*VLOOKUP(AK61,$AT$2:$AU$41,2,FALSE))/(100*100)*'Formula Data'!$AB$22</f>
        <v>1.9100809085556414</v>
      </c>
      <c r="AL39" s="79">
        <f ca="1">(VLOOKUP(AL17,$AV$2:$AW$41,2,FALSE)*VLOOKUP(AL61,$AT$2:$AU$41,2,FALSE))/(100*100)*'Formula Data'!$AB$22</f>
        <v>1.3747787995421776</v>
      </c>
      <c r="AM39" s="79">
        <f ca="1">(VLOOKUP(AM17,$AV$2:$AW$41,2,FALSE)*VLOOKUP(AM61,$AT$2:$AU$41,2,FALSE))/(100*100)*'Formula Data'!$AB$22</f>
        <v>1.5307899378433614</v>
      </c>
      <c r="AN39" s="9">
        <f ca="1">IF(OR(Fixtures!$D$6&lt;=0,Fixtures!$D$6&gt;39),AVERAGE(B39:AM39),AVERAGE(OFFSET(A39,0,Fixtures!$D$6,1,38-Fixtures!$D$6+1)))</f>
        <v>1.5449749034566778</v>
      </c>
      <c r="AO39" s="41" t="str">
        <f t="shared" si="1"/>
        <v>SOU</v>
      </c>
      <c r="AP39" s="65">
        <f ca="1">AVERAGE(OFFSET(A39,0,Fixtures!$D$6,1,9))</f>
        <v>1.6421606295401121</v>
      </c>
      <c r="AQ39" s="65">
        <f ca="1">AVERAGE(OFFSET(A39,0,Fixtures!$D$6,1,6))</f>
        <v>1.7036804315647938</v>
      </c>
      <c r="AR39" s="65">
        <f ca="1">AVERAGE(OFFSET(A39,0,Fixtures!$D$6,1,3))</f>
        <v>1.6322912403477989</v>
      </c>
      <c r="AS39" s="64"/>
      <c r="AT39" s="72" t="str">
        <f>CONCATENATE("@",Schedule!A19)</f>
        <v>@WAT</v>
      </c>
      <c r="AU39" s="3">
        <f ca="1">VLOOKUP(RIGHT(AT39,3),'Team Ratings'!$A$2:$H$21,7,FALSE)*(1+Fixtures!$D$3)</f>
        <v>94.996752294727969</v>
      </c>
      <c r="AV39" s="72" t="str">
        <f>CONCATENATE("@",Schedule!A19)</f>
        <v>@WAT</v>
      </c>
      <c r="AW39" s="3">
        <f ca="1">VLOOKUP(RIGHT(AV39,3),'Team Ratings'!$A$2:$H$21,4,FALSE)*(1-Fixtures!$D$3)</f>
        <v>98.151066767607674</v>
      </c>
      <c r="AY39" s="62"/>
      <c r="BB39" s="62"/>
      <c r="BE39" s="62"/>
    </row>
    <row r="40" spans="1:57" x14ac:dyDescent="0.25">
      <c r="A40" s="41" t="str">
        <f t="shared" si="0"/>
        <v>TOT</v>
      </c>
      <c r="B40" s="9">
        <f ca="1">(VLOOKUP(B18,$AV$2:$AW$41,2,FALSE)*VLOOKUP(B62,$AT$2:$AU$41,2,FALSE))/(100*100)*'Formula Data'!$AB$22</f>
        <v>2.1371135498096772</v>
      </c>
      <c r="C40" s="9">
        <f ca="1">(VLOOKUP(C18,$AV$2:$AW$41,2,FALSE)*VLOOKUP(C62,$AT$2:$AU$41,2,FALSE))/(100*100)*'Formula Data'!$AB$22</f>
        <v>0.85711661335850575</v>
      </c>
      <c r="D40" s="9">
        <f ca="1">(VLOOKUP(D18,$AV$2:$AW$41,2,FALSE)*VLOOKUP(D62,$AT$2:$AU$41,2,FALSE))/(100*100)*'Formula Data'!$AB$22</f>
        <v>1.94387562199855</v>
      </c>
      <c r="E40" s="9">
        <f ca="1">(VLOOKUP(E18,$AV$2:$AW$41,2,FALSE)*VLOOKUP(E62,$AT$2:$AU$41,2,FALSE))/(100*100)*'Formula Data'!$AB$22</f>
        <v>1.1006974580027937</v>
      </c>
      <c r="F40" s="9">
        <f ca="1">(VLOOKUP(F18,$AV$2:$AW$41,2,FALSE)*VLOOKUP(F62,$AT$2:$AU$41,2,FALSE))/(100*100)*'Formula Data'!$AB$22</f>
        <v>1.6621175288190033</v>
      </c>
      <c r="G40" s="9">
        <f ca="1">(VLOOKUP(G18,$AV$2:$AW$41,2,FALSE)*VLOOKUP(G62,$AT$2:$AU$41,2,FALSE))/(100*100)*'Formula Data'!$AB$22</f>
        <v>0.94409659605026863</v>
      </c>
      <c r="H40" s="9">
        <f ca="1">(VLOOKUP(H18,$AV$2:$AW$41,2,FALSE)*VLOOKUP(H62,$AT$2:$AU$41,2,FALSE))/(100*100)*'Formula Data'!$AB$22</f>
        <v>1.6136570563317163</v>
      </c>
      <c r="I40" s="9">
        <f ca="1">(VLOOKUP(I18,$AV$2:$AW$41,2,FALSE)*VLOOKUP(I62,$AT$2:$AU$41,2,FALSE))/(100*100)*'Formula Data'!$AB$22</f>
        <v>1.14795713206682</v>
      </c>
      <c r="J40" s="9">
        <f ca="1">(VLOOKUP(J18,$AV$2:$AW$41,2,FALSE)*VLOOKUP(J62,$AT$2:$AU$41,2,FALSE))/(100*100)*'Formula Data'!$AB$22</f>
        <v>1.7431684235544775</v>
      </c>
      <c r="K40" s="9">
        <f ca="1">(VLOOKUP(K18,$AV$2:$AW$41,2,FALSE)*VLOOKUP(K62,$AT$2:$AU$41,2,FALSE))/(100*100)*'Formula Data'!$AB$22</f>
        <v>0.7242856562139165</v>
      </c>
      <c r="L40" s="9">
        <f ca="1">(VLOOKUP(L18,$AV$2:$AW$41,2,FALSE)*VLOOKUP(L62,$AT$2:$AU$41,2,FALSE))/(100*100)*'Formula Data'!$AB$22</f>
        <v>0.97789959977804286</v>
      </c>
      <c r="M40" s="9">
        <f ca="1">(VLOOKUP(M18,$AV$2:$AW$41,2,FALSE)*VLOOKUP(M62,$AT$2:$AU$41,2,FALSE))/(100*100)*'Formula Data'!$AB$22</f>
        <v>1.3743262987061742</v>
      </c>
      <c r="N40" s="9">
        <f ca="1">(VLOOKUP(N18,$AV$2:$AW$41,2,FALSE)*VLOOKUP(N62,$AT$2:$AU$41,2,FALSE))/(100*100)*'Formula Data'!$AB$22</f>
        <v>1.4836901459653868</v>
      </c>
      <c r="O40" s="9">
        <f ca="1">(VLOOKUP(O18,$AV$2:$AW$41,2,FALSE)*VLOOKUP(O62,$AT$2:$AU$41,2,FALSE))/(100*100)*'Formula Data'!$AB$22</f>
        <v>1.8437729363792368</v>
      </c>
      <c r="P40" s="9">
        <f ca="1">(VLOOKUP(P18,$AV$2:$AW$41,2,FALSE)*VLOOKUP(P62,$AT$2:$AU$41,2,FALSE))/(100*100)*'Formula Data'!$AB$22</f>
        <v>0.84869991428535008</v>
      </c>
      <c r="Q40" s="9">
        <f ca="1">(VLOOKUP(Q18,$AV$2:$AW$41,2,FALSE)*VLOOKUP(Q62,$AT$2:$AU$41,2,FALSE))/(100*100)*'Formula Data'!$AB$22</f>
        <v>1.5349599350316845</v>
      </c>
      <c r="R40" s="9">
        <f ca="1">(VLOOKUP(R18,$AV$2:$AW$41,2,FALSE)*VLOOKUP(R62,$AT$2:$AU$41,2,FALSE))/(100*100)*'Formula Data'!$AB$22</f>
        <v>0.85294576235694253</v>
      </c>
      <c r="S40" s="9">
        <f ca="1">(VLOOKUP(S18,$AV$2:$AW$41,2,FALSE)*VLOOKUP(S62,$AT$2:$AU$41,2,FALSE))/(100*100)*'Formula Data'!$AB$22</f>
        <v>1.2211500503638029</v>
      </c>
      <c r="T40" s="9">
        <f ca="1">(VLOOKUP(T18,$AV$2:$AW$41,2,FALSE)*VLOOKUP(T62,$AT$2:$AU$41,2,FALSE))/(100*100)*'Formula Data'!$AB$22</f>
        <v>1.7148495429640154</v>
      </c>
      <c r="U40" s="9">
        <f ca="1">(VLOOKUP(U18,$AV$2:$AW$41,2,FALSE)*VLOOKUP(U62,$AT$2:$AU$41,2,FALSE))/(100*100)*'Formula Data'!$AB$22</f>
        <v>1.3533479374012047</v>
      </c>
      <c r="V40" s="9">
        <f ca="1">(VLOOKUP(V18,$AV$2:$AW$41,2,FALSE)*VLOOKUP(V62,$AT$2:$AU$41,2,FALSE))/(100*100)*'Formula Data'!$AB$22</f>
        <v>1.0802167071311488</v>
      </c>
      <c r="W40" s="9">
        <f ca="1">(VLOOKUP(W18,$AV$2:$AW$41,2,FALSE)*VLOOKUP(W62,$AT$2:$AU$41,2,FALSE))/(100*100)*'Formula Data'!$AB$22</f>
        <v>1.0819575852084431</v>
      </c>
      <c r="X40" s="9">
        <f ca="1">(VLOOKUP(X18,$AV$2:$AW$41,2,FALSE)*VLOOKUP(X62,$AT$2:$AU$41,2,FALSE))/(100*100)*'Formula Data'!$AB$22</f>
        <v>1.1669143992389479</v>
      </c>
      <c r="Y40" s="83">
        <f ca="1">(VLOOKUP(Y18,$AV$2:$AW$41,2,FALSE)*VLOOKUP(Y62,$AT$2:$AU$41,2,FALSE))/(100*100)*'Formula Data'!$AB$22</f>
        <v>2.021667906488219</v>
      </c>
      <c r="Z40" s="83">
        <f ca="1">(VLOOKUP(Z18,$AV$2:$AW$41,2,FALSE)*VLOOKUP(Z62,$AT$2:$AU$41,2,FALSE))/(100*100)*'Formula Data'!$AB$22</f>
        <v>1.280384076745422</v>
      </c>
      <c r="AA40" s="83">
        <f ca="1">(VLOOKUP(AA18,$AV$2:$AW$41,2,FALSE)*VLOOKUP(AA62,$AT$2:$AU$41,2,FALSE))/(100*100)*'Formula Data'!$AB$22</f>
        <v>1.4306297316907755</v>
      </c>
      <c r="AB40" s="84">
        <f ca="1">(VLOOKUP(AB18,$AV$2:$AW$41,2,FALSE)*VLOOKUP(AB62,$AT$2:$AU$41,2,FALSE))/(100*100)*'Formula Data'!$AB$22</f>
        <v>0.81746408330138864</v>
      </c>
      <c r="AC40" s="84">
        <f ca="1">(VLOOKUP(AC18,$AV$2:$AW$41,2,FALSE)*VLOOKUP(AC62,$AT$2:$AU$41,2,FALSE))/(100*100)*'Formula Data'!$AB$22</f>
        <v>1.2741535462369142</v>
      </c>
      <c r="AD40" s="84">
        <f ca="1">(VLOOKUP(AD18,$AV$2:$AW$41,2,FALSE)*VLOOKUP(AD62,$AT$2:$AU$41,2,FALSE))/(100*100)*'Formula Data'!$AB$22</f>
        <v>1.027535163120384</v>
      </c>
      <c r="AE40" s="84">
        <f ca="1">(VLOOKUP(AE18,$AV$2:$AW$41,2,FALSE)*VLOOKUP(AE62,$AT$2:$AU$41,2,FALSE))/(100*100)*'Formula Data'!$AB$22</f>
        <v>1.2678109830682389</v>
      </c>
      <c r="AF40" s="84">
        <f ca="1">(VLOOKUP(AF18,$AV$2:$AW$41,2,FALSE)*VLOOKUP(AF62,$AT$2:$AU$41,2,FALSE))/(100*100)*'Formula Data'!$AB$22</f>
        <v>2.2163766378001455</v>
      </c>
      <c r="AG40" s="84">
        <f ca="1">(VLOOKUP(AG18,$AV$2:$AW$41,2,FALSE)*VLOOKUP(AG62,$AT$2:$AU$41,2,FALSE))/(100*100)*'Formula Data'!$AB$22</f>
        <v>0.92000355533223244</v>
      </c>
      <c r="AH40" s="84">
        <f ca="1">(VLOOKUP(AH18,$AV$2:$AW$41,2,FALSE)*VLOOKUP(AH62,$AT$2:$AU$41,2,FALSE))/(100*100)*'Formula Data'!$AB$22</f>
        <v>1.4608129823844835</v>
      </c>
      <c r="AI40" s="84">
        <f ca="1">(VLOOKUP(AI18,$AV$2:$AW$41,2,FALSE)*VLOOKUP(AI62,$AT$2:$AU$41,2,FALSE))/(100*100)*'Formula Data'!$AB$22</f>
        <v>1.2342612218737039</v>
      </c>
      <c r="AJ40" s="84">
        <f ca="1">(VLOOKUP(AJ18,$AV$2:$AW$41,2,FALSE)*VLOOKUP(AJ62,$AT$2:$AU$41,2,FALSE))/(100*100)*'Formula Data'!$AB$22</f>
        <v>1.6442517582510867</v>
      </c>
      <c r="AK40" s="79">
        <f ca="1">(VLOOKUP(AK18,$AV$2:$AW$41,2,FALSE)*VLOOKUP(AK62,$AT$2:$AU$41,2,FALSE))/(100*100)*'Formula Data'!$AB$22</f>
        <v>1.3012721105940708</v>
      </c>
      <c r="AL40" s="79">
        <f ca="1">(VLOOKUP(AL18,$AV$2:$AW$41,2,FALSE)*VLOOKUP(AL62,$AT$2:$AU$41,2,FALSE))/(100*100)*'Formula Data'!$AB$22</f>
        <v>1.4103171373096606</v>
      </c>
      <c r="AM40" s="79">
        <f ca="1">(VLOOKUP(AM18,$AV$2:$AW$41,2,FALSE)*VLOOKUP(AM62,$AT$2:$AU$41,2,FALSE))/(100*100)*'Formula Data'!$AB$22</f>
        <v>1.1126571887135477</v>
      </c>
      <c r="AN40" s="9">
        <f ca="1">IF(OR(Fixtures!$D$6&lt;=0,Fixtures!$D$6&gt;39),AVERAGE(B40:AM40),AVERAGE(OFFSET(A40,0,Fixtures!$D$6,1,38-Fixtures!$D$6+1)))</f>
        <v>1.3141378697444328</v>
      </c>
      <c r="AO40" s="41" t="str">
        <f t="shared" si="1"/>
        <v>TOT</v>
      </c>
      <c r="AP40" s="65">
        <f ca="1">AVERAGE(OFFSET(A40,0,Fixtures!$D$6,1,9))</f>
        <v>1.2994634177422206</v>
      </c>
      <c r="AQ40" s="65">
        <f ca="1">AVERAGE(OFFSET(A40,0,Fixtures!$D$6,1,6))</f>
        <v>1.1829962640271872</v>
      </c>
      <c r="AR40" s="65">
        <f ca="1">AVERAGE(OFFSET(A40,0,Fixtures!$D$6,1,3))</f>
        <v>1.1761592972458621</v>
      </c>
      <c r="AS40" s="64"/>
      <c r="AT40" s="72" t="str">
        <f>CONCATENATE("@",Schedule!A20)</f>
        <v>@WHU</v>
      </c>
      <c r="AU40" s="3">
        <f ca="1">VLOOKUP(RIGHT(AT40,3),'Team Ratings'!$A$2:$H$21,7,FALSE)*(1+Fixtures!$D$3)</f>
        <v>99.303826076938265</v>
      </c>
      <c r="AV40" s="72" t="str">
        <f>CONCATENATE("@",Schedule!A20)</f>
        <v>@WHU</v>
      </c>
      <c r="AW40" s="3">
        <f ca="1">VLOOKUP(RIGHT(AV40,3),'Team Ratings'!$A$2:$H$21,4,FALSE)*(1-Fixtures!$D$3)</f>
        <v>124.7955896971245</v>
      </c>
      <c r="AY40" s="62"/>
      <c r="BB40" s="62"/>
      <c r="BE40" s="62"/>
    </row>
    <row r="41" spans="1:57" x14ac:dyDescent="0.25">
      <c r="A41" s="41" t="str">
        <f t="shared" si="0"/>
        <v>WAT</v>
      </c>
      <c r="B41" s="9">
        <f ca="1">(VLOOKUP(B19,$AV$2:$AW$41,2,FALSE)*VLOOKUP(B63,$AT$2:$AU$41,2,FALSE))/(100*100)*'Formula Data'!$AB$22</f>
        <v>1.5555129155713647</v>
      </c>
      <c r="C41" s="9">
        <f ca="1">(VLOOKUP(C19,$AV$2:$AW$41,2,FALSE)*VLOOKUP(C63,$AT$2:$AU$41,2,FALSE))/(100*100)*'Formula Data'!$AB$22</f>
        <v>0.88703727031213608</v>
      </c>
      <c r="D41" s="9">
        <f ca="1">(VLOOKUP(D19,$AV$2:$AW$41,2,FALSE)*VLOOKUP(D63,$AT$2:$AU$41,2,FALSE))/(100*100)*'Formula Data'!$AB$22</f>
        <v>2.0104402161776762</v>
      </c>
      <c r="E41" s="9">
        <f ca="1">(VLOOKUP(E19,$AV$2:$AW$41,2,FALSE)*VLOOKUP(E63,$AT$2:$AU$41,2,FALSE))/(100*100)*'Formula Data'!$AB$22</f>
        <v>1.1803633636588731</v>
      </c>
      <c r="F41" s="9">
        <f ca="1">(VLOOKUP(F19,$AV$2:$AW$41,2,FALSE)*VLOOKUP(F63,$AT$2:$AU$41,2,FALSE))/(100*100)*'Formula Data'!$AB$22</f>
        <v>1.4914747809243585</v>
      </c>
      <c r="G41" s="9">
        <f ca="1">(VLOOKUP(G19,$AV$2:$AW$41,2,FALSE)*VLOOKUP(G63,$AT$2:$AU$41,2,FALSE))/(100*100)*'Formula Data'!$AB$22</f>
        <v>0.77747693242259019</v>
      </c>
      <c r="H41" s="9">
        <f ca="1">(VLOOKUP(H19,$AV$2:$AW$41,2,FALSE)*VLOOKUP(H63,$AT$2:$AU$41,2,FALSE))/(100*100)*'Formula Data'!$AB$22</f>
        <v>0.77369361940339576</v>
      </c>
      <c r="I41" s="9">
        <f ca="1">(VLOOKUP(I19,$AV$2:$AW$41,2,FALSE)*VLOOKUP(I63,$AT$2:$AU$41,2,FALSE))/(100*100)*'Formula Data'!$AB$22</f>
        <v>1.2466296630034459</v>
      </c>
      <c r="J41" s="9">
        <f ca="1">(VLOOKUP(J19,$AV$2:$AW$41,2,FALSE)*VLOOKUP(J63,$AT$2:$AU$41,2,FALSE))/(100*100)*'Formula Data'!$AB$22</f>
        <v>0.90647053018854795</v>
      </c>
      <c r="K41" s="9">
        <f ca="1">(VLOOKUP(K19,$AV$2:$AW$41,2,FALSE)*VLOOKUP(K63,$AT$2:$AU$41,2,FALSE))/(100*100)*'Formula Data'!$AB$22</f>
        <v>1.6724572879797108</v>
      </c>
      <c r="L41" s="9">
        <f ca="1">(VLOOKUP(L19,$AV$2:$AW$41,2,FALSE)*VLOOKUP(L63,$AT$2:$AU$41,2,FALSE))/(100*100)*'Formula Data'!$AB$22</f>
        <v>1.1076859092304507</v>
      </c>
      <c r="M41" s="9">
        <f ca="1">(VLOOKUP(M19,$AV$2:$AW$41,2,FALSE)*VLOOKUP(M63,$AT$2:$AU$41,2,FALSE))/(100*100)*'Formula Data'!$AB$22</f>
        <v>1.2276005230469456</v>
      </c>
      <c r="N41" s="9">
        <f ca="1">(VLOOKUP(N19,$AV$2:$AW$41,2,FALSE)*VLOOKUP(N63,$AT$2:$AU$41,2,FALSE))/(100*100)*'Formula Data'!$AB$22</f>
        <v>1.3923378955447356</v>
      </c>
      <c r="O41" s="9">
        <f ca="1">(VLOOKUP(O19,$AV$2:$AW$41,2,FALSE)*VLOOKUP(O63,$AT$2:$AU$41,2,FALSE))/(100*100)*'Formula Data'!$AB$22</f>
        <v>0.9798475011715545</v>
      </c>
      <c r="P41" s="9">
        <f ca="1">(VLOOKUP(P19,$AV$2:$AW$41,2,FALSE)*VLOOKUP(P63,$AT$2:$AU$41,2,FALSE))/(100*100)*'Formula Data'!$AB$22</f>
        <v>0.85637509991975469</v>
      </c>
      <c r="Q41" s="9">
        <f ca="1">(VLOOKUP(Q19,$AV$2:$AW$41,2,FALSE)*VLOOKUP(Q63,$AT$2:$AU$41,2,FALSE))/(100*100)*'Formula Data'!$AB$22</f>
        <v>1.5076805390207773</v>
      </c>
      <c r="R41" s="9">
        <f ca="1">(VLOOKUP(R19,$AV$2:$AW$41,2,FALSE)*VLOOKUP(R63,$AT$2:$AU$41,2,FALSE))/(100*100)*'Formula Data'!$AB$22</f>
        <v>0.65698807071814924</v>
      </c>
      <c r="S41" s="9">
        <f ca="1">(VLOOKUP(S19,$AV$2:$AW$41,2,FALSE)*VLOOKUP(S63,$AT$2:$AU$41,2,FALSE))/(100*100)*'Formula Data'!$AB$22</f>
        <v>1.1500113037655908</v>
      </c>
      <c r="T41" s="9">
        <f ca="1">(VLOOKUP(T19,$AV$2:$AW$41,2,FALSE)*VLOOKUP(T63,$AT$2:$AU$41,2,FALSE))/(100*100)*'Formula Data'!$AB$22</f>
        <v>0.83452068349817443</v>
      </c>
      <c r="U41" s="9">
        <f ca="1">(VLOOKUP(U19,$AV$2:$AW$41,2,FALSE)*VLOOKUP(U63,$AT$2:$AU$41,2,FALSE))/(100*100)*'Formula Data'!$AB$22</f>
        <v>1.9385419218910909</v>
      </c>
      <c r="V41" s="9">
        <f ca="1">(VLOOKUP(V19,$AV$2:$AW$41,2,FALSE)*VLOOKUP(V63,$AT$2:$AU$41,2,FALSE))/(100*100)*'Formula Data'!$AB$22</f>
        <v>1.1557645425655667</v>
      </c>
      <c r="W41" s="9">
        <f ca="1">(VLOOKUP(W19,$AV$2:$AW$41,2,FALSE)*VLOOKUP(W63,$AT$2:$AU$41,2,FALSE))/(100*100)*'Formula Data'!$AB$22</f>
        <v>1.1195788456723681</v>
      </c>
      <c r="X41" s="9">
        <f ca="1">(VLOOKUP(X19,$AV$2:$AW$41,2,FALSE)*VLOOKUP(X63,$AT$2:$AU$41,2,FALSE))/(100*100)*'Formula Data'!$AB$22</f>
        <v>1.3541102981828927</v>
      </c>
      <c r="Y41" s="83">
        <f ca="1">(VLOOKUP(Y19,$AV$2:$AW$41,2,FALSE)*VLOOKUP(Y63,$AT$2:$AU$41,2,FALSE))/(100*100)*'Formula Data'!$AB$22</f>
        <v>1.2977016171337048</v>
      </c>
      <c r="Z41" s="83">
        <f ca="1">(VLOOKUP(Z19,$AV$2:$AW$41,2,FALSE)*VLOOKUP(Z63,$AT$2:$AU$41,2,FALSE))/(100*100)*'Formula Data'!$AB$22</f>
        <v>1.3250803667625739</v>
      </c>
      <c r="AA41" s="83">
        <f ca="1">(VLOOKUP(AA19,$AV$2:$AW$41,2,FALSE)*VLOOKUP(AA63,$AT$2:$AU$41,2,FALSE))/(100*100)*'Formula Data'!$AB$22</f>
        <v>1.0412937699279383</v>
      </c>
      <c r="AB41" s="84">
        <f ca="1">(VLOOKUP(AB19,$AV$2:$AW$41,2,FALSE)*VLOOKUP(AB63,$AT$2:$AU$41,2,FALSE))/(100*100)*'Formula Data'!$AB$22</f>
        <v>0.7698422777273789</v>
      </c>
      <c r="AC41" s="84">
        <f ca="1">(VLOOKUP(AC19,$AV$2:$AW$41,2,FALSE)*VLOOKUP(AC63,$AT$2:$AU$41,2,FALSE))/(100*100)*'Formula Data'!$AB$22</f>
        <v>0.98142662415921089</v>
      </c>
      <c r="AD41" s="84">
        <f ca="1">(VLOOKUP(AD19,$AV$2:$AW$41,2,FALSE)*VLOOKUP(AD63,$AT$2:$AU$41,2,FALSE))/(100*100)*'Formula Data'!$AB$22</f>
        <v>1.0092737492618424</v>
      </c>
      <c r="AE41" s="84">
        <f ca="1">(VLOOKUP(AE19,$AV$2:$AW$41,2,FALSE)*VLOOKUP(AE63,$AT$2:$AU$41,2,FALSE))/(100*100)*'Formula Data'!$AB$22</f>
        <v>1.279276383830745</v>
      </c>
      <c r="AF41" s="84">
        <f ca="1">(VLOOKUP(AF19,$AV$2:$AW$41,2,FALSE)*VLOOKUP(AF63,$AT$2:$AU$41,2,FALSE))/(100*100)*'Formula Data'!$AB$22</f>
        <v>0.9320609052820128</v>
      </c>
      <c r="AG41" s="84">
        <f ca="1">(VLOOKUP(AG19,$AV$2:$AW$41,2,FALSE)*VLOOKUP(AG63,$AT$2:$AU$41,2,FALSE))/(100*100)*'Formula Data'!$AB$22</f>
        <v>1.4637228103920754</v>
      </c>
      <c r="AH41" s="84">
        <f ca="1">(VLOOKUP(AH19,$AV$2:$AW$41,2,FALSE)*VLOOKUP(AH63,$AT$2:$AU$41,2,FALSE))/(100*100)*'Formula Data'!$AB$22</f>
        <v>0.74150874915426856</v>
      </c>
      <c r="AI41" s="84">
        <f ca="1">(VLOOKUP(AI19,$AV$2:$AW$41,2,FALSE)*VLOOKUP(AI63,$AT$2:$AU$41,2,FALSE))/(100*100)*'Formula Data'!$AB$22</f>
        <v>1.8338230035639556</v>
      </c>
      <c r="AJ41" s="84">
        <f ca="1">(VLOOKUP(AJ19,$AV$2:$AW$41,2,FALSE)*VLOOKUP(AJ63,$AT$2:$AU$41,2,FALSE))/(100*100)*'Formula Data'!$AB$22</f>
        <v>1.7632588518854777</v>
      </c>
      <c r="AK41" s="79">
        <f ca="1">(VLOOKUP(AK19,$AV$2:$AW$41,2,FALSE)*VLOOKUP(AK63,$AT$2:$AU$41,2,FALSE))/(100*100)*'Formula Data'!$AB$22</f>
        <v>1.3458318802511713</v>
      </c>
      <c r="AL41" s="79">
        <f ca="1">(VLOOKUP(AL19,$AV$2:$AW$41,2,FALSE)*VLOOKUP(AL63,$AT$2:$AU$41,2,FALSE))/(100*100)*'Formula Data'!$AB$22</f>
        <v>1.1614161583102893</v>
      </c>
      <c r="AM41" s="79">
        <f ca="1">(VLOOKUP(AM19,$AV$2:$AW$41,2,FALSE)*VLOOKUP(AM63,$AT$2:$AU$41,2,FALSE))/(100*100)*'Formula Data'!$AB$22</f>
        <v>0.99842526656919861</v>
      </c>
      <c r="AN41" s="9">
        <f ca="1">IF(OR(Fixtures!$D$6&lt;=0,Fixtures!$D$6&gt;39),AVERAGE(B41:AM41),AVERAGE(OFFSET(A41,0,Fixtures!$D$6,1,38-Fixtures!$D$6+1)))</f>
        <v>1.1890171997912957</v>
      </c>
      <c r="AO41" s="41" t="str">
        <f t="shared" si="1"/>
        <v>WAT</v>
      </c>
      <c r="AP41" s="65">
        <f ca="1">AVERAGE(OFFSET(A41,0,Fixtures!$D$6,1,9))</f>
        <v>1.0603872929442273</v>
      </c>
      <c r="AQ41" s="65">
        <f ca="1">AVERAGE(OFFSET(A41,0,Fixtures!$D$6,1,6))</f>
        <v>1.0676988619449481</v>
      </c>
      <c r="AR41" s="65">
        <f ca="1">AVERAGE(OFFSET(A41,0,Fixtures!$D$6,1,3))</f>
        <v>1.0454054714726304</v>
      </c>
      <c r="AS41" s="64"/>
      <c r="AT41" s="72" t="str">
        <f>CONCATENATE("@",Schedule!A21)</f>
        <v>@WOL</v>
      </c>
      <c r="AU41" s="3">
        <f ca="1">VLOOKUP(RIGHT(AT41,3),'Team Ratings'!$A$2:$H$21,7,FALSE)*(1+Fixtures!$D$3)</f>
        <v>111.91411864185699</v>
      </c>
      <c r="AV41" s="72" t="str">
        <f>CONCATENATE("@",Schedule!A21)</f>
        <v>@WOL</v>
      </c>
      <c r="AW41" s="3">
        <f ca="1">VLOOKUP(RIGHT(AV41,3),'Team Ratings'!$A$2:$H$21,4,FALSE)*(1-Fixtures!$D$3)</f>
        <v>71.7426544096501</v>
      </c>
      <c r="AY41" s="62"/>
      <c r="BB41" s="62"/>
      <c r="BE41" s="62"/>
    </row>
    <row r="42" spans="1:57" x14ac:dyDescent="0.3">
      <c r="A42" s="41" t="str">
        <f t="shared" si="0"/>
        <v>WHU</v>
      </c>
      <c r="B42" s="9">
        <f ca="1">(VLOOKUP(B20,$AV$2:$AW$41,2,FALSE)*VLOOKUP(B64,$AT$2:$AU$41,2,FALSE))/(100*100)*'Formula Data'!$AB$22</f>
        <v>1.2140738014913315</v>
      </c>
      <c r="C42" s="9">
        <f ca="1">(VLOOKUP(C20,$AV$2:$AW$41,2,FALSE)*VLOOKUP(C64,$AT$2:$AU$41,2,FALSE))/(100*100)*'Formula Data'!$AB$22</f>
        <v>1.0885051638724494</v>
      </c>
      <c r="D42" s="9">
        <f ca="1">(VLOOKUP(D20,$AV$2:$AW$41,2,FALSE)*VLOOKUP(D64,$AT$2:$AU$41,2,FALSE))/(100*100)*'Formula Data'!$AB$22</f>
        <v>1.1064806462605581</v>
      </c>
      <c r="E42" s="9">
        <f ca="1">(VLOOKUP(E20,$AV$2:$AW$41,2,FALSE)*VLOOKUP(E64,$AT$2:$AU$41,2,FALSE))/(100*100)*'Formula Data'!$AB$22</f>
        <v>1.9169670141650719</v>
      </c>
      <c r="F42" s="9">
        <f ca="1">(VLOOKUP(F20,$AV$2:$AW$41,2,FALSE)*VLOOKUP(F64,$AT$2:$AU$41,2,FALSE))/(100*100)*'Formula Data'!$AB$22</f>
        <v>1.3565383297293909</v>
      </c>
      <c r="G42" s="9">
        <f ca="1">(VLOOKUP(G20,$AV$2:$AW$41,2,FALSE)*VLOOKUP(G64,$AT$2:$AU$41,2,FALSE))/(100*100)*'Formula Data'!$AB$22</f>
        <v>1.2021518603219561</v>
      </c>
      <c r="H42" s="9">
        <f ca="1">(VLOOKUP(H20,$AV$2:$AW$41,2,FALSE)*VLOOKUP(H64,$AT$2:$AU$41,2,FALSE))/(100*100)*'Formula Data'!$AB$22</f>
        <v>1.1703396198760179</v>
      </c>
      <c r="I42" s="9">
        <f ca="1">(VLOOKUP(I20,$AV$2:$AW$41,2,FALSE)*VLOOKUP(I64,$AT$2:$AU$41,2,FALSE))/(100*100)*'Formula Data'!$AB$22</f>
        <v>1.5760375213881148</v>
      </c>
      <c r="J42" s="9">
        <f ca="1">(VLOOKUP(J20,$AV$2:$AW$41,2,FALSE)*VLOOKUP(J64,$AT$2:$AU$41,2,FALSE))/(100*100)*'Formula Data'!$AB$22</f>
        <v>0.92725480279105232</v>
      </c>
      <c r="K42" s="9">
        <f ca="1">(VLOOKUP(K20,$AV$2:$AW$41,2,FALSE)*VLOOKUP(K64,$AT$2:$AU$41,2,FALSE))/(100*100)*'Formula Data'!$AB$22</f>
        <v>1.3031508156528486</v>
      </c>
      <c r="L42" s="9">
        <f ca="1">(VLOOKUP(L20,$AV$2:$AW$41,2,FALSE)*VLOOKUP(L64,$AT$2:$AU$41,2,FALSE))/(100*100)*'Formula Data'!$AB$22</f>
        <v>1.8432035425065236</v>
      </c>
      <c r="M42" s="9">
        <f ca="1">(VLOOKUP(M20,$AV$2:$AW$41,2,FALSE)*VLOOKUP(M64,$AT$2:$AU$41,2,FALSE))/(100*100)*'Formula Data'!$AB$22</f>
        <v>0.97431977194419606</v>
      </c>
      <c r="N42" s="9">
        <f ca="1">(VLOOKUP(N20,$AV$2:$AW$41,2,FALSE)*VLOOKUP(N64,$AT$2:$AU$41,2,FALSE))/(100*100)*'Formula Data'!$AB$22</f>
        <v>1.4155045334871683</v>
      </c>
      <c r="O42" s="9">
        <f ca="1">(VLOOKUP(O20,$AV$2:$AW$41,2,FALSE)*VLOOKUP(O64,$AT$2:$AU$41,2,FALSE))/(100*100)*'Formula Data'!$AB$22</f>
        <v>0.77512813945566872</v>
      </c>
      <c r="P42" s="9">
        <f ca="1">(VLOOKUP(P20,$AV$2:$AW$41,2,FALSE)*VLOOKUP(P64,$AT$2:$AU$41,2,FALSE))/(100*100)*'Formula Data'!$AB$22</f>
        <v>0.80877224496795297</v>
      </c>
      <c r="Q42" s="9">
        <f ca="1">(VLOOKUP(Q20,$AV$2:$AW$41,2,FALSE)*VLOOKUP(Q64,$AT$2:$AU$41,2,FALSE))/(100*100)*'Formula Data'!$AB$22</f>
        <v>1.5590970076907746</v>
      </c>
      <c r="R42" s="9">
        <f ca="1">(VLOOKUP(R20,$AV$2:$AW$41,2,FALSE)*VLOOKUP(R64,$AT$2:$AU$41,2,FALSE))/(100*100)*'Formula Data'!$AB$22</f>
        <v>1.0242729723683679</v>
      </c>
      <c r="S42" s="91">
        <f ca="1">(VLOOKUP(S20,$AV$2:$AW$41,2,FALSE)*VLOOKUP(S64,$AT$2:$AU$41,2,FALSE))/(100*100)*'Formula Data'!$AB$22</f>
        <v>1.0259236914796257</v>
      </c>
      <c r="T42" s="9">
        <f ca="1">(VLOOKUP(T20,$AV$2:$AW$41,2,FALSE)*VLOOKUP(T64,$AT$2:$AU$41,2,FALSE))/(100*100)*'Formula Data'!$AB$22</f>
        <v>1.0550333820862585</v>
      </c>
      <c r="U42" s="9">
        <f ca="1">(VLOOKUP(U20,$AV$2:$AW$41,2,FALSE)*VLOOKUP(U64,$AT$2:$AU$41,2,FALSE))/(100*100)*'Formula Data'!$AB$22</f>
        <v>1.3372777116646015</v>
      </c>
      <c r="V42" s="9">
        <f ca="1">(VLOOKUP(V20,$AV$2:$AW$41,2,FALSE)*VLOOKUP(V64,$AT$2:$AU$41,2,FALSE))/(100*100)*'Formula Data'!$AB$22</f>
        <v>1.7482851111728168</v>
      </c>
      <c r="W42" s="9">
        <f ca="1">(VLOOKUP(W20,$AV$2:$AW$41,2,FALSE)*VLOOKUP(W64,$AT$2:$AU$41,2,FALSE))/(100*100)*'Formula Data'!$AB$22</f>
        <v>0.87235715758579102</v>
      </c>
      <c r="X42" s="9">
        <f ca="1">(VLOOKUP(X20,$AV$2:$AW$41,2,FALSE)*VLOOKUP(X64,$AT$2:$AU$41,2,FALSE))/(100*100)*'Formula Data'!$AB$22</f>
        <v>1.3851584091076214</v>
      </c>
      <c r="Y42" s="91">
        <f ca="1">(VLOOKUP(Y20,$AV$2:$AW$41,2,FALSE)*VLOOKUP(Y64,$AT$2:$AU$41,2,FALSE))/(100*100)*'Formula Data'!$AB$22</f>
        <v>0.89520243508126207</v>
      </c>
      <c r="Z42" s="83">
        <f ca="1">(VLOOKUP(Z20,$AV$2:$AW$41,2,FALSE)*VLOOKUP(Z64,$AT$2:$AU$41,2,FALSE))/(100*100)*'Formula Data'!$AB$22</f>
        <v>1.6260385781304494</v>
      </c>
      <c r="AA42" s="83">
        <f ca="1">(VLOOKUP(AA20,$AV$2:$AW$41,2,FALSE)*VLOOKUP(AA64,$AT$2:$AU$41,2,FALSE))/(100*100)*'Formula Data'!$AB$22</f>
        <v>0.8127270902545275</v>
      </c>
      <c r="AB42" s="84">
        <f ca="1">(VLOOKUP(AB20,$AV$2:$AW$41,2,FALSE)*VLOOKUP(AB64,$AT$2:$AU$41,2,FALSE))/(100*100)*'Formula Data'!$AB$22</f>
        <v>0.68677536371776604</v>
      </c>
      <c r="AC42" s="84">
        <f ca="1">(VLOOKUP(AC20,$AV$2:$AW$41,2,FALSE)*VLOOKUP(AC64,$AT$2:$AU$41,2,FALSE))/(100*100)*'Formula Data'!$AB$22</f>
        <v>1.5300867858836116</v>
      </c>
      <c r="AD42" s="84">
        <f ca="1">(VLOOKUP(AD20,$AV$2:$AW$41,2,FALSE)*VLOOKUP(AD64,$AT$2:$AU$41,2,FALSE))/(100*100)*'Formula Data'!$AB$22</f>
        <v>1.0436930382062208</v>
      </c>
      <c r="AE42" s="84">
        <f ca="1">(VLOOKUP(AE20,$AV$2:$AW$41,2,FALSE)*VLOOKUP(AE64,$AT$2:$AU$41,2,FALSE))/(100*100)*'Formula Data'!$AB$22</f>
        <v>1.2081659461866954</v>
      </c>
      <c r="AF42" s="84">
        <f ca="1">(VLOOKUP(AF20,$AV$2:$AW$41,2,FALSE)*VLOOKUP(AF64,$AT$2:$AU$41,2,FALSE))/(100*100)*'Formula Data'!$AB$22</f>
        <v>0.9475691505162035</v>
      </c>
      <c r="AG42" s="84">
        <f ca="1">(VLOOKUP(AG20,$AV$2:$AW$41,2,FALSE)*VLOOKUP(AG64,$AT$2:$AU$41,2,FALSE))/(100*100)*'Formula Data'!$AB$22</f>
        <v>1.157907467581925</v>
      </c>
      <c r="AH42" s="84">
        <f ca="1">(VLOOKUP(AH20,$AV$2:$AW$41,2,FALSE)*VLOOKUP(AH64,$AT$2:$AU$41,2,FALSE))/(100*100)*'Formula Data'!$AB$22</f>
        <v>1.2338800573803999</v>
      </c>
      <c r="AI42" s="84">
        <f ca="1">(VLOOKUP(AI20,$AV$2:$AW$41,2,FALSE)*VLOOKUP(AI64,$AT$2:$AU$41,2,FALSE))/(100*100)*'Formula Data'!$AB$22</f>
        <v>1.455465338336392</v>
      </c>
      <c r="AJ42" s="84">
        <f ca="1">(VLOOKUP(AJ20,$AV$2:$AW$41,2,FALSE)*VLOOKUP(AJ64,$AT$2:$AU$41,2,FALSE))/(100*100)*'Formula Data'!$AB$22</f>
        <v>1.2832589103088496</v>
      </c>
      <c r="AK42" s="79">
        <f ca="1">(VLOOKUP(AK20,$AV$2:$AW$41,2,FALSE)*VLOOKUP(AK64,$AT$2:$AU$41,2,FALSE))/(100*100)*'Formula Data'!$AB$22</f>
        <v>1.6528908419447843</v>
      </c>
      <c r="AL42" s="79">
        <f ca="1">(VLOOKUP(AL20,$AV$2:$AW$41,2,FALSE)*VLOOKUP(AL64,$AT$2:$AU$41,2,FALSE))/(100*100)*'Formula Data'!$AB$22</f>
        <v>0.80474628666180514</v>
      </c>
      <c r="AM42" s="79">
        <f ca="1">(VLOOKUP(AM20,$AV$2:$AW$41,2,FALSE)*VLOOKUP(AM64,$AT$2:$AU$41,2,FALSE))/(100*100)*'Formula Data'!$AB$22</f>
        <v>2.0264338012006955</v>
      </c>
      <c r="AN42" s="9">
        <f ca="1">IF(OR(Fixtures!$D$6&lt;=0,Fixtures!$D$6&gt;39),AVERAGE(B42:AM42),AVERAGE(OFFSET(A42,0,Fixtures!$D$6,1,38-Fixtures!$D$6+1)))</f>
        <v>1.2478313325935946</v>
      </c>
      <c r="AO42" s="41" t="str">
        <f t="shared" si="1"/>
        <v>WHU</v>
      </c>
      <c r="AP42" s="65">
        <f ca="1">AVERAGE(OFFSET(A42,0,Fixtures!$D$6,1,9))</f>
        <v>1.1385381642064221</v>
      </c>
      <c r="AQ42" s="65">
        <f ca="1">AVERAGE(OFFSET(A42,0,Fixtures!$D$6,1,6))</f>
        <v>1.151247800396545</v>
      </c>
      <c r="AR42" s="65">
        <f ca="1">AVERAGE(OFFSET(A42,0,Fixtures!$D$6,1,3))</f>
        <v>1.0418470107009143</v>
      </c>
      <c r="AS42" s="81"/>
      <c r="AY42" s="62"/>
      <c r="BE42" s="62"/>
    </row>
    <row r="43" spans="1:57" x14ac:dyDescent="0.3">
      <c r="A43" s="41" t="str">
        <f t="shared" si="0"/>
        <v>WOL</v>
      </c>
      <c r="B43" s="9">
        <f ca="1">(VLOOKUP(B21,$AV$2:$AW$41,2,FALSE)*VLOOKUP(B65,$AT$2:$AU$41,2,FALSE))/(100*100)*'Formula Data'!$AB$22</f>
        <v>1.008881485095469</v>
      </c>
      <c r="C43" s="9">
        <f ca="1">(VLOOKUP(C21,$AV$2:$AW$41,2,FALSE)*VLOOKUP(C65,$AT$2:$AU$41,2,FALSE))/(100*100)*'Formula Data'!$AB$22</f>
        <v>1.3548094895896938</v>
      </c>
      <c r="D43" s="9">
        <f ca="1">(VLOOKUP(D21,$AV$2:$AW$41,2,FALSE)*VLOOKUP(D65,$AT$2:$AU$41,2,FALSE))/(100*100)*'Formula Data'!$AB$22</f>
        <v>1.6402904801219682</v>
      </c>
      <c r="E43" s="9">
        <f ca="1">(VLOOKUP(E21,$AV$2:$AW$41,2,FALSE)*VLOOKUP(E65,$AT$2:$AU$41,2,FALSE))/(100*100)*'Formula Data'!$AB$22</f>
        <v>1.0450040860499046</v>
      </c>
      <c r="F43" s="9">
        <f ca="1">(VLOOKUP(F21,$AV$2:$AW$41,2,FALSE)*VLOOKUP(F65,$AT$2:$AU$41,2,FALSE))/(100*100)*'Formula Data'!$AB$22</f>
        <v>1.3049466352168084</v>
      </c>
      <c r="G43" s="9">
        <f ca="1">(VLOOKUP(G21,$AV$2:$AW$41,2,FALSE)*VLOOKUP(G65,$AT$2:$AU$41,2,FALSE))/(100*100)*'Formula Data'!$AB$22</f>
        <v>1.1890088807096002</v>
      </c>
      <c r="H43" s="9">
        <f ca="1">(VLOOKUP(H21,$AV$2:$AW$41,2,FALSE)*VLOOKUP(H65,$AT$2:$AU$41,2,FALSE))/(100*100)*'Formula Data'!$AB$22</f>
        <v>1.8627864513913885</v>
      </c>
      <c r="I43" s="9">
        <f ca="1">(VLOOKUP(I21,$AV$2:$AW$41,2,FALSE)*VLOOKUP(I65,$AT$2:$AU$41,2,FALSE))/(100*100)*'Formula Data'!$AB$22</f>
        <v>0.91593284564610955</v>
      </c>
      <c r="J43" s="9">
        <f ca="1">(VLOOKUP(J21,$AV$2:$AW$41,2,FALSE)*VLOOKUP(J65,$AT$2:$AU$41,2,FALSE))/(100*100)*'Formula Data'!$AB$22</f>
        <v>1.7243878796275658</v>
      </c>
      <c r="K43" s="9">
        <f ca="1">(VLOOKUP(K21,$AV$2:$AW$41,2,FALSE)*VLOOKUP(K65,$AT$2:$AU$41,2,FALSE))/(100*100)*'Formula Data'!$AB$22</f>
        <v>1.3905667544421056</v>
      </c>
      <c r="L43" s="9">
        <f ca="1">(VLOOKUP(L21,$AV$2:$AW$41,2,FALSE)*VLOOKUP(L65,$AT$2:$AU$41,2,FALSE))/(100*100)*'Formula Data'!$AB$22</f>
        <v>1.1762284608550149</v>
      </c>
      <c r="M43" s="9">
        <f ca="1">(VLOOKUP(M21,$AV$2:$AW$41,2,FALSE)*VLOOKUP(M65,$AT$2:$AU$41,2,FALSE))/(100*100)*'Formula Data'!$AB$22</f>
        <v>2.2837645013973078</v>
      </c>
      <c r="N43" s="9">
        <f ca="1">(VLOOKUP(N21,$AV$2:$AW$41,2,FALSE)*VLOOKUP(N65,$AT$2:$AU$41,2,FALSE))/(100*100)*'Formula Data'!$AB$22</f>
        <v>1.318957508934169</v>
      </c>
      <c r="O43" s="9">
        <f ca="1">(VLOOKUP(O21,$AV$2:$AW$41,2,FALSE)*VLOOKUP(O65,$AT$2:$AU$41,2,FALSE))/(100*100)*'Formula Data'!$AB$22</f>
        <v>1.4686339968231581</v>
      </c>
      <c r="P43" s="9">
        <f ca="1">(VLOOKUP(P21,$AV$2:$AW$41,2,FALSE)*VLOOKUP(P65,$AT$2:$AU$41,2,FALSE))/(100*100)*'Formula Data'!$AB$22</f>
        <v>2.3684667048155044</v>
      </c>
      <c r="Q43" s="9">
        <f ca="1">(VLOOKUP(Q21,$AV$2:$AW$41,2,FALSE)*VLOOKUP(Q65,$AT$2:$AU$41,2,FALSE))/(100*100)*'Formula Data'!$AB$22</f>
        <v>1.2267311428414926</v>
      </c>
      <c r="R43" s="9">
        <f ca="1">(VLOOKUP(R21,$AV$2:$AW$41,2,FALSE)*VLOOKUP(R65,$AT$2:$AU$41,2,FALSE))/(100*100)*'Formula Data'!$AB$22</f>
        <v>1.5952551735119773</v>
      </c>
      <c r="S43" s="9">
        <f ca="1">(VLOOKUP(S21,$AV$2:$AW$41,2,FALSE)*VLOOKUP(S65,$AT$2:$AU$41,2,FALSE))/(100*100)*'Formula Data'!$AB$22</f>
        <v>1.446216078575415</v>
      </c>
      <c r="T43" s="9">
        <f ca="1">(VLOOKUP(T21,$AV$2:$AW$41,2,FALSE)*VLOOKUP(T65,$AT$2:$AU$41,2,FALSE))/(100*100)*'Formula Data'!$AB$22</f>
        <v>1.3682453620145592</v>
      </c>
      <c r="U43" s="9">
        <f ca="1">(VLOOKUP(U21,$AV$2:$AW$41,2,FALSE)*VLOOKUP(U65,$AT$2:$AU$41,2,FALSE))/(100*100)*'Formula Data'!$AB$22</f>
        <v>0.7739868902519963</v>
      </c>
      <c r="V43" s="9">
        <f ca="1">(VLOOKUP(V21,$AV$2:$AW$41,2,FALSE)*VLOOKUP(V65,$AT$2:$AU$41,2,FALSE))/(100*100)*'Formula Data'!$AB$22</f>
        <v>1.2469892773777063</v>
      </c>
      <c r="W43" s="9">
        <f ca="1">(VLOOKUP(W21,$AV$2:$AW$41,2,FALSE)*VLOOKUP(W65,$AT$2:$AU$41,2,FALSE))/(100*100)*'Formula Data'!$AB$22</f>
        <v>2.077266386265368</v>
      </c>
      <c r="X43" s="9">
        <f ca="1">(VLOOKUP(X21,$AV$2:$AW$41,2,FALSE)*VLOOKUP(X65,$AT$2:$AU$41,2,FALSE))/(100*100)*'Formula Data'!$AB$22</f>
        <v>1.1543422995853951</v>
      </c>
      <c r="Y43" s="83">
        <f ca="1">(VLOOKUP(Y21,$AV$2:$AW$41,2,FALSE)*VLOOKUP(Y65,$AT$2:$AU$41,2,FALSE))/(100*100)*'Formula Data'!$AB$22</f>
        <v>1.1562026385245872</v>
      </c>
      <c r="Z43" s="83">
        <f ca="1">(VLOOKUP(Z21,$AV$2:$AW$41,2,FALSE)*VLOOKUP(Z65,$AT$2:$AU$41,2,FALSE))/(100*100)*'Formula Data'!$AB$22</f>
        <v>0.90693858394020821</v>
      </c>
      <c r="AA43" s="83">
        <f ca="1">(VLOOKUP(AA21,$AV$2:$AW$41,2,FALSE)*VLOOKUP(AA65,$AT$2:$AU$41,2,FALSE))/(100*100)*'Formula Data'!$AB$22</f>
        <v>1.5070945641549602</v>
      </c>
      <c r="AB43" s="84">
        <f ca="1">(VLOOKUP(AB21,$AV$2:$AW$41,2,FALSE)*VLOOKUP(AB65,$AT$2:$AU$41,2,FALSE))/(100*100)*'Formula Data'!$AB$22</f>
        <v>2.1603968581188302</v>
      </c>
      <c r="AC43" s="84">
        <f ca="1">(VLOOKUP(AC21,$AV$2:$AW$41,2,FALSE)*VLOOKUP(AC65,$AT$2:$AU$41,2,FALSE))/(100*100)*'Formula Data'!$AB$22</f>
        <v>1.0678980913592575</v>
      </c>
      <c r="AD43" s="84">
        <f ca="1">(VLOOKUP(AD21,$AV$2:$AW$41,2,FALSE)*VLOOKUP(AD65,$AT$2:$AU$41,2,FALSE))/(100*100)*'Formula Data'!$AB$22</f>
        <v>1.8325242998002544</v>
      </c>
      <c r="AE43" s="84">
        <f ca="1">(VLOOKUP(AE21,$AV$2:$AW$41,2,FALSE)*VLOOKUP(AE65,$AT$2:$AU$41,2,FALSE))/(100*100)*'Formula Data'!$AB$22</f>
        <v>1.5855025048764941</v>
      </c>
      <c r="AF43" s="84">
        <f ca="1">(VLOOKUP(AF21,$AV$2:$AW$41,2,FALSE)*VLOOKUP(AF65,$AT$2:$AU$41,2,FALSE))/(100*100)*'Formula Data'!$AB$22</f>
        <v>1.9702945503831415</v>
      </c>
      <c r="AG43" s="84">
        <f ca="1">(VLOOKUP(AG21,$AV$2:$AW$41,2,FALSE)*VLOOKUP(AG65,$AT$2:$AU$41,2,FALSE))/(100*100)*'Formula Data'!$AB$22</f>
        <v>1.5288010298610073</v>
      </c>
      <c r="AH43" s="84">
        <f ca="1">(VLOOKUP(AH21,$AV$2:$AW$41,2,FALSE)*VLOOKUP(AH65,$AT$2:$AU$41,2,FALSE))/(100*100)*'Formula Data'!$AB$22</f>
        <v>1.7570820217710719</v>
      </c>
      <c r="AI43" s="84">
        <f ca="1">(VLOOKUP(AI21,$AV$2:$AW$41,2,FALSE)*VLOOKUP(AI65,$AT$2:$AU$41,2,FALSE))/(100*100)*'Formula Data'!$AB$22</f>
        <v>0.98313515489814718</v>
      </c>
      <c r="AJ43" s="84">
        <f ca="1">(VLOOKUP(AJ21,$AV$2:$AW$41,2,FALSE)*VLOOKUP(AJ65,$AT$2:$AU$41,2,FALSE))/(100*100)*'Formula Data'!$AB$22</f>
        <v>1.5610554865683761</v>
      </c>
      <c r="AK43" s="79">
        <f ca="1">(VLOOKUP(AK21,$AV$2:$AW$41,2,FALSE)*VLOOKUP(AK65,$AT$2:$AU$41,2,FALSE))/(100*100)*'Formula Data'!$AB$22</f>
        <v>1.0980456933047886</v>
      </c>
      <c r="AL43" s="79">
        <f ca="1">(VLOOKUP(AL21,$AV$2:$AW$41,2,FALSE)*VLOOKUP(AL65,$AT$2:$AU$41,2,FALSE))/(100*100)*'Formula Data'!$AB$22</f>
        <v>1.7761737600723664</v>
      </c>
      <c r="AM43" s="79">
        <f ca="1">(VLOOKUP(AM21,$AV$2:$AW$41,2,FALSE)*VLOOKUP(AM65,$AT$2:$AU$41,2,FALSE))/(100*100)*'Formula Data'!$AB$22</f>
        <v>0.87355931778976414</v>
      </c>
      <c r="AN43" s="9">
        <f ca="1">IF(OR(Fixtures!$D$6&lt;=0,Fixtures!$D$6&gt;39),AVERAGE(B43:AM43),AVERAGE(OFFSET(A43,0,Fixtures!$D$6,1,38-Fixtures!$D$6+1)))</f>
        <v>1.4720358512070477</v>
      </c>
      <c r="AO43" s="41" t="str">
        <f t="shared" si="1"/>
        <v>WOL</v>
      </c>
      <c r="AP43" s="65">
        <f ca="1">AVERAGE(OFFSET(A43,0,Fixtures!$D$6,1,9))</f>
        <v>1.5907258338072472</v>
      </c>
      <c r="AQ43" s="65">
        <f ca="1">AVERAGE(OFFSET(A43,0,Fixtures!$D$6,1,6))</f>
        <v>1.5100591503750007</v>
      </c>
      <c r="AR43" s="65">
        <f ca="1">AVERAGE(OFFSET(A43,0,Fixtures!$D$6,1,3))</f>
        <v>1.5248100020713329</v>
      </c>
      <c r="AS43" s="81"/>
      <c r="AY43" s="62"/>
    </row>
    <row r="44" spans="1:57" x14ac:dyDescent="0.3">
      <c r="X44" s="62"/>
      <c r="Y44" s="62"/>
      <c r="Z44" s="62"/>
      <c r="AG44" s="34"/>
      <c r="AH44" s="34"/>
      <c r="AI44" s="34"/>
      <c r="AJ44" s="34"/>
      <c r="AK44" s="34"/>
      <c r="AL44" s="34"/>
      <c r="AM44" s="34"/>
      <c r="AY44" s="62"/>
    </row>
    <row r="45" spans="1:57" x14ac:dyDescent="0.3">
      <c r="A45" s="59" t="s">
        <v>0</v>
      </c>
      <c r="B45" s="59">
        <v>1</v>
      </c>
      <c r="C45" s="59">
        <v>2</v>
      </c>
      <c r="D45" s="59">
        <v>3</v>
      </c>
      <c r="E45" s="59">
        <v>4</v>
      </c>
      <c r="F45" s="59">
        <v>5</v>
      </c>
      <c r="G45" s="59">
        <v>6</v>
      </c>
      <c r="H45" s="59">
        <v>7</v>
      </c>
      <c r="I45" s="59">
        <v>8</v>
      </c>
      <c r="J45" s="59">
        <v>9</v>
      </c>
      <c r="K45" s="59">
        <v>10</v>
      </c>
      <c r="L45" s="59">
        <v>11</v>
      </c>
      <c r="M45" s="59">
        <v>12</v>
      </c>
      <c r="N45" s="59">
        <v>13</v>
      </c>
      <c r="O45" s="59">
        <v>14</v>
      </c>
      <c r="P45" s="59">
        <v>15</v>
      </c>
      <c r="Q45" s="59">
        <v>16</v>
      </c>
      <c r="R45" s="59">
        <v>17</v>
      </c>
      <c r="S45" s="59">
        <v>18</v>
      </c>
      <c r="T45" s="59">
        <v>19</v>
      </c>
      <c r="U45" s="59">
        <v>20</v>
      </c>
      <c r="V45" s="59">
        <v>21</v>
      </c>
      <c r="W45" s="59">
        <v>22</v>
      </c>
      <c r="X45" s="59">
        <v>23</v>
      </c>
      <c r="Y45" s="59">
        <v>24</v>
      </c>
      <c r="Z45" s="59">
        <v>25</v>
      </c>
      <c r="AA45" s="59">
        <v>26</v>
      </c>
      <c r="AB45" s="59">
        <v>27</v>
      </c>
      <c r="AC45" s="59">
        <v>28</v>
      </c>
      <c r="AD45" s="59">
        <v>29</v>
      </c>
      <c r="AE45" s="59">
        <v>30</v>
      </c>
      <c r="AF45" s="33">
        <v>31</v>
      </c>
      <c r="AG45" s="33">
        <v>32</v>
      </c>
      <c r="AH45" s="33">
        <v>33</v>
      </c>
      <c r="AI45" s="33">
        <v>34</v>
      </c>
      <c r="AJ45" s="33">
        <v>35</v>
      </c>
      <c r="AK45" s="33">
        <v>36</v>
      </c>
      <c r="AL45" s="33">
        <v>37</v>
      </c>
      <c r="AM45" s="33">
        <v>38</v>
      </c>
      <c r="AP45" s="66"/>
    </row>
    <row r="46" spans="1:57" x14ac:dyDescent="0.3">
      <c r="A46" s="41" t="str">
        <f>$A24</f>
        <v>ARS</v>
      </c>
      <c r="B46" s="73" t="str">
        <f t="shared" ref="B46:Q46" si="2">IF(IFERROR(FIND("@",B2),0), $A46, CONCATENATE("@", $A46))</f>
        <v>ARS</v>
      </c>
      <c r="C46" s="73" t="str">
        <f t="shared" si="2"/>
        <v>@ARS</v>
      </c>
      <c r="D46" s="73" t="str">
        <f t="shared" si="2"/>
        <v>ARS</v>
      </c>
      <c r="E46" s="73" t="str">
        <f t="shared" si="2"/>
        <v>@ARS</v>
      </c>
      <c r="F46" s="73" t="str">
        <f t="shared" si="2"/>
        <v>ARS</v>
      </c>
      <c r="G46" s="73" t="str">
        <f t="shared" si="2"/>
        <v>@ARS</v>
      </c>
      <c r="H46" s="73" t="str">
        <f t="shared" si="2"/>
        <v>ARS</v>
      </c>
      <c r="I46" s="73" t="str">
        <f t="shared" si="2"/>
        <v>@ARS</v>
      </c>
      <c r="J46" s="73" t="str">
        <f t="shared" si="2"/>
        <v>ARS</v>
      </c>
      <c r="K46" s="73" t="str">
        <f t="shared" si="2"/>
        <v>@ARS</v>
      </c>
      <c r="L46" s="73" t="str">
        <f t="shared" si="2"/>
        <v>@ARS</v>
      </c>
      <c r="M46" s="73" t="str">
        <f t="shared" si="2"/>
        <v>ARS</v>
      </c>
      <c r="N46" s="73" t="str">
        <f t="shared" si="2"/>
        <v>@ARS</v>
      </c>
      <c r="O46" s="73" t="str">
        <f t="shared" si="2"/>
        <v>ARS</v>
      </c>
      <c r="P46" s="73" t="str">
        <f t="shared" si="2"/>
        <v>@ARS</v>
      </c>
      <c r="Q46" s="73" t="str">
        <f t="shared" si="2"/>
        <v>ARS</v>
      </c>
      <c r="R46" s="73" t="str">
        <f t="shared" ref="C46:AM53" si="3">IF(IFERROR(FIND("@",R2),0), $A46, CONCATENATE("@", $A46))</f>
        <v>@ARS</v>
      </c>
      <c r="S46" s="73" t="str">
        <f t="shared" si="3"/>
        <v>ARS</v>
      </c>
      <c r="T46" s="73" t="str">
        <f t="shared" si="3"/>
        <v>ARS</v>
      </c>
      <c r="U46" s="73" t="str">
        <f t="shared" si="3"/>
        <v>@ARS</v>
      </c>
      <c r="V46" s="73" t="str">
        <f t="shared" si="3"/>
        <v>@ARS</v>
      </c>
      <c r="W46" s="73" t="str">
        <f t="shared" si="3"/>
        <v>ARS</v>
      </c>
      <c r="X46" s="73" t="str">
        <f t="shared" si="3"/>
        <v>@ARS</v>
      </c>
      <c r="Y46" s="73" t="str">
        <f t="shared" si="3"/>
        <v>ARS</v>
      </c>
      <c r="Z46" s="73" t="str">
        <f t="shared" si="3"/>
        <v>ARS</v>
      </c>
      <c r="AA46" s="73" t="str">
        <f t="shared" si="3"/>
        <v>@ARS</v>
      </c>
      <c r="AB46" s="73" t="str">
        <f t="shared" si="3"/>
        <v>@ARS</v>
      </c>
      <c r="AC46" s="73" t="str">
        <f t="shared" si="3"/>
        <v>ARS</v>
      </c>
      <c r="AD46" s="73" t="str">
        <f t="shared" si="3"/>
        <v>@ARS</v>
      </c>
      <c r="AE46" s="73" t="str">
        <f t="shared" si="3"/>
        <v>ARS</v>
      </c>
      <c r="AF46" s="73" t="str">
        <f t="shared" si="3"/>
        <v>ARS</v>
      </c>
      <c r="AG46" s="73" t="str">
        <f t="shared" si="3"/>
        <v>@ARS</v>
      </c>
      <c r="AH46" s="73" t="str">
        <f t="shared" si="3"/>
        <v>ARS</v>
      </c>
      <c r="AI46" s="73" t="str">
        <f t="shared" si="3"/>
        <v>@ARS</v>
      </c>
      <c r="AJ46" s="73" t="str">
        <f t="shared" si="3"/>
        <v>ARS</v>
      </c>
      <c r="AK46" s="73" t="str">
        <f t="shared" si="3"/>
        <v>@ARS</v>
      </c>
      <c r="AL46" s="73" t="str">
        <f t="shared" si="3"/>
        <v>ARS</v>
      </c>
      <c r="AM46" s="73" t="str">
        <f t="shared" si="3"/>
        <v>@ARS</v>
      </c>
      <c r="AP46" s="66"/>
    </row>
    <row r="47" spans="1:57" x14ac:dyDescent="0.3">
      <c r="A47" s="41" t="str">
        <f t="shared" ref="A47:A65" si="4">$A25</f>
        <v>AVL</v>
      </c>
      <c r="B47" s="73" t="str">
        <f t="shared" ref="B47:B65" si="5">IF(IFERROR(FIND("@",B3),0), $A47, CONCATENATE("@", $A47))</f>
        <v>AVL</v>
      </c>
      <c r="C47" s="73" t="str">
        <f t="shared" si="3"/>
        <v>@AVL</v>
      </c>
      <c r="D47" s="73" t="str">
        <f t="shared" si="3"/>
        <v>@AVL</v>
      </c>
      <c r="E47" s="73" t="str">
        <f t="shared" si="3"/>
        <v>AVL</v>
      </c>
      <c r="F47" s="73" t="str">
        <f t="shared" si="3"/>
        <v>@AVL</v>
      </c>
      <c r="G47" s="73" t="str">
        <f t="shared" si="3"/>
        <v>AVL</v>
      </c>
      <c r="H47" s="73" t="str">
        <f t="shared" si="3"/>
        <v>@AVL</v>
      </c>
      <c r="I47" s="73" t="str">
        <f t="shared" si="3"/>
        <v>AVL</v>
      </c>
      <c r="J47" s="73" t="str">
        <f t="shared" si="3"/>
        <v>@AVL</v>
      </c>
      <c r="K47" s="73" t="str">
        <f t="shared" si="3"/>
        <v>AVL</v>
      </c>
      <c r="L47" s="73" t="str">
        <f t="shared" si="3"/>
        <v>@AVL</v>
      </c>
      <c r="M47" s="73" t="str">
        <f t="shared" si="3"/>
        <v>AVL</v>
      </c>
      <c r="N47" s="73" t="str">
        <f t="shared" si="3"/>
        <v>@AVL</v>
      </c>
      <c r="O47" s="73" t="str">
        <f t="shared" si="3"/>
        <v>AVL</v>
      </c>
      <c r="P47" s="73" t="str">
        <f t="shared" si="3"/>
        <v>AVL</v>
      </c>
      <c r="Q47" s="73" t="str">
        <f t="shared" si="3"/>
        <v>@AVL</v>
      </c>
      <c r="R47" s="73" t="str">
        <f t="shared" si="3"/>
        <v>AVL</v>
      </c>
      <c r="S47" s="73" t="str">
        <f t="shared" si="3"/>
        <v>@AVL</v>
      </c>
      <c r="T47" s="73" t="str">
        <f t="shared" si="3"/>
        <v>@AVL</v>
      </c>
      <c r="U47" s="73" t="str">
        <f t="shared" si="3"/>
        <v>AVL</v>
      </c>
      <c r="V47" s="73" t="str">
        <f t="shared" si="3"/>
        <v>AVL</v>
      </c>
      <c r="W47" s="73" t="str">
        <f t="shared" si="3"/>
        <v>@AVL</v>
      </c>
      <c r="X47" s="73" t="str">
        <f t="shared" si="3"/>
        <v>AVL</v>
      </c>
      <c r="Y47" s="73" t="str">
        <f t="shared" si="3"/>
        <v>@AVL</v>
      </c>
      <c r="Z47" s="73" t="str">
        <f t="shared" si="3"/>
        <v>AVL</v>
      </c>
      <c r="AA47" s="73" t="str">
        <f t="shared" si="3"/>
        <v>@AVL</v>
      </c>
      <c r="AB47" s="73" t="str">
        <f t="shared" si="3"/>
        <v>AVL</v>
      </c>
      <c r="AC47" s="73" t="str">
        <f t="shared" si="3"/>
        <v>@AVL</v>
      </c>
      <c r="AD47" s="73" t="str">
        <f t="shared" si="3"/>
        <v>AVL</v>
      </c>
      <c r="AE47" s="73" t="str">
        <f t="shared" si="3"/>
        <v>@AVL</v>
      </c>
      <c r="AF47" s="73" t="str">
        <f t="shared" si="3"/>
        <v>AVL</v>
      </c>
      <c r="AG47" s="73" t="str">
        <f t="shared" si="3"/>
        <v>@AVL</v>
      </c>
      <c r="AH47" s="73" t="str">
        <f t="shared" si="3"/>
        <v>AVL</v>
      </c>
      <c r="AI47" s="73" t="str">
        <f t="shared" si="3"/>
        <v>@AVL</v>
      </c>
      <c r="AJ47" s="73" t="str">
        <f t="shared" si="3"/>
        <v>@AVL</v>
      </c>
      <c r="AK47" s="73" t="str">
        <f t="shared" si="3"/>
        <v>AVL</v>
      </c>
      <c r="AL47" s="73" t="str">
        <f t="shared" si="3"/>
        <v>@AVL</v>
      </c>
      <c r="AM47" s="73" t="str">
        <f t="shared" si="3"/>
        <v>AVL</v>
      </c>
      <c r="AP47" s="66"/>
    </row>
    <row r="48" spans="1:57" x14ac:dyDescent="0.3">
      <c r="A48" s="41" t="str">
        <f t="shared" si="4"/>
        <v>BOU</v>
      </c>
      <c r="B48" s="73" t="str">
        <f t="shared" si="5"/>
        <v>@BOU</v>
      </c>
      <c r="C48" s="73" t="str">
        <f t="shared" si="3"/>
        <v>BOU</v>
      </c>
      <c r="D48" s="73" t="str">
        <f t="shared" si="3"/>
        <v>@BOU</v>
      </c>
      <c r="E48" s="73" t="str">
        <f t="shared" si="3"/>
        <v>BOU</v>
      </c>
      <c r="F48" s="73" t="str">
        <f t="shared" si="3"/>
        <v>@BOU</v>
      </c>
      <c r="G48" s="73" t="str">
        <f t="shared" si="3"/>
        <v>BOU</v>
      </c>
      <c r="H48" s="73" t="str">
        <f t="shared" si="3"/>
        <v>@BOU</v>
      </c>
      <c r="I48" s="73" t="str">
        <f t="shared" si="3"/>
        <v>BOU</v>
      </c>
      <c r="J48" s="73" t="str">
        <f t="shared" si="3"/>
        <v>@BOU</v>
      </c>
      <c r="K48" s="73" t="str">
        <f t="shared" si="3"/>
        <v>BOU</v>
      </c>
      <c r="L48" s="73" t="str">
        <f t="shared" si="3"/>
        <v>@BOU</v>
      </c>
      <c r="M48" s="73" t="str">
        <f t="shared" si="3"/>
        <v>BOU</v>
      </c>
      <c r="N48" s="73" t="str">
        <f t="shared" si="3"/>
        <v>@BOU</v>
      </c>
      <c r="O48" s="73" t="str">
        <f t="shared" si="3"/>
        <v>BOU</v>
      </c>
      <c r="P48" s="73" t="str">
        <f t="shared" si="3"/>
        <v>BOU</v>
      </c>
      <c r="Q48" s="73" t="str">
        <f t="shared" si="3"/>
        <v>@BOU</v>
      </c>
      <c r="R48" s="73" t="str">
        <f t="shared" si="3"/>
        <v>BOU</v>
      </c>
      <c r="S48" s="73" t="str">
        <f t="shared" si="3"/>
        <v>@BOU</v>
      </c>
      <c r="T48" s="73" t="str">
        <f t="shared" si="3"/>
        <v>@BOU</v>
      </c>
      <c r="U48" s="73" t="str">
        <f t="shared" si="3"/>
        <v>BOU</v>
      </c>
      <c r="V48" s="73" t="str">
        <f t="shared" si="3"/>
        <v>BOU</v>
      </c>
      <c r="W48" s="73" t="str">
        <f t="shared" si="3"/>
        <v>@BOU</v>
      </c>
      <c r="X48" s="73" t="str">
        <f t="shared" si="3"/>
        <v>BOU</v>
      </c>
      <c r="Y48" s="73" t="str">
        <f t="shared" si="3"/>
        <v>@BOU</v>
      </c>
      <c r="Z48" s="73" t="str">
        <f t="shared" si="3"/>
        <v>@BOU</v>
      </c>
      <c r="AA48" s="73" t="str">
        <f t="shared" si="3"/>
        <v>BOU</v>
      </c>
      <c r="AB48" s="73" t="str">
        <f t="shared" si="3"/>
        <v>BOU</v>
      </c>
      <c r="AC48" s="73" t="str">
        <f t="shared" si="3"/>
        <v>@BOU</v>
      </c>
      <c r="AD48" s="73" t="str">
        <f t="shared" si="3"/>
        <v>BOU</v>
      </c>
      <c r="AE48" s="73" t="str">
        <f t="shared" si="3"/>
        <v>@BOU</v>
      </c>
      <c r="AF48" s="73" t="str">
        <f t="shared" si="3"/>
        <v>BOU</v>
      </c>
      <c r="AG48" s="73" t="str">
        <f t="shared" si="3"/>
        <v>@BOU</v>
      </c>
      <c r="AH48" s="73" t="str">
        <f t="shared" si="3"/>
        <v>BOU</v>
      </c>
      <c r="AI48" s="73" t="str">
        <f t="shared" si="3"/>
        <v>@BOU</v>
      </c>
      <c r="AJ48" s="73" t="str">
        <f t="shared" si="3"/>
        <v>@BOU</v>
      </c>
      <c r="AK48" s="73" t="str">
        <f t="shared" si="3"/>
        <v>BOU</v>
      </c>
      <c r="AL48" s="73" t="str">
        <f t="shared" si="3"/>
        <v>@BOU</v>
      </c>
      <c r="AM48" s="73" t="str">
        <f t="shared" si="3"/>
        <v>BOU</v>
      </c>
      <c r="AP48" s="66"/>
    </row>
    <row r="49" spans="1:42" x14ac:dyDescent="0.3">
      <c r="A49" s="41" t="str">
        <f t="shared" si="4"/>
        <v>BRI</v>
      </c>
      <c r="B49" s="73" t="str">
        <f t="shared" si="5"/>
        <v>BRI</v>
      </c>
      <c r="C49" s="73" t="str">
        <f t="shared" si="3"/>
        <v>@BRI</v>
      </c>
      <c r="D49" s="73" t="str">
        <f t="shared" si="3"/>
        <v>@BRI</v>
      </c>
      <c r="E49" s="73" t="str">
        <f t="shared" si="3"/>
        <v>BRI</v>
      </c>
      <c r="F49" s="73" t="str">
        <f t="shared" si="3"/>
        <v>@BRI</v>
      </c>
      <c r="G49" s="73" t="str">
        <f t="shared" si="3"/>
        <v>BRI</v>
      </c>
      <c r="H49" s="73" t="str">
        <f t="shared" si="3"/>
        <v>BRI</v>
      </c>
      <c r="I49" s="73" t="str">
        <f t="shared" si="3"/>
        <v>@BRI</v>
      </c>
      <c r="J49" s="73" t="str">
        <f t="shared" si="3"/>
        <v>BRI</v>
      </c>
      <c r="K49" s="73" t="str">
        <f t="shared" si="3"/>
        <v>@BRI</v>
      </c>
      <c r="L49" s="73" t="str">
        <f t="shared" si="3"/>
        <v>@BRI</v>
      </c>
      <c r="M49" s="73" t="str">
        <f t="shared" si="3"/>
        <v>BRI</v>
      </c>
      <c r="N49" s="73" t="str">
        <f t="shared" si="3"/>
        <v>@BRI</v>
      </c>
      <c r="O49" s="73" t="str">
        <f t="shared" si="3"/>
        <v>BRI</v>
      </c>
      <c r="P49" s="73" t="str">
        <f t="shared" si="3"/>
        <v>BRI</v>
      </c>
      <c r="Q49" s="73" t="str">
        <f t="shared" si="3"/>
        <v>@BRI</v>
      </c>
      <c r="R49" s="73" t="str">
        <f t="shared" si="3"/>
        <v>BRI</v>
      </c>
      <c r="S49" s="73" t="str">
        <f t="shared" si="3"/>
        <v>@BRI</v>
      </c>
      <c r="T49" s="73" t="str">
        <f t="shared" si="3"/>
        <v>BRI</v>
      </c>
      <c r="U49" s="73" t="str">
        <f t="shared" si="3"/>
        <v>@BRI</v>
      </c>
      <c r="V49" s="73" t="str">
        <f t="shared" si="3"/>
        <v>@BRI</v>
      </c>
      <c r="W49" s="73" t="str">
        <f t="shared" si="3"/>
        <v>BRI</v>
      </c>
      <c r="X49" s="73" t="str">
        <f t="shared" si="3"/>
        <v>@BRI</v>
      </c>
      <c r="Y49" s="73" t="str">
        <f t="shared" si="3"/>
        <v>BRI</v>
      </c>
      <c r="Z49" s="73" t="str">
        <f t="shared" si="3"/>
        <v>BRI</v>
      </c>
      <c r="AA49" s="73" t="str">
        <f t="shared" si="3"/>
        <v>@BRI</v>
      </c>
      <c r="AB49" s="73" t="str">
        <f t="shared" si="3"/>
        <v>BRI</v>
      </c>
      <c r="AC49" s="73" t="str">
        <f t="shared" si="3"/>
        <v>@BRI</v>
      </c>
      <c r="AD49" s="73" t="str">
        <f t="shared" si="3"/>
        <v>BRI</v>
      </c>
      <c r="AE49" s="73" t="str">
        <f t="shared" si="3"/>
        <v>@BRI</v>
      </c>
      <c r="AF49" s="73" t="str">
        <f t="shared" si="3"/>
        <v>BRI</v>
      </c>
      <c r="AG49" s="73" t="str">
        <f t="shared" si="3"/>
        <v>@BRI</v>
      </c>
      <c r="AH49" s="73" t="str">
        <f t="shared" si="3"/>
        <v>BRI</v>
      </c>
      <c r="AI49" s="73" t="str">
        <f t="shared" si="3"/>
        <v>@BRI</v>
      </c>
      <c r="AJ49" s="73" t="str">
        <f t="shared" si="3"/>
        <v>@BRI</v>
      </c>
      <c r="AK49" s="73" t="str">
        <f t="shared" si="3"/>
        <v>BRI</v>
      </c>
      <c r="AL49" s="73" t="str">
        <f t="shared" si="3"/>
        <v>@BRI</v>
      </c>
      <c r="AM49" s="73" t="str">
        <f t="shared" si="3"/>
        <v>BRI</v>
      </c>
      <c r="AP49" s="66"/>
    </row>
    <row r="50" spans="1:42" x14ac:dyDescent="0.3">
      <c r="A50" s="41" t="str">
        <f t="shared" si="4"/>
        <v>BUR</v>
      </c>
      <c r="B50" s="73" t="str">
        <f t="shared" si="5"/>
        <v>@BUR</v>
      </c>
      <c r="C50" s="73" t="str">
        <f t="shared" si="3"/>
        <v>BUR</v>
      </c>
      <c r="D50" s="73" t="str">
        <f t="shared" si="3"/>
        <v>BUR</v>
      </c>
      <c r="E50" s="73" t="str">
        <f t="shared" si="3"/>
        <v>@BUR</v>
      </c>
      <c r="F50" s="73" t="str">
        <f t="shared" si="3"/>
        <v>BUR</v>
      </c>
      <c r="G50" s="73" t="str">
        <f t="shared" si="3"/>
        <v>@BUR</v>
      </c>
      <c r="H50" s="73" t="str">
        <f t="shared" si="3"/>
        <v>BUR</v>
      </c>
      <c r="I50" s="73" t="str">
        <f t="shared" si="3"/>
        <v>@BUR</v>
      </c>
      <c r="J50" s="73" t="str">
        <f t="shared" si="3"/>
        <v>BUR</v>
      </c>
      <c r="K50" s="73" t="str">
        <f t="shared" si="3"/>
        <v>@BUR</v>
      </c>
      <c r="L50" s="73" t="str">
        <f t="shared" si="3"/>
        <v>BUR</v>
      </c>
      <c r="M50" s="73" t="str">
        <f t="shared" si="3"/>
        <v>@BUR</v>
      </c>
      <c r="N50" s="73" t="str">
        <f t="shared" si="3"/>
        <v>BUR</v>
      </c>
      <c r="O50" s="73" t="str">
        <f t="shared" si="3"/>
        <v>@BUR</v>
      </c>
      <c r="P50" s="73" t="str">
        <f t="shared" si="3"/>
        <v>@BUR</v>
      </c>
      <c r="Q50" s="73" t="str">
        <f t="shared" si="3"/>
        <v>BUR</v>
      </c>
      <c r="R50" s="73" t="str">
        <f t="shared" si="3"/>
        <v>@BUR</v>
      </c>
      <c r="S50" s="73" t="str">
        <f t="shared" si="3"/>
        <v>BUR</v>
      </c>
      <c r="T50" s="73" t="str">
        <f t="shared" si="3"/>
        <v>BUR</v>
      </c>
      <c r="U50" s="73" t="str">
        <f t="shared" si="3"/>
        <v>@BUR</v>
      </c>
      <c r="V50" s="73" t="str">
        <f t="shared" si="3"/>
        <v>@BUR</v>
      </c>
      <c r="W50" s="73" t="str">
        <f t="shared" si="3"/>
        <v>BUR</v>
      </c>
      <c r="X50" s="73" t="str">
        <f t="shared" si="3"/>
        <v>@BUR</v>
      </c>
      <c r="Y50" s="73" t="str">
        <f t="shared" si="3"/>
        <v>BUR</v>
      </c>
      <c r="Z50" s="73" t="str">
        <f t="shared" si="3"/>
        <v>@BUR</v>
      </c>
      <c r="AA50" s="73" t="str">
        <f t="shared" si="3"/>
        <v>BUR</v>
      </c>
      <c r="AB50" s="73" t="str">
        <f t="shared" si="3"/>
        <v>@BUR</v>
      </c>
      <c r="AC50" s="73" t="str">
        <f t="shared" si="3"/>
        <v>BUR</v>
      </c>
      <c r="AD50" s="73" t="str">
        <f t="shared" si="3"/>
        <v>@BUR</v>
      </c>
      <c r="AE50" s="73" t="str">
        <f t="shared" si="3"/>
        <v>BUR</v>
      </c>
      <c r="AF50" s="73" t="str">
        <f t="shared" si="3"/>
        <v>@BUR</v>
      </c>
      <c r="AG50" s="73" t="str">
        <f t="shared" si="3"/>
        <v>BUR</v>
      </c>
      <c r="AH50" s="73" t="str">
        <f t="shared" si="3"/>
        <v>@BUR</v>
      </c>
      <c r="AI50" s="73" t="str">
        <f t="shared" si="3"/>
        <v>BUR</v>
      </c>
      <c r="AJ50" s="73" t="str">
        <f t="shared" si="3"/>
        <v>BUR</v>
      </c>
      <c r="AK50" s="73" t="str">
        <f t="shared" si="3"/>
        <v>@BUR</v>
      </c>
      <c r="AL50" s="73" t="str">
        <f t="shared" si="3"/>
        <v>BUR</v>
      </c>
      <c r="AM50" s="73" t="str">
        <f t="shared" si="3"/>
        <v>@BUR</v>
      </c>
      <c r="AP50" s="66"/>
    </row>
    <row r="51" spans="1:42" x14ac:dyDescent="0.3">
      <c r="A51" s="41" t="str">
        <f t="shared" si="4"/>
        <v>CHE</v>
      </c>
      <c r="B51" s="73" t="str">
        <f t="shared" si="5"/>
        <v>CHE</v>
      </c>
      <c r="C51" s="73" t="str">
        <f t="shared" si="3"/>
        <v>@CHE</v>
      </c>
      <c r="D51" s="73" t="str">
        <f t="shared" si="3"/>
        <v>CHE</v>
      </c>
      <c r="E51" s="73" t="str">
        <f t="shared" si="3"/>
        <v>@CHE</v>
      </c>
      <c r="F51" s="73" t="str">
        <f t="shared" si="3"/>
        <v>CHE</v>
      </c>
      <c r="G51" s="73" t="str">
        <f t="shared" si="3"/>
        <v>@CHE</v>
      </c>
      <c r="H51" s="73" t="str">
        <f t="shared" si="3"/>
        <v>@CHE</v>
      </c>
      <c r="I51" s="73" t="str">
        <f t="shared" si="3"/>
        <v>CHE</v>
      </c>
      <c r="J51" s="73" t="str">
        <f t="shared" si="3"/>
        <v>@CHE</v>
      </c>
      <c r="K51" s="73" t="str">
        <f t="shared" si="3"/>
        <v>CHE</v>
      </c>
      <c r="L51" s="73" t="str">
        <f t="shared" si="3"/>
        <v>CHE</v>
      </c>
      <c r="M51" s="73" t="str">
        <f t="shared" si="3"/>
        <v>@CHE</v>
      </c>
      <c r="N51" s="73" t="str">
        <f t="shared" si="3"/>
        <v>CHE</v>
      </c>
      <c r="O51" s="73" t="str">
        <f t="shared" si="3"/>
        <v>@CHE</v>
      </c>
      <c r="P51" s="73" t="str">
        <f t="shared" si="3"/>
        <v>@CHE</v>
      </c>
      <c r="Q51" s="73" t="str">
        <f t="shared" si="3"/>
        <v>CHE</v>
      </c>
      <c r="R51" s="73" t="str">
        <f t="shared" si="3"/>
        <v>@CHE</v>
      </c>
      <c r="S51" s="73" t="str">
        <f t="shared" si="3"/>
        <v>CHE</v>
      </c>
      <c r="T51" s="73" t="str">
        <f t="shared" si="3"/>
        <v>@CHE</v>
      </c>
      <c r="U51" s="73" t="str">
        <f t="shared" si="3"/>
        <v>CHE</v>
      </c>
      <c r="V51" s="73" t="str">
        <f t="shared" si="3"/>
        <v>CHE</v>
      </c>
      <c r="W51" s="73" t="str">
        <f t="shared" si="3"/>
        <v>@CHE</v>
      </c>
      <c r="X51" s="73" t="str">
        <f t="shared" si="3"/>
        <v>CHE</v>
      </c>
      <c r="Y51" s="73" t="str">
        <f t="shared" si="3"/>
        <v>@CHE</v>
      </c>
      <c r="Z51" s="73" t="str">
        <f t="shared" si="3"/>
        <v>CHE</v>
      </c>
      <c r="AA51" s="73" t="str">
        <f t="shared" si="3"/>
        <v>@CHE</v>
      </c>
      <c r="AB51" s="73" t="str">
        <f t="shared" si="3"/>
        <v>@CHE</v>
      </c>
      <c r="AC51" s="73" t="str">
        <f t="shared" si="3"/>
        <v>CHE</v>
      </c>
      <c r="AD51" s="73" t="str">
        <f t="shared" si="3"/>
        <v>@CHE</v>
      </c>
      <c r="AE51" s="73" t="str">
        <f t="shared" si="3"/>
        <v>CHE</v>
      </c>
      <c r="AF51" s="73" t="str">
        <f t="shared" si="3"/>
        <v>@CHE</v>
      </c>
      <c r="AG51" s="73" t="str">
        <f t="shared" si="3"/>
        <v>CHE</v>
      </c>
      <c r="AH51" s="73" t="str">
        <f t="shared" si="3"/>
        <v>@CHE</v>
      </c>
      <c r="AI51" s="73" t="str">
        <f t="shared" si="3"/>
        <v>CHE</v>
      </c>
      <c r="AJ51" s="73" t="str">
        <f t="shared" si="3"/>
        <v>CHE</v>
      </c>
      <c r="AK51" s="73" t="str">
        <f t="shared" si="3"/>
        <v>@CHE</v>
      </c>
      <c r="AL51" s="73" t="str">
        <f t="shared" si="3"/>
        <v>CHE</v>
      </c>
      <c r="AM51" s="73" t="str">
        <f t="shared" si="3"/>
        <v>@CHE</v>
      </c>
      <c r="AP51" s="66"/>
    </row>
    <row r="52" spans="1:42" x14ac:dyDescent="0.3">
      <c r="A52" s="41" t="str">
        <f t="shared" si="4"/>
        <v>CRY</v>
      </c>
      <c r="B52" s="73" t="str">
        <f t="shared" si="5"/>
        <v>@CRY</v>
      </c>
      <c r="C52" s="73" t="str">
        <f t="shared" si="3"/>
        <v>CRY</v>
      </c>
      <c r="D52" s="73" t="str">
        <f t="shared" si="3"/>
        <v>CRY</v>
      </c>
      <c r="E52" s="73" t="str">
        <f t="shared" si="3"/>
        <v>@CRY</v>
      </c>
      <c r="F52" s="73" t="str">
        <f t="shared" si="3"/>
        <v>CRY</v>
      </c>
      <c r="G52" s="73" t="str">
        <f t="shared" si="3"/>
        <v>@CRY</v>
      </c>
      <c r="H52" s="73" t="str">
        <f t="shared" si="3"/>
        <v>@CRY</v>
      </c>
      <c r="I52" s="73" t="str">
        <f t="shared" si="3"/>
        <v>CRY</v>
      </c>
      <c r="J52" s="73" t="str">
        <f t="shared" si="3"/>
        <v>@CRY</v>
      </c>
      <c r="K52" s="73" t="str">
        <f t="shared" si="3"/>
        <v>CRY</v>
      </c>
      <c r="L52" s="73" t="str">
        <f t="shared" si="3"/>
        <v>@CRY</v>
      </c>
      <c r="M52" s="73" t="str">
        <f t="shared" si="3"/>
        <v>CRY</v>
      </c>
      <c r="N52" s="73" t="str">
        <f t="shared" si="3"/>
        <v>@CRY</v>
      </c>
      <c r="O52" s="73" t="str">
        <f t="shared" si="3"/>
        <v>CRY</v>
      </c>
      <c r="P52" s="73" t="str">
        <f t="shared" si="3"/>
        <v>@CRY</v>
      </c>
      <c r="Q52" s="73" t="str">
        <f t="shared" si="3"/>
        <v>CRY</v>
      </c>
      <c r="R52" s="73" t="str">
        <f t="shared" si="3"/>
        <v>@CRY</v>
      </c>
      <c r="S52" s="73" t="str">
        <f t="shared" si="3"/>
        <v>CRY</v>
      </c>
      <c r="T52" s="73" t="str">
        <f t="shared" si="3"/>
        <v>@CRY</v>
      </c>
      <c r="U52" s="73" t="str">
        <f t="shared" si="3"/>
        <v>CRY</v>
      </c>
      <c r="V52" s="73" t="str">
        <f t="shared" si="3"/>
        <v>CRY</v>
      </c>
      <c r="W52" s="73" t="str">
        <f t="shared" si="3"/>
        <v>@CRY</v>
      </c>
      <c r="X52" s="73" t="str">
        <f t="shared" si="3"/>
        <v>CRY</v>
      </c>
      <c r="Y52" s="73" t="str">
        <f t="shared" si="3"/>
        <v>@CRY</v>
      </c>
      <c r="Z52" s="73" t="str">
        <f t="shared" si="3"/>
        <v>@CRY</v>
      </c>
      <c r="AA52" s="73" t="str">
        <f t="shared" si="3"/>
        <v>CRY</v>
      </c>
      <c r="AB52" s="73" t="str">
        <f t="shared" si="3"/>
        <v>@CRY</v>
      </c>
      <c r="AC52" s="73" t="str">
        <f t="shared" si="3"/>
        <v>CRY</v>
      </c>
      <c r="AD52" s="73" t="str">
        <f t="shared" si="3"/>
        <v>@CRY</v>
      </c>
      <c r="AE52" s="73" t="str">
        <f t="shared" si="3"/>
        <v>CRY</v>
      </c>
      <c r="AF52" s="73" t="str">
        <f t="shared" si="3"/>
        <v>CRY</v>
      </c>
      <c r="AG52" s="73" t="str">
        <f t="shared" si="3"/>
        <v>@CRY</v>
      </c>
      <c r="AH52" s="73" t="str">
        <f t="shared" si="3"/>
        <v>CRY</v>
      </c>
      <c r="AI52" s="73" t="str">
        <f t="shared" si="3"/>
        <v>@CRY</v>
      </c>
      <c r="AJ52" s="73" t="str">
        <f t="shared" si="3"/>
        <v>CRY</v>
      </c>
      <c r="AK52" s="73" t="str">
        <f t="shared" si="3"/>
        <v>@CRY</v>
      </c>
      <c r="AL52" s="73" t="str">
        <f t="shared" si="3"/>
        <v>CRY</v>
      </c>
      <c r="AM52" s="73" t="str">
        <f t="shared" si="3"/>
        <v>@CRY</v>
      </c>
      <c r="AP52" s="66"/>
    </row>
    <row r="53" spans="1:42" x14ac:dyDescent="0.3">
      <c r="A53" s="41" t="str">
        <f t="shared" si="4"/>
        <v>EVE</v>
      </c>
      <c r="B53" s="73" t="str">
        <f t="shared" si="5"/>
        <v>EVE</v>
      </c>
      <c r="C53" s="73" t="str">
        <f t="shared" si="3"/>
        <v>@EVE</v>
      </c>
      <c r="D53" s="73" t="str">
        <f t="shared" si="3"/>
        <v>EVE</v>
      </c>
      <c r="E53" s="73" t="str">
        <f t="shared" si="3"/>
        <v>@EVE</v>
      </c>
      <c r="F53" s="73" t="str">
        <f t="shared" si="3"/>
        <v>EVE</v>
      </c>
      <c r="G53" s="73" t="str">
        <f t="shared" si="3"/>
        <v>@EVE</v>
      </c>
      <c r="H53" s="73" t="str">
        <f t="shared" si="3"/>
        <v>@EVE</v>
      </c>
      <c r="I53" s="73" t="str">
        <f t="shared" si="3"/>
        <v>EVE</v>
      </c>
      <c r="J53" s="73" t="str">
        <f t="shared" si="3"/>
        <v>@EVE</v>
      </c>
      <c r="K53" s="73" t="str">
        <f t="shared" si="3"/>
        <v>EVE</v>
      </c>
      <c r="L53" s="73" t="str">
        <f t="shared" si="3"/>
        <v>@EVE</v>
      </c>
      <c r="M53" s="73" t="str">
        <f t="shared" si="3"/>
        <v>EVE</v>
      </c>
      <c r="N53" s="73" t="str">
        <f t="shared" ref="C53:AM60" si="6">IF(IFERROR(FIND("@",N9),0), $A53, CONCATENATE("@", $A53))</f>
        <v>@EVE</v>
      </c>
      <c r="O53" s="73" t="str">
        <f t="shared" si="6"/>
        <v>EVE</v>
      </c>
      <c r="P53" s="73" t="str">
        <f t="shared" si="6"/>
        <v>EVE</v>
      </c>
      <c r="Q53" s="73" t="str">
        <f t="shared" si="6"/>
        <v>@EVE</v>
      </c>
      <c r="R53" s="73" t="str">
        <f t="shared" si="6"/>
        <v>EVE</v>
      </c>
      <c r="S53" s="73" t="str">
        <f t="shared" si="6"/>
        <v>@EVE</v>
      </c>
      <c r="T53" s="73" t="str">
        <f t="shared" si="6"/>
        <v>@EVE</v>
      </c>
      <c r="U53" s="73" t="str">
        <f t="shared" si="6"/>
        <v>EVE</v>
      </c>
      <c r="V53" s="73" t="str">
        <f t="shared" si="6"/>
        <v>EVE</v>
      </c>
      <c r="W53" s="73" t="str">
        <f t="shared" si="6"/>
        <v>@EVE</v>
      </c>
      <c r="X53" s="73" t="str">
        <f t="shared" si="6"/>
        <v>EVE</v>
      </c>
      <c r="Y53" s="73" t="str">
        <f t="shared" si="6"/>
        <v>@EVE</v>
      </c>
      <c r="Z53" s="73" t="str">
        <f t="shared" si="6"/>
        <v>EVE</v>
      </c>
      <c r="AA53" s="73" t="str">
        <f t="shared" si="6"/>
        <v>@EVE</v>
      </c>
      <c r="AB53" s="73" t="str">
        <f t="shared" si="6"/>
        <v>EVE</v>
      </c>
      <c r="AC53" s="73" t="str">
        <f t="shared" si="6"/>
        <v>@EVE</v>
      </c>
      <c r="AD53" s="73" t="str">
        <f t="shared" si="6"/>
        <v>EVE</v>
      </c>
      <c r="AE53" s="73" t="str">
        <f t="shared" si="6"/>
        <v>@EVE</v>
      </c>
      <c r="AF53" s="73" t="str">
        <f t="shared" si="6"/>
        <v>EVE</v>
      </c>
      <c r="AG53" s="73" t="str">
        <f t="shared" si="6"/>
        <v>@EVE</v>
      </c>
      <c r="AH53" s="73" t="str">
        <f t="shared" si="6"/>
        <v>EVE</v>
      </c>
      <c r="AI53" s="73" t="str">
        <f t="shared" si="6"/>
        <v>@EVE</v>
      </c>
      <c r="AJ53" s="73" t="str">
        <f t="shared" si="6"/>
        <v>EVE</v>
      </c>
      <c r="AK53" s="73" t="str">
        <f t="shared" si="6"/>
        <v>@EVE</v>
      </c>
      <c r="AL53" s="73" t="str">
        <f t="shared" si="6"/>
        <v>EVE</v>
      </c>
      <c r="AM53" s="73" t="str">
        <f t="shared" si="6"/>
        <v>@EVE</v>
      </c>
      <c r="AP53" s="66"/>
    </row>
    <row r="54" spans="1:42" x14ac:dyDescent="0.3">
      <c r="A54" s="41" t="str">
        <f t="shared" si="4"/>
        <v>LEI</v>
      </c>
      <c r="B54" s="73" t="str">
        <f t="shared" si="5"/>
        <v>@LEI</v>
      </c>
      <c r="C54" s="73" t="str">
        <f t="shared" si="6"/>
        <v>LEI</v>
      </c>
      <c r="D54" s="73" t="str">
        <f t="shared" si="6"/>
        <v>LEI</v>
      </c>
      <c r="E54" s="73" t="str">
        <f t="shared" si="6"/>
        <v>@LEI</v>
      </c>
      <c r="F54" s="73" t="str">
        <f t="shared" si="6"/>
        <v>LEI</v>
      </c>
      <c r="G54" s="73" t="str">
        <f t="shared" si="6"/>
        <v>@LEI</v>
      </c>
      <c r="H54" s="73" t="str">
        <f t="shared" si="6"/>
        <v>@LEI</v>
      </c>
      <c r="I54" s="73" t="str">
        <f t="shared" si="6"/>
        <v>LEI</v>
      </c>
      <c r="J54" s="73" t="str">
        <f t="shared" si="6"/>
        <v>@LEI</v>
      </c>
      <c r="K54" s="73" t="str">
        <f t="shared" si="6"/>
        <v>LEI</v>
      </c>
      <c r="L54" s="73" t="str">
        <f t="shared" si="6"/>
        <v>LEI</v>
      </c>
      <c r="M54" s="73" t="str">
        <f t="shared" si="6"/>
        <v>@LEI</v>
      </c>
      <c r="N54" s="73" t="str">
        <f t="shared" si="6"/>
        <v>LEI</v>
      </c>
      <c r="O54" s="73" t="str">
        <f t="shared" si="6"/>
        <v>@LEI</v>
      </c>
      <c r="P54" s="73" t="str">
        <f t="shared" si="6"/>
        <v>@LEI</v>
      </c>
      <c r="Q54" s="73" t="str">
        <f t="shared" si="6"/>
        <v>LEI</v>
      </c>
      <c r="R54" s="73" t="str">
        <f t="shared" si="6"/>
        <v>@LEI</v>
      </c>
      <c r="S54" s="73" t="str">
        <f t="shared" si="6"/>
        <v>LEI</v>
      </c>
      <c r="T54" s="73" t="str">
        <f t="shared" si="6"/>
        <v>@LEI</v>
      </c>
      <c r="U54" s="73" t="str">
        <f t="shared" si="6"/>
        <v>LEI</v>
      </c>
      <c r="V54" s="73" t="str">
        <f t="shared" si="6"/>
        <v>LEI</v>
      </c>
      <c r="W54" s="73" t="str">
        <f t="shared" si="6"/>
        <v>@LEI</v>
      </c>
      <c r="X54" s="73" t="str">
        <f t="shared" si="6"/>
        <v>LEI</v>
      </c>
      <c r="Y54" s="73" t="str">
        <f t="shared" si="6"/>
        <v>@LEI</v>
      </c>
      <c r="Z54" s="73" t="str">
        <f t="shared" si="6"/>
        <v>@LEI</v>
      </c>
      <c r="AA54" s="73" t="str">
        <f t="shared" si="6"/>
        <v>LEI</v>
      </c>
      <c r="AB54" s="73" t="str">
        <f t="shared" si="6"/>
        <v>@LEI</v>
      </c>
      <c r="AC54" s="73" t="str">
        <f t="shared" si="6"/>
        <v>LEI</v>
      </c>
      <c r="AD54" s="73" t="str">
        <f t="shared" si="6"/>
        <v>@LEI</v>
      </c>
      <c r="AE54" s="73" t="str">
        <f t="shared" si="6"/>
        <v>LEI</v>
      </c>
      <c r="AF54" s="73" t="str">
        <f t="shared" si="6"/>
        <v>@LEI</v>
      </c>
      <c r="AG54" s="73" t="str">
        <f t="shared" si="6"/>
        <v>LEI</v>
      </c>
      <c r="AH54" s="73" t="str">
        <f t="shared" si="6"/>
        <v>@LEI</v>
      </c>
      <c r="AI54" s="73" t="str">
        <f t="shared" si="6"/>
        <v>LEI</v>
      </c>
      <c r="AJ54" s="73" t="str">
        <f t="shared" si="6"/>
        <v>LEI</v>
      </c>
      <c r="AK54" s="73" t="str">
        <f t="shared" si="6"/>
        <v>@LEI</v>
      </c>
      <c r="AL54" s="73" t="str">
        <f t="shared" si="6"/>
        <v>LEI</v>
      </c>
      <c r="AM54" s="73" t="str">
        <f t="shared" si="6"/>
        <v>@LEI</v>
      </c>
      <c r="AP54" s="66"/>
    </row>
    <row r="55" spans="1:42" x14ac:dyDescent="0.3">
      <c r="A55" s="41" t="str">
        <f t="shared" si="4"/>
        <v>LIV</v>
      </c>
      <c r="B55" s="73" t="str">
        <f t="shared" si="5"/>
        <v>@LIV</v>
      </c>
      <c r="C55" s="73" t="str">
        <f t="shared" si="6"/>
        <v>LIV</v>
      </c>
      <c r="D55" s="73" t="str">
        <f t="shared" si="6"/>
        <v>@LIV</v>
      </c>
      <c r="E55" s="73" t="str">
        <f t="shared" si="6"/>
        <v>LIV</v>
      </c>
      <c r="F55" s="73" t="str">
        <f t="shared" si="6"/>
        <v>@LIV</v>
      </c>
      <c r="G55" s="73" t="str">
        <f t="shared" si="6"/>
        <v>LIV</v>
      </c>
      <c r="H55" s="73" t="str">
        <f t="shared" si="6"/>
        <v>LIV</v>
      </c>
      <c r="I55" s="73" t="str">
        <f t="shared" si="6"/>
        <v>@LIV</v>
      </c>
      <c r="J55" s="73" t="str">
        <f t="shared" si="6"/>
        <v>LIV</v>
      </c>
      <c r="K55" s="73" t="str">
        <f t="shared" si="6"/>
        <v>@LIV</v>
      </c>
      <c r="L55" s="73" t="str">
        <f t="shared" si="6"/>
        <v>LIV</v>
      </c>
      <c r="M55" s="73" t="str">
        <f t="shared" si="6"/>
        <v>@LIV</v>
      </c>
      <c r="N55" s="73" t="str">
        <f t="shared" si="6"/>
        <v>LIV</v>
      </c>
      <c r="O55" s="73" t="str">
        <f t="shared" si="6"/>
        <v>@LIV</v>
      </c>
      <c r="P55" s="73" t="str">
        <f t="shared" si="6"/>
        <v>@LIV</v>
      </c>
      <c r="Q55" s="73" t="str">
        <f t="shared" si="6"/>
        <v>LIV</v>
      </c>
      <c r="R55" s="73" t="str">
        <f t="shared" si="6"/>
        <v>@LIV</v>
      </c>
      <c r="S55" s="73" t="str">
        <f t="shared" si="6"/>
        <v>LIV</v>
      </c>
      <c r="T55" s="73" t="str">
        <f t="shared" si="6"/>
        <v>LIV</v>
      </c>
      <c r="U55" s="73" t="str">
        <f t="shared" si="6"/>
        <v>@LIV</v>
      </c>
      <c r="V55" s="73" t="str">
        <f t="shared" si="6"/>
        <v>@LIV</v>
      </c>
      <c r="W55" s="73" t="str">
        <f t="shared" si="6"/>
        <v>LIV</v>
      </c>
      <c r="X55" s="73" t="str">
        <f t="shared" si="6"/>
        <v>@LIV</v>
      </c>
      <c r="Y55" s="73" t="str">
        <f t="shared" si="6"/>
        <v>LIV</v>
      </c>
      <c r="Z55" s="73" t="str">
        <f t="shared" si="6"/>
        <v>@LIV</v>
      </c>
      <c r="AA55" s="73" t="str">
        <f t="shared" si="6"/>
        <v>LIV</v>
      </c>
      <c r="AB55" s="73" t="str">
        <f t="shared" si="6"/>
        <v>@LIV</v>
      </c>
      <c r="AC55" s="73" t="str">
        <f t="shared" si="6"/>
        <v>LIV</v>
      </c>
      <c r="AD55" s="73" t="str">
        <f t="shared" si="6"/>
        <v>@LIV</v>
      </c>
      <c r="AE55" s="73" t="str">
        <f t="shared" si="6"/>
        <v>LIV</v>
      </c>
      <c r="AF55" s="73" t="str">
        <f t="shared" si="6"/>
        <v>@LIV</v>
      </c>
      <c r="AG55" s="73" t="str">
        <f t="shared" si="6"/>
        <v>LIV</v>
      </c>
      <c r="AH55" s="73" t="str">
        <f t="shared" si="6"/>
        <v>@LIV</v>
      </c>
      <c r="AI55" s="73" t="str">
        <f t="shared" si="6"/>
        <v>LIV</v>
      </c>
      <c r="AJ55" s="73" t="str">
        <f t="shared" si="6"/>
        <v>@LIV</v>
      </c>
      <c r="AK55" s="73" t="str">
        <f t="shared" si="6"/>
        <v>LIV</v>
      </c>
      <c r="AL55" s="73" t="str">
        <f t="shared" si="6"/>
        <v>@LIV</v>
      </c>
      <c r="AM55" s="73" t="str">
        <f t="shared" si="6"/>
        <v>LIV</v>
      </c>
      <c r="AP55" s="66"/>
    </row>
    <row r="56" spans="1:42" x14ac:dyDescent="0.3">
      <c r="A56" s="41" t="str">
        <f t="shared" si="4"/>
        <v>MCI</v>
      </c>
      <c r="B56" s="73" t="str">
        <f t="shared" si="5"/>
        <v>MCI</v>
      </c>
      <c r="C56" s="73" t="str">
        <f t="shared" si="6"/>
        <v>@MCI</v>
      </c>
      <c r="D56" s="73" t="str">
        <f t="shared" si="6"/>
        <v>MCI</v>
      </c>
      <c r="E56" s="73" t="str">
        <f t="shared" si="6"/>
        <v>@MCI</v>
      </c>
      <c r="F56" s="73" t="str">
        <f t="shared" si="6"/>
        <v>MCI</v>
      </c>
      <c r="G56" s="73" t="str">
        <f t="shared" si="6"/>
        <v>@MCI</v>
      </c>
      <c r="H56" s="73" t="str">
        <f t="shared" si="6"/>
        <v>MCI</v>
      </c>
      <c r="I56" s="73" t="str">
        <f t="shared" si="6"/>
        <v>@MCI</v>
      </c>
      <c r="J56" s="73" t="str">
        <f t="shared" si="6"/>
        <v>MCI</v>
      </c>
      <c r="K56" s="73" t="str">
        <f t="shared" si="6"/>
        <v>@MCI</v>
      </c>
      <c r="L56" s="73" t="str">
        <f t="shared" si="6"/>
        <v>@MCI</v>
      </c>
      <c r="M56" s="73" t="str">
        <f t="shared" si="6"/>
        <v>MCI</v>
      </c>
      <c r="N56" s="73" t="str">
        <f t="shared" si="6"/>
        <v>@MCI</v>
      </c>
      <c r="O56" s="73" t="str">
        <f t="shared" si="6"/>
        <v>MCI</v>
      </c>
      <c r="P56" s="73" t="str">
        <f t="shared" si="6"/>
        <v>MCI</v>
      </c>
      <c r="Q56" s="73" t="str">
        <f t="shared" si="6"/>
        <v>@MCI</v>
      </c>
      <c r="R56" s="73" t="str">
        <f t="shared" si="6"/>
        <v>MCI</v>
      </c>
      <c r="S56" s="73" t="str">
        <f t="shared" si="6"/>
        <v>@MCI</v>
      </c>
      <c r="T56" s="73" t="str">
        <f t="shared" si="6"/>
        <v>MCI</v>
      </c>
      <c r="U56" s="73" t="str">
        <f t="shared" si="6"/>
        <v>@MCI</v>
      </c>
      <c r="V56" s="73" t="str">
        <f t="shared" si="6"/>
        <v>@MCI</v>
      </c>
      <c r="W56" s="73" t="str">
        <f t="shared" si="6"/>
        <v>MCI</v>
      </c>
      <c r="X56" s="73" t="str">
        <f t="shared" si="6"/>
        <v>@MCI</v>
      </c>
      <c r="Y56" s="73" t="str">
        <f t="shared" si="6"/>
        <v>MCI</v>
      </c>
      <c r="Z56" s="73" t="str">
        <f t="shared" si="6"/>
        <v>MCI</v>
      </c>
      <c r="AA56" s="73" t="str">
        <f t="shared" si="6"/>
        <v>@MCI</v>
      </c>
      <c r="AB56" s="73" t="str">
        <f t="shared" si="6"/>
        <v>MCI</v>
      </c>
      <c r="AC56" s="73" t="str">
        <f t="shared" si="6"/>
        <v>@MCI</v>
      </c>
      <c r="AD56" s="73" t="str">
        <f t="shared" si="6"/>
        <v>MCI</v>
      </c>
      <c r="AE56" s="73" t="str">
        <f t="shared" si="6"/>
        <v>@MCI</v>
      </c>
      <c r="AF56" s="73" t="str">
        <f t="shared" si="6"/>
        <v>MCI</v>
      </c>
      <c r="AG56" s="73" t="str">
        <f t="shared" si="6"/>
        <v>@MCI</v>
      </c>
      <c r="AH56" s="73" t="str">
        <f t="shared" si="6"/>
        <v>MCI</v>
      </c>
      <c r="AI56" s="73" t="str">
        <f t="shared" si="6"/>
        <v>@MCI</v>
      </c>
      <c r="AJ56" s="73" t="str">
        <f t="shared" si="6"/>
        <v>MCI</v>
      </c>
      <c r="AK56" s="73" t="str">
        <f t="shared" si="6"/>
        <v>@MCI</v>
      </c>
      <c r="AL56" s="73" t="str">
        <f t="shared" si="6"/>
        <v>MCI</v>
      </c>
      <c r="AM56" s="73" t="str">
        <f t="shared" si="6"/>
        <v>@MCI</v>
      </c>
      <c r="AP56" s="66"/>
    </row>
    <row r="57" spans="1:42" x14ac:dyDescent="0.3">
      <c r="A57" s="41" t="str">
        <f t="shared" si="4"/>
        <v>MUN</v>
      </c>
      <c r="B57" s="73" t="str">
        <f t="shared" si="5"/>
        <v>@MUN</v>
      </c>
      <c r="C57" s="73" t="str">
        <f t="shared" si="6"/>
        <v>MUN</v>
      </c>
      <c r="D57" s="73" t="str">
        <f t="shared" si="6"/>
        <v>@MUN</v>
      </c>
      <c r="E57" s="73" t="str">
        <f t="shared" si="6"/>
        <v>MUN</v>
      </c>
      <c r="F57" s="73" t="str">
        <f t="shared" si="6"/>
        <v>@MUN</v>
      </c>
      <c r="G57" s="73" t="str">
        <f t="shared" si="6"/>
        <v>MUN</v>
      </c>
      <c r="H57" s="73" t="str">
        <f t="shared" si="6"/>
        <v>@MUN</v>
      </c>
      <c r="I57" s="73" t="str">
        <f t="shared" si="6"/>
        <v>MUN</v>
      </c>
      <c r="J57" s="73" t="str">
        <f t="shared" si="6"/>
        <v>@MUN</v>
      </c>
      <c r="K57" s="73" t="str">
        <f t="shared" si="6"/>
        <v>MUN</v>
      </c>
      <c r="L57" s="73" t="str">
        <f t="shared" si="6"/>
        <v>MUN</v>
      </c>
      <c r="M57" s="73" t="str">
        <f t="shared" si="6"/>
        <v>@MUN</v>
      </c>
      <c r="N57" s="73" t="str">
        <f t="shared" si="6"/>
        <v>MUN</v>
      </c>
      <c r="O57" s="73" t="str">
        <f t="shared" si="6"/>
        <v>@MUN</v>
      </c>
      <c r="P57" s="73" t="str">
        <f t="shared" si="6"/>
        <v>@MUN</v>
      </c>
      <c r="Q57" s="73" t="str">
        <f t="shared" si="6"/>
        <v>MUN</v>
      </c>
      <c r="R57" s="73" t="str">
        <f t="shared" si="6"/>
        <v>@MUN</v>
      </c>
      <c r="S57" s="73" t="str">
        <f t="shared" si="6"/>
        <v>MUN</v>
      </c>
      <c r="T57" s="73" t="str">
        <f t="shared" si="6"/>
        <v>@MUN</v>
      </c>
      <c r="U57" s="73" t="str">
        <f t="shared" si="6"/>
        <v>MUN</v>
      </c>
      <c r="V57" s="73" t="str">
        <f t="shared" si="6"/>
        <v>MUN</v>
      </c>
      <c r="W57" s="73" t="str">
        <f t="shared" si="6"/>
        <v>@MUN</v>
      </c>
      <c r="X57" s="73" t="str">
        <f t="shared" si="6"/>
        <v>MUN</v>
      </c>
      <c r="Y57" s="73" t="str">
        <f t="shared" si="6"/>
        <v>@MUN</v>
      </c>
      <c r="Z57" s="73" t="str">
        <f t="shared" si="6"/>
        <v>@MUN</v>
      </c>
      <c r="AA57" s="73" t="str">
        <f t="shared" si="6"/>
        <v>MUN</v>
      </c>
      <c r="AB57" s="73" t="str">
        <f t="shared" si="6"/>
        <v>@MUN</v>
      </c>
      <c r="AC57" s="73" t="str">
        <f t="shared" si="6"/>
        <v>MUN</v>
      </c>
      <c r="AD57" s="73" t="str">
        <f t="shared" si="6"/>
        <v>@MUN</v>
      </c>
      <c r="AE57" s="73" t="str">
        <f t="shared" si="6"/>
        <v>MUN</v>
      </c>
      <c r="AF57" s="73" t="str">
        <f t="shared" si="6"/>
        <v>@MUN</v>
      </c>
      <c r="AG57" s="73" t="str">
        <f t="shared" si="6"/>
        <v>MUN</v>
      </c>
      <c r="AH57" s="73" t="str">
        <f t="shared" si="6"/>
        <v>@MUN</v>
      </c>
      <c r="AI57" s="73" t="str">
        <f t="shared" si="6"/>
        <v>MUN</v>
      </c>
      <c r="AJ57" s="73" t="str">
        <f t="shared" si="6"/>
        <v>@MUN</v>
      </c>
      <c r="AK57" s="73" t="str">
        <f t="shared" si="6"/>
        <v>MUN</v>
      </c>
      <c r="AL57" s="73" t="str">
        <f t="shared" si="6"/>
        <v>@MUN</v>
      </c>
      <c r="AM57" s="73" t="str">
        <f t="shared" si="6"/>
        <v>MUN</v>
      </c>
      <c r="AP57" s="66"/>
    </row>
    <row r="58" spans="1:42" x14ac:dyDescent="0.3">
      <c r="A58" s="41" t="str">
        <f t="shared" si="4"/>
        <v>NEW</v>
      </c>
      <c r="B58" s="73" t="str">
        <f t="shared" si="5"/>
        <v>@NEW</v>
      </c>
      <c r="C58" s="73" t="str">
        <f t="shared" si="6"/>
        <v>NEW</v>
      </c>
      <c r="D58" s="73" t="str">
        <f t="shared" si="6"/>
        <v>NEW</v>
      </c>
      <c r="E58" s="73" t="str">
        <f t="shared" si="6"/>
        <v>@NEW</v>
      </c>
      <c r="F58" s="73" t="str">
        <f t="shared" si="6"/>
        <v>NEW</v>
      </c>
      <c r="G58" s="73" t="str">
        <f t="shared" si="6"/>
        <v>@NEW</v>
      </c>
      <c r="H58" s="73" t="str">
        <f t="shared" si="6"/>
        <v>NEW</v>
      </c>
      <c r="I58" s="73" t="str">
        <f t="shared" si="6"/>
        <v>@NEW</v>
      </c>
      <c r="J58" s="73" t="str">
        <f t="shared" si="6"/>
        <v>NEW</v>
      </c>
      <c r="K58" s="73" t="str">
        <f t="shared" si="6"/>
        <v>@NEW</v>
      </c>
      <c r="L58" s="73" t="str">
        <f t="shared" si="6"/>
        <v>NEW</v>
      </c>
      <c r="M58" s="73" t="str">
        <f t="shared" si="6"/>
        <v>@NEW</v>
      </c>
      <c r="N58" s="73" t="str">
        <f t="shared" si="6"/>
        <v>NEW</v>
      </c>
      <c r="O58" s="73" t="str">
        <f t="shared" si="6"/>
        <v>@NEW</v>
      </c>
      <c r="P58" s="73" t="str">
        <f t="shared" si="6"/>
        <v>NEW</v>
      </c>
      <c r="Q58" s="73" t="str">
        <f t="shared" si="6"/>
        <v>@NEW</v>
      </c>
      <c r="R58" s="73" t="str">
        <f t="shared" si="6"/>
        <v>NEW</v>
      </c>
      <c r="S58" s="73" t="str">
        <f t="shared" si="6"/>
        <v>@NEW</v>
      </c>
      <c r="T58" s="73" t="str">
        <f t="shared" si="6"/>
        <v>NEW</v>
      </c>
      <c r="U58" s="73" t="str">
        <f t="shared" si="6"/>
        <v>@NEW</v>
      </c>
      <c r="V58" s="73" t="str">
        <f t="shared" si="6"/>
        <v>@NEW</v>
      </c>
      <c r="W58" s="73" t="str">
        <f t="shared" si="6"/>
        <v>NEW</v>
      </c>
      <c r="X58" s="73" t="str">
        <f t="shared" si="6"/>
        <v>@NEW</v>
      </c>
      <c r="Y58" s="73" t="str">
        <f t="shared" si="6"/>
        <v>NEW</v>
      </c>
      <c r="Z58" s="73" t="str">
        <f t="shared" si="6"/>
        <v>@NEW</v>
      </c>
      <c r="AA58" s="73" t="str">
        <f t="shared" si="6"/>
        <v>NEW</v>
      </c>
      <c r="AB58" s="73" t="str">
        <f t="shared" si="6"/>
        <v>NEW</v>
      </c>
      <c r="AC58" s="73" t="str">
        <f t="shared" si="6"/>
        <v>@NEW</v>
      </c>
      <c r="AD58" s="73" t="str">
        <f t="shared" si="6"/>
        <v>NEW</v>
      </c>
      <c r="AE58" s="73" t="str">
        <f t="shared" si="6"/>
        <v>@NEW</v>
      </c>
      <c r="AF58" s="73" t="str">
        <f t="shared" si="6"/>
        <v>@NEW</v>
      </c>
      <c r="AG58" s="73" t="str">
        <f t="shared" si="6"/>
        <v>NEW</v>
      </c>
      <c r="AH58" s="73" t="str">
        <f t="shared" si="6"/>
        <v>@NEW</v>
      </c>
      <c r="AI58" s="73" t="str">
        <f t="shared" si="6"/>
        <v>NEW</v>
      </c>
      <c r="AJ58" s="73" t="str">
        <f t="shared" si="6"/>
        <v>NEW</v>
      </c>
      <c r="AK58" s="73" t="str">
        <f t="shared" si="6"/>
        <v>@NEW</v>
      </c>
      <c r="AL58" s="73" t="str">
        <f t="shared" si="6"/>
        <v>NEW</v>
      </c>
      <c r="AM58" s="73" t="str">
        <f t="shared" si="6"/>
        <v>@NEW</v>
      </c>
      <c r="AP58" s="66"/>
    </row>
    <row r="59" spans="1:42" x14ac:dyDescent="0.3">
      <c r="A59" s="41" t="str">
        <f t="shared" si="4"/>
        <v>NOR</v>
      </c>
      <c r="B59" s="73" t="str">
        <f t="shared" si="5"/>
        <v>NOR</v>
      </c>
      <c r="C59" s="73" t="str">
        <f t="shared" si="6"/>
        <v>@NOR</v>
      </c>
      <c r="D59" s="73" t="str">
        <f t="shared" si="6"/>
        <v>@NOR</v>
      </c>
      <c r="E59" s="73" t="str">
        <f t="shared" si="6"/>
        <v>NOR</v>
      </c>
      <c r="F59" s="73" t="str">
        <f t="shared" si="6"/>
        <v>@NOR</v>
      </c>
      <c r="G59" s="73" t="str">
        <f t="shared" si="6"/>
        <v>NOR</v>
      </c>
      <c r="H59" s="73" t="str">
        <f t="shared" si="6"/>
        <v>NOR</v>
      </c>
      <c r="I59" s="73" t="str">
        <f t="shared" si="6"/>
        <v>@NOR</v>
      </c>
      <c r="J59" s="73" t="str">
        <f t="shared" si="6"/>
        <v>NOR</v>
      </c>
      <c r="K59" s="73" t="str">
        <f t="shared" si="6"/>
        <v>@NOR</v>
      </c>
      <c r="L59" s="73" t="str">
        <f t="shared" si="6"/>
        <v>NOR</v>
      </c>
      <c r="M59" s="73" t="str">
        <f t="shared" si="6"/>
        <v>@NOR</v>
      </c>
      <c r="N59" s="73" t="str">
        <f t="shared" si="6"/>
        <v>NOR</v>
      </c>
      <c r="O59" s="73" t="str">
        <f t="shared" si="6"/>
        <v>@NOR</v>
      </c>
      <c r="P59" s="73" t="str">
        <f t="shared" si="6"/>
        <v>NOR</v>
      </c>
      <c r="Q59" s="73" t="str">
        <f t="shared" si="6"/>
        <v>@NOR</v>
      </c>
      <c r="R59" s="73" t="str">
        <f t="shared" si="6"/>
        <v>NOR</v>
      </c>
      <c r="S59" s="73" t="str">
        <f t="shared" si="6"/>
        <v>@NOR</v>
      </c>
      <c r="T59" s="73" t="str">
        <f t="shared" si="6"/>
        <v>NOR</v>
      </c>
      <c r="U59" s="73" t="str">
        <f t="shared" si="6"/>
        <v>@NOR</v>
      </c>
      <c r="V59" s="73" t="str">
        <f t="shared" si="6"/>
        <v>@NOR</v>
      </c>
      <c r="W59" s="73" t="str">
        <f t="shared" si="6"/>
        <v>NOR</v>
      </c>
      <c r="X59" s="73" t="str">
        <f t="shared" si="6"/>
        <v>@NOR</v>
      </c>
      <c r="Y59" s="73" t="str">
        <f t="shared" si="6"/>
        <v>NOR</v>
      </c>
      <c r="Z59" s="73" t="str">
        <f t="shared" si="6"/>
        <v>NOR</v>
      </c>
      <c r="AA59" s="73" t="str">
        <f t="shared" si="6"/>
        <v>@NOR</v>
      </c>
      <c r="AB59" s="73" t="str">
        <f t="shared" si="6"/>
        <v>NOR</v>
      </c>
      <c r="AC59" s="73" t="str">
        <f t="shared" si="6"/>
        <v>@NOR</v>
      </c>
      <c r="AD59" s="73" t="str">
        <f t="shared" si="6"/>
        <v>NOR</v>
      </c>
      <c r="AE59" s="73" t="str">
        <f t="shared" si="6"/>
        <v>@NOR</v>
      </c>
      <c r="AF59" s="73" t="str">
        <f t="shared" si="6"/>
        <v>@NOR</v>
      </c>
      <c r="AG59" s="73" t="str">
        <f t="shared" si="6"/>
        <v>NOR</v>
      </c>
      <c r="AH59" s="73" t="str">
        <f t="shared" si="6"/>
        <v>@NOR</v>
      </c>
      <c r="AI59" s="73" t="str">
        <f t="shared" si="6"/>
        <v>NOR</v>
      </c>
      <c r="AJ59" s="73" t="str">
        <f t="shared" si="6"/>
        <v>@NOR</v>
      </c>
      <c r="AK59" s="73" t="str">
        <f t="shared" si="6"/>
        <v>NOR</v>
      </c>
      <c r="AL59" s="73" t="str">
        <f t="shared" si="6"/>
        <v>@NOR</v>
      </c>
      <c r="AM59" s="73" t="str">
        <f t="shared" si="6"/>
        <v>NOR</v>
      </c>
      <c r="AP59" s="66"/>
    </row>
    <row r="60" spans="1:42" x14ac:dyDescent="0.3">
      <c r="A60" s="41" t="str">
        <f t="shared" si="4"/>
        <v>SHU</v>
      </c>
      <c r="B60" s="73" t="str">
        <f t="shared" si="5"/>
        <v>SHU</v>
      </c>
      <c r="C60" s="73" t="str">
        <f t="shared" si="6"/>
        <v>@SHU</v>
      </c>
      <c r="D60" s="73" t="str">
        <f t="shared" si="6"/>
        <v>@SHU</v>
      </c>
      <c r="E60" s="73" t="str">
        <f t="shared" si="6"/>
        <v>SHU</v>
      </c>
      <c r="F60" s="73" t="str">
        <f t="shared" si="6"/>
        <v>@SHU</v>
      </c>
      <c r="G60" s="73" t="str">
        <f t="shared" si="6"/>
        <v>SHU</v>
      </c>
      <c r="H60" s="73" t="str">
        <f t="shared" si="6"/>
        <v>@SHU</v>
      </c>
      <c r="I60" s="73" t="str">
        <f t="shared" si="6"/>
        <v>SHU</v>
      </c>
      <c r="J60" s="73" t="str">
        <f t="shared" ref="C60:AM65" si="7">IF(IFERROR(FIND("@",J16),0), $A60, CONCATENATE("@", $A60))</f>
        <v>@SHU</v>
      </c>
      <c r="K60" s="73" t="str">
        <f t="shared" si="7"/>
        <v>SHU</v>
      </c>
      <c r="L60" s="73" t="str">
        <f t="shared" si="7"/>
        <v>@SHU</v>
      </c>
      <c r="M60" s="73" t="str">
        <f t="shared" si="7"/>
        <v>SHU</v>
      </c>
      <c r="N60" s="73" t="str">
        <f t="shared" si="7"/>
        <v>@SHU</v>
      </c>
      <c r="O60" s="73" t="str">
        <f t="shared" si="7"/>
        <v>SHU</v>
      </c>
      <c r="P60" s="73" t="str">
        <f t="shared" si="7"/>
        <v>@SHU</v>
      </c>
      <c r="Q60" s="73" t="str">
        <f t="shared" si="7"/>
        <v>SHU</v>
      </c>
      <c r="R60" s="73" t="str">
        <f t="shared" si="7"/>
        <v>@SHU</v>
      </c>
      <c r="S60" s="73" t="str">
        <f t="shared" si="7"/>
        <v>SHU</v>
      </c>
      <c r="T60" s="73" t="str">
        <f t="shared" si="7"/>
        <v>@SHU</v>
      </c>
      <c r="U60" s="73" t="str">
        <f t="shared" si="7"/>
        <v>SHU</v>
      </c>
      <c r="V60" s="73" t="str">
        <f t="shared" si="7"/>
        <v>SHU</v>
      </c>
      <c r="W60" s="73" t="str">
        <f t="shared" si="7"/>
        <v>@SHU</v>
      </c>
      <c r="X60" s="73" t="str">
        <f t="shared" si="7"/>
        <v>SHU</v>
      </c>
      <c r="Y60" s="73" t="str">
        <f t="shared" si="7"/>
        <v>@SHU</v>
      </c>
      <c r="Z60" s="73" t="str">
        <f t="shared" si="7"/>
        <v>SHU</v>
      </c>
      <c r="AA60" s="73" t="str">
        <f t="shared" si="7"/>
        <v>@SHU</v>
      </c>
      <c r="AB60" s="73" t="str">
        <f t="shared" si="7"/>
        <v>@SHU</v>
      </c>
      <c r="AC60" s="73" t="str">
        <f t="shared" si="7"/>
        <v>SHU</v>
      </c>
      <c r="AD60" s="73" t="str">
        <f t="shared" si="7"/>
        <v>@SHU</v>
      </c>
      <c r="AE60" s="73" t="str">
        <f t="shared" si="7"/>
        <v>SHU</v>
      </c>
      <c r="AF60" s="73" t="str">
        <f t="shared" si="7"/>
        <v>SHU</v>
      </c>
      <c r="AG60" s="73" t="str">
        <f t="shared" si="7"/>
        <v>@SHU</v>
      </c>
      <c r="AH60" s="73" t="str">
        <f t="shared" si="7"/>
        <v>SHU</v>
      </c>
      <c r="AI60" s="73" t="str">
        <f t="shared" si="7"/>
        <v>@SHU</v>
      </c>
      <c r="AJ60" s="73" t="str">
        <f t="shared" si="7"/>
        <v>@SHU</v>
      </c>
      <c r="AK60" s="73" t="str">
        <f t="shared" si="7"/>
        <v>SHU</v>
      </c>
      <c r="AL60" s="73" t="str">
        <f t="shared" si="7"/>
        <v>@SHU</v>
      </c>
      <c r="AM60" s="73" t="str">
        <f t="shared" si="7"/>
        <v>SHU</v>
      </c>
      <c r="AP60" s="66"/>
    </row>
    <row r="61" spans="1:42" x14ac:dyDescent="0.3">
      <c r="A61" s="41" t="str">
        <f t="shared" si="4"/>
        <v>SOU</v>
      </c>
      <c r="B61" s="73" t="str">
        <f t="shared" si="5"/>
        <v>SOU</v>
      </c>
      <c r="C61" s="73" t="str">
        <f t="shared" si="7"/>
        <v>@SOU</v>
      </c>
      <c r="D61" s="73" t="str">
        <f t="shared" si="7"/>
        <v>SOU</v>
      </c>
      <c r="E61" s="73" t="str">
        <f t="shared" si="7"/>
        <v>@SOU</v>
      </c>
      <c r="F61" s="73" t="str">
        <f t="shared" si="7"/>
        <v>SOU</v>
      </c>
      <c r="G61" s="73" t="str">
        <f t="shared" si="7"/>
        <v>@SOU</v>
      </c>
      <c r="H61" s="73" t="str">
        <f t="shared" si="7"/>
        <v>SOU</v>
      </c>
      <c r="I61" s="73" t="str">
        <f t="shared" si="7"/>
        <v>@SOU</v>
      </c>
      <c r="J61" s="73" t="str">
        <f t="shared" si="7"/>
        <v>SOU</v>
      </c>
      <c r="K61" s="73" t="str">
        <f t="shared" si="7"/>
        <v>@SOU</v>
      </c>
      <c r="L61" s="73" t="str">
        <f t="shared" si="7"/>
        <v>SOU</v>
      </c>
      <c r="M61" s="73" t="str">
        <f t="shared" si="7"/>
        <v>@SOU</v>
      </c>
      <c r="N61" s="73" t="str">
        <f t="shared" si="7"/>
        <v>SOU</v>
      </c>
      <c r="O61" s="73" t="str">
        <f t="shared" si="7"/>
        <v>@SOU</v>
      </c>
      <c r="P61" s="73" t="str">
        <f t="shared" si="7"/>
        <v>@SOU</v>
      </c>
      <c r="Q61" s="73" t="str">
        <f t="shared" si="7"/>
        <v>SOU</v>
      </c>
      <c r="R61" s="73" t="str">
        <f t="shared" si="7"/>
        <v>@SOU</v>
      </c>
      <c r="S61" s="73" t="str">
        <f t="shared" si="7"/>
        <v>SOU</v>
      </c>
      <c r="T61" s="73" t="str">
        <f t="shared" si="7"/>
        <v>SOU</v>
      </c>
      <c r="U61" s="73" t="str">
        <f t="shared" si="7"/>
        <v>@SOU</v>
      </c>
      <c r="V61" s="73" t="str">
        <f t="shared" si="7"/>
        <v>@SOU</v>
      </c>
      <c r="W61" s="73" t="str">
        <f t="shared" si="7"/>
        <v>SOU</v>
      </c>
      <c r="X61" s="73" t="str">
        <f t="shared" si="7"/>
        <v>@SOU</v>
      </c>
      <c r="Y61" s="73" t="str">
        <f t="shared" si="7"/>
        <v>SOU</v>
      </c>
      <c r="Z61" s="73" t="str">
        <f t="shared" si="7"/>
        <v>SOU</v>
      </c>
      <c r="AA61" s="73" t="str">
        <f t="shared" si="7"/>
        <v>@SOU</v>
      </c>
      <c r="AB61" s="73" t="str">
        <f t="shared" si="7"/>
        <v>@SOU</v>
      </c>
      <c r="AC61" s="73" t="str">
        <f t="shared" si="7"/>
        <v>SOU</v>
      </c>
      <c r="AD61" s="73" t="str">
        <f t="shared" si="7"/>
        <v>@SOU</v>
      </c>
      <c r="AE61" s="73" t="str">
        <f t="shared" si="7"/>
        <v>SOU</v>
      </c>
      <c r="AF61" s="73" t="str">
        <f t="shared" si="7"/>
        <v>@SOU</v>
      </c>
      <c r="AG61" s="73" t="str">
        <f t="shared" si="7"/>
        <v>SOU</v>
      </c>
      <c r="AH61" s="73" t="str">
        <f t="shared" si="7"/>
        <v>@SOU</v>
      </c>
      <c r="AI61" s="73" t="str">
        <f t="shared" si="7"/>
        <v>SOU</v>
      </c>
      <c r="AJ61" s="73" t="str">
        <f t="shared" si="7"/>
        <v>SOU</v>
      </c>
      <c r="AK61" s="73" t="str">
        <f t="shared" si="7"/>
        <v>@SOU</v>
      </c>
      <c r="AL61" s="73" t="str">
        <f t="shared" si="7"/>
        <v>SOU</v>
      </c>
      <c r="AM61" s="73" t="str">
        <f t="shared" si="7"/>
        <v>@SOU</v>
      </c>
      <c r="AP61" s="66"/>
    </row>
    <row r="62" spans="1:42" x14ac:dyDescent="0.3">
      <c r="A62" s="41" t="str">
        <f t="shared" si="4"/>
        <v>TOT</v>
      </c>
      <c r="B62" s="73" t="str">
        <f t="shared" si="5"/>
        <v>@TOT</v>
      </c>
      <c r="C62" s="73" t="str">
        <f t="shared" si="7"/>
        <v>TOT</v>
      </c>
      <c r="D62" s="73" t="str">
        <f t="shared" si="7"/>
        <v>@TOT</v>
      </c>
      <c r="E62" s="73" t="str">
        <f t="shared" si="7"/>
        <v>TOT</v>
      </c>
      <c r="F62" s="73" t="str">
        <f t="shared" si="7"/>
        <v>@TOT</v>
      </c>
      <c r="G62" s="73" t="str">
        <f t="shared" si="7"/>
        <v>TOT</v>
      </c>
      <c r="H62" s="73" t="str">
        <f t="shared" si="7"/>
        <v>@TOT</v>
      </c>
      <c r="I62" s="73" t="str">
        <f t="shared" si="7"/>
        <v>TOT</v>
      </c>
      <c r="J62" s="73" t="str">
        <f t="shared" si="7"/>
        <v>@TOT</v>
      </c>
      <c r="K62" s="73" t="str">
        <f t="shared" si="7"/>
        <v>TOT</v>
      </c>
      <c r="L62" s="73" t="str">
        <f t="shared" si="7"/>
        <v>TOT</v>
      </c>
      <c r="M62" s="73" t="str">
        <f t="shared" si="7"/>
        <v>@TOT</v>
      </c>
      <c r="N62" s="73" t="str">
        <f t="shared" si="7"/>
        <v>TOT</v>
      </c>
      <c r="O62" s="73" t="str">
        <f t="shared" si="7"/>
        <v>@TOT</v>
      </c>
      <c r="P62" s="73" t="str">
        <f t="shared" si="7"/>
        <v>TOT</v>
      </c>
      <c r="Q62" s="73" t="str">
        <f t="shared" si="7"/>
        <v>@TOT</v>
      </c>
      <c r="R62" s="73" t="str">
        <f t="shared" si="7"/>
        <v>TOT</v>
      </c>
      <c r="S62" s="73" t="str">
        <f t="shared" si="7"/>
        <v>@TOT</v>
      </c>
      <c r="T62" s="73" t="str">
        <f t="shared" si="7"/>
        <v>@TOT</v>
      </c>
      <c r="U62" s="73" t="str">
        <f t="shared" si="7"/>
        <v>TOT</v>
      </c>
      <c r="V62" s="73" t="str">
        <f t="shared" si="7"/>
        <v>TOT</v>
      </c>
      <c r="W62" s="73" t="str">
        <f t="shared" si="7"/>
        <v>@TOT</v>
      </c>
      <c r="X62" s="73" t="str">
        <f t="shared" si="7"/>
        <v>TOT</v>
      </c>
      <c r="Y62" s="73" t="str">
        <f t="shared" si="7"/>
        <v>@TOT</v>
      </c>
      <c r="Z62" s="73" t="str">
        <f t="shared" si="7"/>
        <v>@TOT</v>
      </c>
      <c r="AA62" s="73" t="str">
        <f t="shared" si="7"/>
        <v>TOT</v>
      </c>
      <c r="AB62" s="73" t="str">
        <f t="shared" si="7"/>
        <v>TOT</v>
      </c>
      <c r="AC62" s="73" t="str">
        <f t="shared" si="7"/>
        <v>@TOT</v>
      </c>
      <c r="AD62" s="73" t="str">
        <f t="shared" si="7"/>
        <v>TOT</v>
      </c>
      <c r="AE62" s="73" t="str">
        <f t="shared" si="7"/>
        <v>@TOT</v>
      </c>
      <c r="AF62" s="73" t="str">
        <f t="shared" si="7"/>
        <v>@TOT</v>
      </c>
      <c r="AG62" s="73" t="str">
        <f t="shared" si="7"/>
        <v>TOT</v>
      </c>
      <c r="AH62" s="73" t="str">
        <f t="shared" si="7"/>
        <v>@TOT</v>
      </c>
      <c r="AI62" s="73" t="str">
        <f t="shared" si="7"/>
        <v>TOT</v>
      </c>
      <c r="AJ62" s="73" t="str">
        <f t="shared" si="7"/>
        <v>@TOT</v>
      </c>
      <c r="AK62" s="73" t="str">
        <f t="shared" si="7"/>
        <v>TOT</v>
      </c>
      <c r="AL62" s="73" t="str">
        <f t="shared" si="7"/>
        <v>@TOT</v>
      </c>
      <c r="AM62" s="73" t="str">
        <f t="shared" si="7"/>
        <v>TOT</v>
      </c>
      <c r="AP62" s="66"/>
    </row>
    <row r="63" spans="1:42" x14ac:dyDescent="0.3">
      <c r="A63" s="41" t="str">
        <f t="shared" si="4"/>
        <v>WAT</v>
      </c>
      <c r="B63" s="73" t="str">
        <f t="shared" si="5"/>
        <v>@WAT</v>
      </c>
      <c r="C63" s="73" t="str">
        <f t="shared" si="7"/>
        <v>WAT</v>
      </c>
      <c r="D63" s="73" t="str">
        <f t="shared" si="7"/>
        <v>@WAT</v>
      </c>
      <c r="E63" s="73" t="str">
        <f t="shared" si="7"/>
        <v>WAT</v>
      </c>
      <c r="F63" s="73" t="str">
        <f t="shared" si="7"/>
        <v>@WAT</v>
      </c>
      <c r="G63" s="73" t="str">
        <f t="shared" si="7"/>
        <v>WAT</v>
      </c>
      <c r="H63" s="73" t="str">
        <f t="shared" si="7"/>
        <v>WAT</v>
      </c>
      <c r="I63" s="73" t="str">
        <f t="shared" si="7"/>
        <v>@WAT</v>
      </c>
      <c r="J63" s="73" t="str">
        <f t="shared" si="7"/>
        <v>WAT</v>
      </c>
      <c r="K63" s="73" t="str">
        <f t="shared" si="7"/>
        <v>@WAT</v>
      </c>
      <c r="L63" s="73" t="str">
        <f t="shared" si="7"/>
        <v>@WAT</v>
      </c>
      <c r="M63" s="73" t="str">
        <f t="shared" si="7"/>
        <v>WAT</v>
      </c>
      <c r="N63" s="73" t="str">
        <f t="shared" si="7"/>
        <v>@WAT</v>
      </c>
      <c r="O63" s="73" t="str">
        <f t="shared" si="7"/>
        <v>WAT</v>
      </c>
      <c r="P63" s="73" t="str">
        <f t="shared" si="7"/>
        <v>WAT</v>
      </c>
      <c r="Q63" s="73" t="str">
        <f t="shared" si="7"/>
        <v>@WAT</v>
      </c>
      <c r="R63" s="73" t="str">
        <f t="shared" si="7"/>
        <v>WAT</v>
      </c>
      <c r="S63" s="73" t="str">
        <f t="shared" si="7"/>
        <v>@WAT</v>
      </c>
      <c r="T63" s="73" t="str">
        <f t="shared" si="7"/>
        <v>WAT</v>
      </c>
      <c r="U63" s="73" t="str">
        <f t="shared" si="7"/>
        <v>@WAT</v>
      </c>
      <c r="V63" s="73" t="str">
        <f t="shared" si="7"/>
        <v>@WAT</v>
      </c>
      <c r="W63" s="73" t="str">
        <f t="shared" si="7"/>
        <v>WAT</v>
      </c>
      <c r="X63" s="73" t="str">
        <f t="shared" si="7"/>
        <v>@WAT</v>
      </c>
      <c r="Y63" s="73" t="str">
        <f t="shared" si="7"/>
        <v>WAT</v>
      </c>
      <c r="Z63" s="73" t="str">
        <f t="shared" si="7"/>
        <v>@WAT</v>
      </c>
      <c r="AA63" s="73" t="str">
        <f t="shared" si="7"/>
        <v>WAT</v>
      </c>
      <c r="AB63" s="73" t="str">
        <f t="shared" si="7"/>
        <v>WAT</v>
      </c>
      <c r="AC63" s="73" t="str">
        <f t="shared" si="7"/>
        <v>@WAT</v>
      </c>
      <c r="AD63" s="73" t="str">
        <f t="shared" si="7"/>
        <v>WAT</v>
      </c>
      <c r="AE63" s="73" t="str">
        <f t="shared" si="7"/>
        <v>@WAT</v>
      </c>
      <c r="AF63" s="73" t="str">
        <f t="shared" si="7"/>
        <v>WAT</v>
      </c>
      <c r="AG63" s="73" t="str">
        <f t="shared" si="7"/>
        <v>@WAT</v>
      </c>
      <c r="AH63" s="73" t="str">
        <f t="shared" si="7"/>
        <v>WAT</v>
      </c>
      <c r="AI63" s="73" t="str">
        <f t="shared" si="7"/>
        <v>@WAT</v>
      </c>
      <c r="AJ63" s="73" t="str">
        <f t="shared" si="7"/>
        <v>@WAT</v>
      </c>
      <c r="AK63" s="73" t="str">
        <f t="shared" si="7"/>
        <v>WAT</v>
      </c>
      <c r="AL63" s="73" t="str">
        <f t="shared" si="7"/>
        <v>@WAT</v>
      </c>
      <c r="AM63" s="73" t="str">
        <f t="shared" si="7"/>
        <v>WAT</v>
      </c>
      <c r="AP63" s="66"/>
    </row>
    <row r="64" spans="1:42" x14ac:dyDescent="0.3">
      <c r="A64" s="41" t="str">
        <f t="shared" si="4"/>
        <v>WHU</v>
      </c>
      <c r="B64" s="73" t="str">
        <f t="shared" si="5"/>
        <v>@WHU</v>
      </c>
      <c r="C64" s="73" t="str">
        <f t="shared" si="7"/>
        <v>WHU</v>
      </c>
      <c r="D64" s="73" t="str">
        <f t="shared" si="7"/>
        <v>WHU</v>
      </c>
      <c r="E64" s="73" t="str">
        <f t="shared" si="7"/>
        <v>@WHU</v>
      </c>
      <c r="F64" s="73" t="str">
        <f t="shared" si="7"/>
        <v>WHU</v>
      </c>
      <c r="G64" s="73" t="str">
        <f t="shared" si="7"/>
        <v>@WHU</v>
      </c>
      <c r="H64" s="73" t="str">
        <f t="shared" si="7"/>
        <v>WHU</v>
      </c>
      <c r="I64" s="73" t="str">
        <f t="shared" si="7"/>
        <v>@WHU</v>
      </c>
      <c r="J64" s="73" t="str">
        <f t="shared" si="7"/>
        <v>WHU</v>
      </c>
      <c r="K64" s="73" t="str">
        <f t="shared" si="7"/>
        <v>@WHU</v>
      </c>
      <c r="L64" s="73" t="str">
        <f t="shared" si="7"/>
        <v>@WHU</v>
      </c>
      <c r="M64" s="73" t="str">
        <f t="shared" si="7"/>
        <v>WHU</v>
      </c>
      <c r="N64" s="73" t="str">
        <f t="shared" si="7"/>
        <v>@WHU</v>
      </c>
      <c r="O64" s="73" t="str">
        <f t="shared" si="7"/>
        <v>WHU</v>
      </c>
      <c r="P64" s="73" t="str">
        <f t="shared" si="7"/>
        <v>WHU</v>
      </c>
      <c r="Q64" s="73" t="str">
        <f t="shared" si="7"/>
        <v>@WHU</v>
      </c>
      <c r="R64" s="73" t="str">
        <f t="shared" si="7"/>
        <v>WHU</v>
      </c>
      <c r="S64" s="73" t="str">
        <f t="shared" si="7"/>
        <v>@WHU</v>
      </c>
      <c r="T64" s="73" t="str">
        <f t="shared" si="7"/>
        <v>WHU</v>
      </c>
      <c r="U64" s="73" t="str">
        <f t="shared" si="7"/>
        <v>@WHU</v>
      </c>
      <c r="V64" s="73" t="str">
        <f t="shared" si="7"/>
        <v>@WHU</v>
      </c>
      <c r="W64" s="73" t="str">
        <f t="shared" si="7"/>
        <v>WHU</v>
      </c>
      <c r="X64" s="73" t="str">
        <f t="shared" si="7"/>
        <v>@WHU</v>
      </c>
      <c r="Y64" s="73" t="str">
        <f t="shared" si="7"/>
        <v>WHU</v>
      </c>
      <c r="Z64" s="73" t="str">
        <f t="shared" si="7"/>
        <v>@WHU</v>
      </c>
      <c r="AA64" s="73" t="str">
        <f t="shared" si="7"/>
        <v>WHU</v>
      </c>
      <c r="AB64" s="73" t="str">
        <f t="shared" si="7"/>
        <v>WHU</v>
      </c>
      <c r="AC64" s="73" t="str">
        <f t="shared" si="7"/>
        <v>@WHU</v>
      </c>
      <c r="AD64" s="73" t="str">
        <f t="shared" si="7"/>
        <v>WHU</v>
      </c>
      <c r="AE64" s="73" t="str">
        <f t="shared" si="7"/>
        <v>@WHU</v>
      </c>
      <c r="AF64" s="73" t="str">
        <f t="shared" si="7"/>
        <v>WHU</v>
      </c>
      <c r="AG64" s="73" t="str">
        <f t="shared" si="7"/>
        <v>@WHU</v>
      </c>
      <c r="AH64" s="73" t="str">
        <f t="shared" si="7"/>
        <v>WHU</v>
      </c>
      <c r="AI64" s="73" t="str">
        <f t="shared" si="7"/>
        <v>@WHU</v>
      </c>
      <c r="AJ64" s="73" t="str">
        <f t="shared" si="7"/>
        <v>WHU</v>
      </c>
      <c r="AK64" s="73" t="str">
        <f t="shared" si="7"/>
        <v>@WHU</v>
      </c>
      <c r="AL64" s="73" t="str">
        <f t="shared" si="7"/>
        <v>WHU</v>
      </c>
      <c r="AM64" s="73" t="str">
        <f t="shared" si="7"/>
        <v>@WHU</v>
      </c>
      <c r="AP64" s="66"/>
    </row>
    <row r="65" spans="1:46" x14ac:dyDescent="0.3">
      <c r="A65" s="41" t="str">
        <f t="shared" si="4"/>
        <v>WOL</v>
      </c>
      <c r="B65" s="73" t="str">
        <f t="shared" si="5"/>
        <v>WOL</v>
      </c>
      <c r="C65" s="73" t="str">
        <f t="shared" si="7"/>
        <v>@WOL</v>
      </c>
      <c r="D65" s="73" t="str">
        <f t="shared" si="7"/>
        <v>@WOL</v>
      </c>
      <c r="E65" s="73" t="str">
        <f t="shared" si="7"/>
        <v>WOL</v>
      </c>
      <c r="F65" s="73" t="str">
        <f t="shared" si="7"/>
        <v>@WOL</v>
      </c>
      <c r="G65" s="73" t="str">
        <f t="shared" si="7"/>
        <v>WOL</v>
      </c>
      <c r="H65" s="73" t="str">
        <f t="shared" si="7"/>
        <v>@WOL</v>
      </c>
      <c r="I65" s="73" t="str">
        <f t="shared" si="7"/>
        <v>WOL</v>
      </c>
      <c r="J65" s="73" t="str">
        <f t="shared" si="7"/>
        <v>@WOL</v>
      </c>
      <c r="K65" s="73" t="str">
        <f t="shared" si="7"/>
        <v>WOL</v>
      </c>
      <c r="L65" s="73" t="str">
        <f t="shared" si="7"/>
        <v>WOL</v>
      </c>
      <c r="M65" s="73" t="str">
        <f t="shared" si="7"/>
        <v>@WOL</v>
      </c>
      <c r="N65" s="73" t="str">
        <f t="shared" si="7"/>
        <v>WOL</v>
      </c>
      <c r="O65" s="73" t="str">
        <f t="shared" si="7"/>
        <v>@WOL</v>
      </c>
      <c r="P65" s="73" t="str">
        <f t="shared" si="7"/>
        <v>@WOL</v>
      </c>
      <c r="Q65" s="73" t="str">
        <f t="shared" si="7"/>
        <v>WOL</v>
      </c>
      <c r="R65" s="73" t="str">
        <f t="shared" si="7"/>
        <v>@WOL</v>
      </c>
      <c r="S65" s="73" t="str">
        <f t="shared" si="7"/>
        <v>WOL</v>
      </c>
      <c r="T65" s="73" t="str">
        <f t="shared" si="7"/>
        <v>@WOL</v>
      </c>
      <c r="U65" s="73" t="str">
        <f t="shared" si="7"/>
        <v>WOL</v>
      </c>
      <c r="V65" s="73" t="str">
        <f t="shared" si="7"/>
        <v>WOL</v>
      </c>
      <c r="W65" s="73" t="str">
        <f t="shared" si="7"/>
        <v>@WOL</v>
      </c>
      <c r="X65" s="73" t="str">
        <f t="shared" si="7"/>
        <v>WOL</v>
      </c>
      <c r="Y65" s="73" t="str">
        <f t="shared" si="7"/>
        <v>@WOL</v>
      </c>
      <c r="Z65" s="73" t="str">
        <f t="shared" si="7"/>
        <v>WOL</v>
      </c>
      <c r="AA65" s="73" t="str">
        <f t="shared" si="7"/>
        <v>@WOL</v>
      </c>
      <c r="AB65" s="73" t="str">
        <f t="shared" si="7"/>
        <v>@WOL</v>
      </c>
      <c r="AC65" s="73" t="str">
        <f t="shared" si="7"/>
        <v>WOL</v>
      </c>
      <c r="AD65" s="73" t="str">
        <f t="shared" si="7"/>
        <v>@WOL</v>
      </c>
      <c r="AE65" s="73" t="str">
        <f t="shared" si="7"/>
        <v>WOL</v>
      </c>
      <c r="AF65" s="73" t="str">
        <f t="shared" si="7"/>
        <v>@WOL</v>
      </c>
      <c r="AG65" s="73" t="str">
        <f t="shared" si="7"/>
        <v>WOL</v>
      </c>
      <c r="AH65" s="73" t="str">
        <f t="shared" si="7"/>
        <v>@WOL</v>
      </c>
      <c r="AI65" s="73" t="str">
        <f t="shared" si="7"/>
        <v>WOL</v>
      </c>
      <c r="AJ65" s="73" t="str">
        <f t="shared" si="7"/>
        <v>@WOL</v>
      </c>
      <c r="AK65" s="73" t="str">
        <f t="shared" si="7"/>
        <v>WOL</v>
      </c>
      <c r="AL65" s="73" t="str">
        <f t="shared" si="7"/>
        <v>@WOL</v>
      </c>
      <c r="AM65" s="73" t="str">
        <f t="shared" si="7"/>
        <v>WOL</v>
      </c>
      <c r="AP65" s="66"/>
    </row>
    <row r="66" spans="1:46" x14ac:dyDescent="0.3">
      <c r="AG66" s="34"/>
      <c r="AH66" s="34"/>
      <c r="AI66" s="34"/>
      <c r="AJ66" s="34"/>
      <c r="AK66" s="34"/>
      <c r="AL66" s="34"/>
      <c r="AM66" s="34"/>
    </row>
    <row r="67" spans="1:46" x14ac:dyDescent="0.3">
      <c r="A67" s="59" t="s">
        <v>0</v>
      </c>
      <c r="B67" s="59">
        <v>1</v>
      </c>
      <c r="C67" s="59">
        <v>2</v>
      </c>
      <c r="D67" s="59">
        <v>3</v>
      </c>
      <c r="E67" s="59">
        <v>4</v>
      </c>
      <c r="F67" s="59">
        <v>5</v>
      </c>
      <c r="G67" s="59">
        <v>6</v>
      </c>
      <c r="H67" s="59">
        <v>7</v>
      </c>
      <c r="I67" s="59">
        <v>8</v>
      </c>
      <c r="J67" s="59">
        <v>9</v>
      </c>
      <c r="K67" s="59">
        <v>10</v>
      </c>
      <c r="L67" s="59">
        <v>11</v>
      </c>
      <c r="M67" s="59">
        <v>12</v>
      </c>
      <c r="N67" s="59">
        <v>13</v>
      </c>
      <c r="O67" s="59">
        <v>14</v>
      </c>
      <c r="P67" s="59">
        <v>15</v>
      </c>
      <c r="Q67" s="59">
        <v>16</v>
      </c>
      <c r="R67" s="59">
        <v>17</v>
      </c>
      <c r="S67" s="59">
        <v>18</v>
      </c>
      <c r="T67" s="59">
        <v>19</v>
      </c>
      <c r="U67" s="59">
        <v>20</v>
      </c>
      <c r="V67" s="59">
        <v>21</v>
      </c>
      <c r="W67" s="59">
        <v>22</v>
      </c>
      <c r="X67" s="59">
        <v>23</v>
      </c>
      <c r="Y67" s="59">
        <v>24</v>
      </c>
      <c r="Z67" s="59">
        <v>25</v>
      </c>
      <c r="AA67" s="59">
        <v>26</v>
      </c>
      <c r="AB67" s="59">
        <v>27</v>
      </c>
      <c r="AC67" s="59">
        <v>28</v>
      </c>
      <c r="AD67" s="59">
        <v>29</v>
      </c>
      <c r="AE67" s="59">
        <v>30</v>
      </c>
      <c r="AF67" s="33">
        <v>31</v>
      </c>
      <c r="AG67" s="33">
        <v>32</v>
      </c>
      <c r="AH67" s="33">
        <v>33</v>
      </c>
      <c r="AI67" s="33">
        <v>34</v>
      </c>
      <c r="AJ67" s="33">
        <v>35</v>
      </c>
      <c r="AK67" s="33">
        <v>36</v>
      </c>
      <c r="AL67" s="33">
        <v>37</v>
      </c>
      <c r="AM67" s="33">
        <v>38</v>
      </c>
      <c r="AN67" s="63" t="s">
        <v>13</v>
      </c>
      <c r="AO67" s="59" t="s">
        <v>0</v>
      </c>
      <c r="AP67" s="63" t="str">
        <f>CONCATENATE("GW ",Fixtures!$D$6,"-",Fixtures!$D$6+8)</f>
        <v>GW 25-33</v>
      </c>
      <c r="AQ67" s="63" t="str">
        <f>CONCATENATE("GW ",Fixtures!$D$6,"-",Fixtures!$D$6+5)</f>
        <v>GW 25-30</v>
      </c>
      <c r="AR67" s="63" t="str">
        <f>CONCATENATE("GW ",Fixtures!$D$6,"-",Fixtures!$D$6+2)</f>
        <v>GW 25-27</v>
      </c>
      <c r="AS67" s="78"/>
      <c r="AT67" s="62"/>
    </row>
    <row r="68" spans="1:46" x14ac:dyDescent="0.3">
      <c r="A68" s="41" t="str">
        <f>$A46</f>
        <v>ARS</v>
      </c>
      <c r="B68" s="22">
        <f t="shared" ref="B68:AM68" ca="1" si="8">(VLOOKUP(B2,$AV$2:$AW$41,2,FALSE))</f>
        <v>109.4521122483733</v>
      </c>
      <c r="C68" s="22">
        <f t="shared" ca="1" si="8"/>
        <v>105.63379771662615</v>
      </c>
      <c r="D68" s="22">
        <f t="shared" ca="1" si="8"/>
        <v>60.920843763892712</v>
      </c>
      <c r="E68" s="22">
        <f t="shared" ca="1" si="8"/>
        <v>102.73354893374456</v>
      </c>
      <c r="F68" s="22">
        <f t="shared" ca="1" si="8"/>
        <v>98.151066767607674</v>
      </c>
      <c r="G68" s="22">
        <f t="shared" ca="1" si="8"/>
        <v>147.07316801294641</v>
      </c>
      <c r="H68" s="22">
        <f t="shared" ca="1" si="8"/>
        <v>71.385529227347291</v>
      </c>
      <c r="I68" s="22">
        <f t="shared" ca="1" si="8"/>
        <v>126.88587692215808</v>
      </c>
      <c r="J68" s="22">
        <f t="shared" ca="1" si="8"/>
        <v>77.38299436937524</v>
      </c>
      <c r="K68" s="22">
        <f t="shared" ca="1" si="8"/>
        <v>114.38460562614026</v>
      </c>
      <c r="L68" s="22">
        <f t="shared" ca="1" si="8"/>
        <v>87.685466500683461</v>
      </c>
      <c r="M68" s="22">
        <f t="shared" ca="1" si="8"/>
        <v>79.409499183861143</v>
      </c>
      <c r="N68" s="22">
        <f t="shared" ca="1" si="8"/>
        <v>111.04962363009973</v>
      </c>
      <c r="O68" s="22">
        <f t="shared" ca="1" si="8"/>
        <v>113.83229468271374</v>
      </c>
      <c r="P68" s="22">
        <f t="shared" ca="1" si="8"/>
        <v>118.01354914984823</v>
      </c>
      <c r="Q68" s="22">
        <f t="shared" ca="1" si="8"/>
        <v>124.7955896971245</v>
      </c>
      <c r="R68" s="22">
        <f t="shared" ca="1" si="8"/>
        <v>88.114242903495182</v>
      </c>
      <c r="S68" s="22">
        <f t="shared" ca="1" si="8"/>
        <v>82.25272476921198</v>
      </c>
      <c r="T68" s="22">
        <f t="shared" ca="1" si="8"/>
        <v>103.8157174817657</v>
      </c>
      <c r="U68" s="22">
        <f t="shared" ca="1" si="8"/>
        <v>84.037839983826714</v>
      </c>
      <c r="V68" s="22">
        <f t="shared" ca="1" si="8"/>
        <v>87.248980166757804</v>
      </c>
      <c r="W68" s="22">
        <f t="shared" ca="1" si="8"/>
        <v>93.587404603205655</v>
      </c>
      <c r="X68" s="22">
        <f t="shared" ca="1" si="8"/>
        <v>94.579215340347517</v>
      </c>
      <c r="Y68" s="22">
        <f t="shared" ca="1" si="8"/>
        <v>68.758232714040034</v>
      </c>
      <c r="Z68" s="85">
        <f t="shared" ca="1" si="8"/>
        <v>86.427652677239564</v>
      </c>
      <c r="AA68" s="85">
        <f t="shared" ca="1" si="8"/>
        <v>133.77480385912293</v>
      </c>
      <c r="AB68" s="86">
        <f t="shared" ca="1" si="8"/>
        <v>100.53110805125908</v>
      </c>
      <c r="AC68" s="132">
        <f t="shared" ca="1" si="8"/>
        <v>72.093471466496055</v>
      </c>
      <c r="AD68" s="86">
        <f t="shared" ca="1" si="8"/>
        <v>152.52794296315219</v>
      </c>
      <c r="AE68" s="86">
        <f t="shared" ca="1" si="8"/>
        <v>96.556540213512193</v>
      </c>
      <c r="AF68" s="86">
        <f t="shared" ca="1" si="8"/>
        <v>90.858782970081592</v>
      </c>
      <c r="AG68" s="86">
        <f t="shared" ca="1" si="8"/>
        <v>139.12836016776123</v>
      </c>
      <c r="AH68" s="86">
        <f t="shared" ca="1" si="8"/>
        <v>71.7426544096501</v>
      </c>
      <c r="AI68" s="86">
        <f t="shared" ca="1" si="8"/>
        <v>97.056054558052523</v>
      </c>
      <c r="AJ68" s="86">
        <f t="shared" ca="1" si="8"/>
        <v>84.054721854881905</v>
      </c>
      <c r="AK68" s="22">
        <f t="shared" ca="1" si="8"/>
        <v>74.458809044757757</v>
      </c>
      <c r="AL68" s="22">
        <f t="shared" ca="1" si="8"/>
        <v>120.33259201059251</v>
      </c>
      <c r="AM68" s="22">
        <f t="shared" ca="1" si="8"/>
        <v>119.96241493818715</v>
      </c>
      <c r="AN68" s="22">
        <f ca="1">IF(OR(Fixtures!$D$6&lt;=0,Fixtures!$D$6&gt;39),AVERAGE(B68:AM68),AVERAGE(OFFSET(A68,0,Fixtures!$D$6,1,38-Fixtures!$D$6+1)))</f>
        <v>102.82185065605334</v>
      </c>
      <c r="AO68" s="41" t="str">
        <f>$A46</f>
        <v>ARS</v>
      </c>
      <c r="AP68" s="67">
        <f ca="1">AVERAGE(OFFSET(A68,0,Fixtures!$D$6,1,9))</f>
        <v>104.8490351975861</v>
      </c>
      <c r="AQ68" s="67">
        <f ca="1">AVERAGE(OFFSET(A68,0,Fixtures!$D$6,1,6))</f>
        <v>106.98525320513033</v>
      </c>
      <c r="AR68" s="67">
        <f ca="1">AVERAGE(OFFSET(A68,0,Fixtures!$D$6,1,3))</f>
        <v>106.91118819587386</v>
      </c>
      <c r="AS68" s="77"/>
      <c r="AT68" s="76"/>
    </row>
    <row r="69" spans="1:46" x14ac:dyDescent="0.3">
      <c r="A69" s="41" t="str">
        <f t="shared" ref="A69:A87" si="9">$A47</f>
        <v>AVL</v>
      </c>
      <c r="B69" s="22">
        <f t="shared" ref="B69:AM69" ca="1" si="10">(VLOOKUP(B3,$AV$2:$AW$41,2,FALSE))</f>
        <v>84.054721854881905</v>
      </c>
      <c r="C69" s="22">
        <f t="shared" ca="1" si="10"/>
        <v>126.88587692215808</v>
      </c>
      <c r="D69" s="22">
        <f t="shared" ca="1" si="10"/>
        <v>100.53110805125908</v>
      </c>
      <c r="E69" s="22">
        <f t="shared" ca="1" si="10"/>
        <v>93.587404603205655</v>
      </c>
      <c r="F69" s="22">
        <f t="shared" ca="1" si="10"/>
        <v>152.52794296315219</v>
      </c>
      <c r="G69" s="22">
        <f t="shared" ca="1" si="10"/>
        <v>92.581452214341994</v>
      </c>
      <c r="H69" s="22">
        <f t="shared" ca="1" si="10"/>
        <v>105.63379771662615</v>
      </c>
      <c r="I69" s="22">
        <f t="shared" ca="1" si="10"/>
        <v>113.83229468271374</v>
      </c>
      <c r="J69" s="22">
        <f t="shared" ca="1" si="10"/>
        <v>118.01354914984823</v>
      </c>
      <c r="K69" s="22">
        <f t="shared" ca="1" si="10"/>
        <v>72.093471466496055</v>
      </c>
      <c r="L69" s="22">
        <f t="shared" ca="1" si="10"/>
        <v>74.458809044757757</v>
      </c>
      <c r="M69" s="22">
        <f t="shared" ca="1" si="10"/>
        <v>71.7426544096501</v>
      </c>
      <c r="N69" s="22">
        <f t="shared" ca="1" si="10"/>
        <v>133.77480385912293</v>
      </c>
      <c r="O69" s="22">
        <f t="shared" ca="1" si="10"/>
        <v>71.385529227347291</v>
      </c>
      <c r="P69" s="22">
        <f t="shared" ca="1" si="10"/>
        <v>68.758232714040034</v>
      </c>
      <c r="Q69" s="22">
        <f t="shared" ca="1" si="10"/>
        <v>97.056054558052523</v>
      </c>
      <c r="R69" s="22">
        <f t="shared" ca="1" si="10"/>
        <v>77.38299436937524</v>
      </c>
      <c r="S69" s="22">
        <f t="shared" ca="1" si="10"/>
        <v>111.04962363009973</v>
      </c>
      <c r="T69" s="22">
        <f t="shared" ca="1" si="10"/>
        <v>139.12836016776123</v>
      </c>
      <c r="U69" s="22">
        <f t="shared" ca="1" si="10"/>
        <v>98.151066767607674</v>
      </c>
      <c r="V69" s="22">
        <f t="shared" ca="1" si="10"/>
        <v>86.427652677239564</v>
      </c>
      <c r="W69" s="22">
        <f t="shared" ca="1" si="10"/>
        <v>88.114242903495182</v>
      </c>
      <c r="X69" s="22">
        <f t="shared" ca="1" si="10"/>
        <v>96.556540213512193</v>
      </c>
      <c r="Y69" s="22">
        <f t="shared" ca="1" si="10"/>
        <v>119.96241493818715</v>
      </c>
      <c r="Z69" s="85">
        <f t="shared" ca="1" si="10"/>
        <v>103.8157174817657</v>
      </c>
      <c r="AA69" s="85">
        <f t="shared" ca="1" si="10"/>
        <v>102.73354893374456</v>
      </c>
      <c r="AB69" s="86">
        <f t="shared" ca="1" si="10"/>
        <v>90.858782970081592</v>
      </c>
      <c r="AC69" s="132">
        <f t="shared" ca="1" si="10"/>
        <v>94.579215340347517</v>
      </c>
      <c r="AD69" s="86">
        <f t="shared" ca="1" si="10"/>
        <v>79.409499183861143</v>
      </c>
      <c r="AE69" s="86">
        <f t="shared" ca="1" si="10"/>
        <v>84.037839983826714</v>
      </c>
      <c r="AF69" s="86">
        <f t="shared" ca="1" si="10"/>
        <v>109.4521122483733</v>
      </c>
      <c r="AG69" s="86">
        <f t="shared" ca="1" si="10"/>
        <v>87.685466500683461</v>
      </c>
      <c r="AH69" s="86">
        <f t="shared" ca="1" si="10"/>
        <v>60.920843763892712</v>
      </c>
      <c r="AI69" s="86">
        <f t="shared" ca="1" si="10"/>
        <v>87.248980166757804</v>
      </c>
      <c r="AJ69" s="86">
        <f t="shared" ca="1" si="10"/>
        <v>114.38460562614026</v>
      </c>
      <c r="AK69" s="22">
        <f t="shared" ca="1" si="10"/>
        <v>82.25272476921198</v>
      </c>
      <c r="AL69" s="22">
        <f t="shared" ca="1" si="10"/>
        <v>113.15510826197355</v>
      </c>
      <c r="AM69" s="22">
        <f t="shared" ca="1" si="10"/>
        <v>124.7955896971245</v>
      </c>
      <c r="AN69" s="22">
        <f ca="1">IF(OR(Fixtures!$D$6&lt;=0,Fixtures!$D$6&gt;39),AVERAGE(B69:AM69),AVERAGE(OFFSET(A69,0,Fixtures!$D$6,1,38-Fixtures!$D$6+1)))</f>
        <v>95.380716780556057</v>
      </c>
      <c r="AO69" s="41" t="str">
        <f t="shared" ref="AO69:AO87" si="11">$A47</f>
        <v>AVL</v>
      </c>
      <c r="AP69" s="67">
        <f ca="1">AVERAGE(OFFSET(A69,0,Fixtures!$D$6,1,9))</f>
        <v>90.388114045175186</v>
      </c>
      <c r="AQ69" s="67">
        <f ca="1">AVERAGE(OFFSET(A69,0,Fixtures!$D$6,1,6))</f>
        <v>92.572433982271207</v>
      </c>
      <c r="AR69" s="67">
        <f ca="1">AVERAGE(OFFSET(A69,0,Fixtures!$D$6,1,3))</f>
        <v>99.13601646186396</v>
      </c>
      <c r="AS69" s="77"/>
      <c r="AT69" s="76"/>
    </row>
    <row r="70" spans="1:46" x14ac:dyDescent="0.3">
      <c r="A70" s="41" t="str">
        <f t="shared" si="9"/>
        <v>BOU</v>
      </c>
      <c r="B70" s="22">
        <f t="shared" ref="B70:AM70" ca="1" si="12">(VLOOKUP(B4,$AV$2:$AW$41,2,FALSE))</f>
        <v>94.579215340347517</v>
      </c>
      <c r="C70" s="22">
        <f t="shared" ca="1" si="12"/>
        <v>120.33259201059251</v>
      </c>
      <c r="D70" s="22">
        <f t="shared" ca="1" si="12"/>
        <v>88.114242903495182</v>
      </c>
      <c r="E70" s="22">
        <f t="shared" ca="1" si="12"/>
        <v>79.409499183861143</v>
      </c>
      <c r="F70" s="22">
        <f t="shared" ca="1" si="12"/>
        <v>100.53110805125908</v>
      </c>
      <c r="G70" s="22">
        <f t="shared" ca="1" si="12"/>
        <v>90.858782970081592</v>
      </c>
      <c r="H70" s="22">
        <f t="shared" ca="1" si="12"/>
        <v>152.52794296315219</v>
      </c>
      <c r="I70" s="22">
        <f t="shared" ca="1" si="12"/>
        <v>92.581452214341994</v>
      </c>
      <c r="J70" s="22">
        <f ca="1">(VLOOKUP(J4,$AV$2:$AW$41,2,FALSE))</f>
        <v>139.12836016776123</v>
      </c>
      <c r="K70" s="22">
        <f t="shared" ca="1" si="12"/>
        <v>98.151066767607674</v>
      </c>
      <c r="L70" s="22">
        <f t="shared" ca="1" si="12"/>
        <v>87.248980166757804</v>
      </c>
      <c r="M70" s="22">
        <f t="shared" ca="1" si="12"/>
        <v>109.4521122483733</v>
      </c>
      <c r="N70" s="22">
        <f t="shared" ca="1" si="12"/>
        <v>87.685466500683461</v>
      </c>
      <c r="O70" s="22">
        <f t="shared" ca="1" si="12"/>
        <v>84.054721854881905</v>
      </c>
      <c r="P70" s="22">
        <f t="shared" ca="1" si="12"/>
        <v>93.587404603205655</v>
      </c>
      <c r="Q70" s="22">
        <f t="shared" ca="1" si="12"/>
        <v>74.458809044757757</v>
      </c>
      <c r="R70" s="22">
        <f t="shared" ca="1" si="12"/>
        <v>68.758232714040034</v>
      </c>
      <c r="S70" s="22">
        <f t="shared" ca="1" si="12"/>
        <v>105.63379771662615</v>
      </c>
      <c r="T70" s="22">
        <f t="shared" ca="1" si="12"/>
        <v>113.15510826197355</v>
      </c>
      <c r="U70" s="22">
        <f t="shared" ca="1" si="12"/>
        <v>96.556540213512193</v>
      </c>
      <c r="V70" s="22">
        <f t="shared" ca="1" si="12"/>
        <v>124.7955896971245</v>
      </c>
      <c r="W70" s="22">
        <f t="shared" ca="1" si="12"/>
        <v>119.96241493818715</v>
      </c>
      <c r="X70" s="22">
        <f t="shared" ca="1" si="12"/>
        <v>113.83229468271374</v>
      </c>
      <c r="Y70" s="22">
        <f t="shared" ca="1" si="12"/>
        <v>118.01354914984823</v>
      </c>
      <c r="Z70" s="85">
        <f t="shared" ca="1" si="12"/>
        <v>147.07316801294641</v>
      </c>
      <c r="AA70" s="85">
        <f t="shared" ca="1" si="12"/>
        <v>77.38299436937524</v>
      </c>
      <c r="AB70" s="86">
        <f t="shared" ca="1" si="12"/>
        <v>86.427652677239564</v>
      </c>
      <c r="AC70" s="86">
        <f t="shared" ca="1" si="12"/>
        <v>84.037839983826714</v>
      </c>
      <c r="AD70" s="86">
        <f t="shared" ca="1" si="12"/>
        <v>60.920843763892712</v>
      </c>
      <c r="AE70" s="86">
        <f t="shared" ca="1" si="12"/>
        <v>114.38460562614026</v>
      </c>
      <c r="AF70" s="86">
        <f t="shared" ca="1" si="12"/>
        <v>71.7426544096501</v>
      </c>
      <c r="AG70" s="86">
        <f t="shared" ca="1" si="12"/>
        <v>133.77480385912293</v>
      </c>
      <c r="AH70" s="86">
        <f t="shared" ca="1" si="12"/>
        <v>71.385529227347291</v>
      </c>
      <c r="AI70" s="86">
        <f t="shared" ca="1" si="12"/>
        <v>102.73354893374456</v>
      </c>
      <c r="AJ70" s="86">
        <f t="shared" ca="1" si="12"/>
        <v>97.056054558052523</v>
      </c>
      <c r="AK70" s="22">
        <f t="shared" ca="1" si="12"/>
        <v>72.093471466496055</v>
      </c>
      <c r="AL70" s="22">
        <f t="shared" ca="1" si="12"/>
        <v>111.04962363009973</v>
      </c>
      <c r="AM70" s="22">
        <f t="shared" ca="1" si="12"/>
        <v>82.25272476921198</v>
      </c>
      <c r="AN70" s="22">
        <f ca="1">IF(OR(Fixtures!$D$6&lt;=0,Fixtures!$D$6&gt;39),AVERAGE(B70:AM70),AVERAGE(OFFSET(A70,0,Fixtures!$D$6,1,38-Fixtures!$D$6+1)))</f>
        <v>93.736822520510415</v>
      </c>
      <c r="AO70" s="41" t="str">
        <f t="shared" si="11"/>
        <v>BOU</v>
      </c>
      <c r="AP70" s="67">
        <f ca="1">AVERAGE(OFFSET(A70,0,Fixtures!$D$6,1,9))</f>
        <v>94.12556576994902</v>
      </c>
      <c r="AQ70" s="67">
        <f ca="1">AVERAGE(OFFSET(A70,0,Fixtures!$D$6,1,6))</f>
        <v>95.037850738903487</v>
      </c>
      <c r="AR70" s="67">
        <f ca="1">AVERAGE(OFFSET(A70,0,Fixtures!$D$6,1,3))</f>
        <v>103.62793835318708</v>
      </c>
      <c r="AS70" s="77"/>
      <c r="AT70" s="76"/>
    </row>
    <row r="71" spans="1:46" x14ac:dyDescent="0.3">
      <c r="A71" s="41" t="str">
        <f t="shared" si="9"/>
        <v>BRI</v>
      </c>
      <c r="B71" s="22">
        <f t="shared" ref="B71:AM71" ca="1" si="13">(VLOOKUP(B5,$AV$2:$AW$41,2,FALSE))</f>
        <v>98.151066767607674</v>
      </c>
      <c r="C71" s="22">
        <f t="shared" ca="1" si="13"/>
        <v>152.52794296315219</v>
      </c>
      <c r="D71" s="22">
        <f t="shared" ca="1" si="13"/>
        <v>111.04962363009973</v>
      </c>
      <c r="E71" s="22">
        <f t="shared" ca="1" si="13"/>
        <v>72.093471466496055</v>
      </c>
      <c r="F71" s="22">
        <f t="shared" ca="1" si="13"/>
        <v>105.63379771662615</v>
      </c>
      <c r="G71" s="22">
        <f t="shared" ca="1" si="13"/>
        <v>109.4521122483733</v>
      </c>
      <c r="H71" s="22">
        <f t="shared" ca="1" si="13"/>
        <v>68.758232714040034</v>
      </c>
      <c r="I71" s="22">
        <f t="shared" ca="1" si="13"/>
        <v>102.73354893374456</v>
      </c>
      <c r="J71" s="22">
        <f t="shared" ca="1" si="13"/>
        <v>120.33259201059251</v>
      </c>
      <c r="K71" s="22">
        <f t="shared" ca="1" si="13"/>
        <v>100.53110805125908</v>
      </c>
      <c r="L71" s="22">
        <f t="shared" ca="1" si="13"/>
        <v>139.12836016776123</v>
      </c>
      <c r="M71" s="22">
        <f t="shared" ca="1" si="13"/>
        <v>71.385529227347291</v>
      </c>
      <c r="N71" s="22">
        <f t="shared" ca="1" si="13"/>
        <v>97.056054558052523</v>
      </c>
      <c r="O71" s="22">
        <f t="shared" ca="1" si="13"/>
        <v>60.920843763892712</v>
      </c>
      <c r="P71" s="22">
        <f t="shared" ca="1" si="13"/>
        <v>92.581452214341994</v>
      </c>
      <c r="Q71" s="22">
        <f t="shared" ca="1" si="13"/>
        <v>87.685466500683461</v>
      </c>
      <c r="R71" s="22">
        <f t="shared" ca="1" si="13"/>
        <v>93.587404603205655</v>
      </c>
      <c r="S71" s="22">
        <f t="shared" ca="1" si="13"/>
        <v>94.579215340347517</v>
      </c>
      <c r="T71" s="22">
        <f t="shared" ca="1" si="13"/>
        <v>84.054721854881905</v>
      </c>
      <c r="U71" s="22">
        <f t="shared" ca="1" si="13"/>
        <v>126.88587692215808</v>
      </c>
      <c r="V71" s="22">
        <f t="shared" ca="1" si="13"/>
        <v>84.037839983826714</v>
      </c>
      <c r="W71" s="22">
        <f t="shared" ca="1" si="13"/>
        <v>82.25272476921198</v>
      </c>
      <c r="X71" s="22">
        <f t="shared" ca="1" si="13"/>
        <v>147.07316801294641</v>
      </c>
      <c r="Y71" s="22">
        <f t="shared" ca="1" si="13"/>
        <v>103.8157174817657</v>
      </c>
      <c r="Z71" s="85">
        <f t="shared" ca="1" si="13"/>
        <v>124.7955896971245</v>
      </c>
      <c r="AA71" s="85">
        <f t="shared" ca="1" si="13"/>
        <v>119.96241493818715</v>
      </c>
      <c r="AB71" s="86">
        <f t="shared" ca="1" si="13"/>
        <v>77.38299436937524</v>
      </c>
      <c r="AC71" s="86">
        <f t="shared" ca="1" si="13"/>
        <v>114.38460562614026</v>
      </c>
      <c r="AD71" s="86">
        <f t="shared" ca="1" si="13"/>
        <v>71.7426544096501</v>
      </c>
      <c r="AE71" s="86">
        <f t="shared" ca="1" si="13"/>
        <v>113.15510826197355</v>
      </c>
      <c r="AF71" s="86">
        <f t="shared" ca="1" si="13"/>
        <v>79.409499183861143</v>
      </c>
      <c r="AG71" s="86">
        <f t="shared" ca="1" si="13"/>
        <v>87.248980166757804</v>
      </c>
      <c r="AH71" s="86">
        <f t="shared" ca="1" si="13"/>
        <v>113.83229468271374</v>
      </c>
      <c r="AI71" s="86">
        <f t="shared" ca="1" si="13"/>
        <v>74.458809044757757</v>
      </c>
      <c r="AJ71" s="86">
        <f t="shared" ca="1" si="13"/>
        <v>88.114242903495182</v>
      </c>
      <c r="AK71" s="22">
        <f t="shared" ca="1" si="13"/>
        <v>90.858782970081592</v>
      </c>
      <c r="AL71" s="22">
        <f t="shared" ca="1" si="13"/>
        <v>133.77480385912293</v>
      </c>
      <c r="AM71" s="22">
        <f t="shared" ca="1" si="13"/>
        <v>86.427652677239564</v>
      </c>
      <c r="AN71" s="22">
        <f ca="1">IF(OR(Fixtures!$D$6&lt;=0,Fixtures!$D$6&gt;39),AVERAGE(B71:AM71),AVERAGE(OFFSET(A71,0,Fixtures!$D$6,1,38-Fixtures!$D$6+1)))</f>
        <v>98.253459485034327</v>
      </c>
      <c r="AO71" s="41" t="str">
        <f t="shared" si="11"/>
        <v>BRI</v>
      </c>
      <c r="AP71" s="67">
        <f ca="1">AVERAGE(OFFSET(A71,0,Fixtures!$D$6,1,9))</f>
        <v>100.21268237064261</v>
      </c>
      <c r="AQ71" s="67">
        <f ca="1">AVERAGE(OFFSET(A71,0,Fixtures!$D$6,1,6))</f>
        <v>103.57056121707512</v>
      </c>
      <c r="AR71" s="67">
        <f ca="1">AVERAGE(OFFSET(A71,0,Fixtures!$D$6,1,3))</f>
        <v>107.38033300156229</v>
      </c>
      <c r="AS71" s="77"/>
      <c r="AT71" s="76"/>
    </row>
    <row r="72" spans="1:46" x14ac:dyDescent="0.3">
      <c r="A72" s="41" t="str">
        <f t="shared" si="9"/>
        <v>BUR</v>
      </c>
      <c r="B72" s="22">
        <f t="shared" ref="B72:AM72" ca="1" si="14">(VLOOKUP(B6,$AV$2:$AW$41,2,FALSE))</f>
        <v>111.04962363009973</v>
      </c>
      <c r="C72" s="22">
        <f t="shared" ca="1" si="14"/>
        <v>92.581452214341994</v>
      </c>
      <c r="D72" s="22">
        <f t="shared" ca="1" si="14"/>
        <v>71.7426544096501</v>
      </c>
      <c r="E72" s="22">
        <f t="shared" ca="1" si="14"/>
        <v>74.458809044757757</v>
      </c>
      <c r="F72" s="22">
        <f t="shared" ca="1" si="14"/>
        <v>96.556540213512193</v>
      </c>
      <c r="G72" s="22">
        <f t="shared" ca="1" si="14"/>
        <v>139.12836016776123</v>
      </c>
      <c r="H72" s="22">
        <f t="shared" ca="1" si="14"/>
        <v>120.33259201059251</v>
      </c>
      <c r="I72" s="22">
        <f t="shared" ca="1" si="14"/>
        <v>100.53110805125908</v>
      </c>
      <c r="J72" s="22">
        <f t="shared" ca="1" si="14"/>
        <v>79.409499183861143</v>
      </c>
      <c r="K72" s="22">
        <f t="shared" ca="1" si="14"/>
        <v>84.037839983826714</v>
      </c>
      <c r="L72" s="22">
        <f t="shared" ca="1" si="14"/>
        <v>77.38299436937524</v>
      </c>
      <c r="M72" s="22">
        <f t="shared" ca="1" si="14"/>
        <v>152.52794296315219</v>
      </c>
      <c r="N72" s="22">
        <f t="shared" ca="1" si="14"/>
        <v>98.151066767607674</v>
      </c>
      <c r="O72" s="22">
        <f t="shared" ca="1" si="14"/>
        <v>114.38460562614026</v>
      </c>
      <c r="P72" s="22">
        <f t="shared" ca="1" si="14"/>
        <v>88.114242903495182</v>
      </c>
      <c r="Q72" s="22">
        <f t="shared" ca="1" si="14"/>
        <v>84.054721854881905</v>
      </c>
      <c r="R72" s="22">
        <f t="shared" ca="1" si="14"/>
        <v>133.77480385912293</v>
      </c>
      <c r="S72" s="22">
        <f t="shared" ca="1" si="14"/>
        <v>103.8157174817657</v>
      </c>
      <c r="T72" s="22">
        <f t="shared" ca="1" si="14"/>
        <v>82.25272476921198</v>
      </c>
      <c r="U72" s="22">
        <f t="shared" ca="1" si="14"/>
        <v>87.248980166757804</v>
      </c>
      <c r="V72" s="22">
        <f t="shared" ca="1" si="14"/>
        <v>147.07316801294641</v>
      </c>
      <c r="W72" s="22">
        <f t="shared" ca="1" si="14"/>
        <v>68.758232714040034</v>
      </c>
      <c r="X72" s="22">
        <f t="shared" ca="1" si="14"/>
        <v>97.056054558052523</v>
      </c>
      <c r="Y72" s="22">
        <f t="shared" ca="1" si="14"/>
        <v>71.385529227347291</v>
      </c>
      <c r="Z72" s="85">
        <f t="shared" ca="1" si="14"/>
        <v>113.15510826197355</v>
      </c>
      <c r="AA72" s="85">
        <f t="shared" ca="1" si="14"/>
        <v>90.858782970081592</v>
      </c>
      <c r="AB72" s="86">
        <f t="shared" ca="1" si="14"/>
        <v>126.88587692215808</v>
      </c>
      <c r="AC72" s="86">
        <f t="shared" ca="1" si="14"/>
        <v>109.4521122483733</v>
      </c>
      <c r="AD72" s="86">
        <f t="shared" ca="1" si="14"/>
        <v>102.73354893374456</v>
      </c>
      <c r="AE72" s="86">
        <f t="shared" ca="1" si="14"/>
        <v>72.093471466496055</v>
      </c>
      <c r="AF72" s="86">
        <f t="shared" ca="1" si="14"/>
        <v>119.96241493818715</v>
      </c>
      <c r="AG72" s="86">
        <f t="shared" ca="1" si="14"/>
        <v>93.587404603205655</v>
      </c>
      <c r="AH72" s="86">
        <f t="shared" ca="1" si="14"/>
        <v>94.579215340347517</v>
      </c>
      <c r="AI72" s="86">
        <f t="shared" ca="1" si="14"/>
        <v>124.7955896971245</v>
      </c>
      <c r="AJ72" s="86">
        <f t="shared" ca="1" si="14"/>
        <v>60.920843763892712</v>
      </c>
      <c r="AK72" s="22">
        <f t="shared" ca="1" si="14"/>
        <v>87.685466500683461</v>
      </c>
      <c r="AL72" s="22">
        <f t="shared" ca="1" si="14"/>
        <v>113.83229468271374</v>
      </c>
      <c r="AM72" s="22">
        <f t="shared" ca="1" si="14"/>
        <v>118.01354914984823</v>
      </c>
      <c r="AN72" s="22">
        <f ca="1">IF(OR(Fixtures!$D$6&lt;=0,Fixtures!$D$6&gt;39),AVERAGE(B72:AM72),AVERAGE(OFFSET(A72,0,Fixtures!$D$6,1,38-Fixtures!$D$6+1)))</f>
        <v>102.03969139134503</v>
      </c>
      <c r="AO72" s="41" t="str">
        <f t="shared" si="11"/>
        <v>BUR</v>
      </c>
      <c r="AP72" s="67">
        <f ca="1">AVERAGE(OFFSET(A72,0,Fixtures!$D$6,1,9))</f>
        <v>102.58977063161862</v>
      </c>
      <c r="AQ72" s="67">
        <f ca="1">AVERAGE(OFFSET(A72,0,Fixtures!$D$6,1,6))</f>
        <v>102.52981680047121</v>
      </c>
      <c r="AR72" s="67">
        <f ca="1">AVERAGE(OFFSET(A72,0,Fixtures!$D$6,1,3))</f>
        <v>110.29992271807107</v>
      </c>
      <c r="AS72" s="77"/>
      <c r="AT72" s="76"/>
    </row>
    <row r="73" spans="1:46" x14ac:dyDescent="0.3">
      <c r="A73" s="41" t="str">
        <f t="shared" si="9"/>
        <v>CHE</v>
      </c>
      <c r="B73" s="22">
        <f t="shared" ref="B73:AM73" ca="1" si="15">(VLOOKUP(B7,$AV$2:$AW$41,2,FALSE))</f>
        <v>71.385529227347291</v>
      </c>
      <c r="C73" s="22">
        <f t="shared" ca="1" si="15"/>
        <v>97.056054558052523</v>
      </c>
      <c r="D73" s="22">
        <f t="shared" ca="1" si="15"/>
        <v>113.83229468271374</v>
      </c>
      <c r="E73" s="22">
        <f t="shared" ca="1" si="15"/>
        <v>94.579215340347517</v>
      </c>
      <c r="F73" s="22">
        <f t="shared" ca="1" si="15"/>
        <v>71.7426544096501</v>
      </c>
      <c r="G73" s="22">
        <f t="shared" ca="1" si="15"/>
        <v>74.458809044757757</v>
      </c>
      <c r="H73" s="22">
        <f t="shared" ca="1" si="15"/>
        <v>118.01354914984823</v>
      </c>
      <c r="I73" s="22">
        <f t="shared" ca="1" si="15"/>
        <v>90.858782970081592</v>
      </c>
      <c r="J73" s="22">
        <f t="shared" ca="1" si="15"/>
        <v>133.77480385912293</v>
      </c>
      <c r="K73" s="22">
        <f t="shared" ca="1" si="15"/>
        <v>86.427652677239564</v>
      </c>
      <c r="L73" s="22">
        <f t="shared" ca="1" si="15"/>
        <v>98.151066767607674</v>
      </c>
      <c r="M73" s="22">
        <f t="shared" ca="1" si="15"/>
        <v>114.38460562614026</v>
      </c>
      <c r="N73" s="22">
        <f t="shared" ca="1" si="15"/>
        <v>72.093471466496055</v>
      </c>
      <c r="O73" s="22">
        <f t="shared" ca="1" si="15"/>
        <v>152.52794296315219</v>
      </c>
      <c r="P73" s="22">
        <f t="shared" ca="1" si="15"/>
        <v>147.07316801294641</v>
      </c>
      <c r="Q73" s="22">
        <f t="shared" ca="1" si="15"/>
        <v>82.25272476921198</v>
      </c>
      <c r="R73" s="22">
        <f t="shared" ca="1" si="15"/>
        <v>126.88587692215808</v>
      </c>
      <c r="S73" s="22">
        <f t="shared" ca="1" si="15"/>
        <v>84.054721854881905</v>
      </c>
      <c r="T73" s="22">
        <f t="shared" ca="1" si="15"/>
        <v>111.04962363009973</v>
      </c>
      <c r="U73" s="22">
        <f t="shared" ca="1" si="15"/>
        <v>92.581452214341994</v>
      </c>
      <c r="V73" s="22">
        <f t="shared" ca="1" si="15"/>
        <v>96.556540213512193</v>
      </c>
      <c r="W73" s="22">
        <f t="shared" ca="1" si="15"/>
        <v>105.63379771662615</v>
      </c>
      <c r="X73" s="22">
        <f t="shared" ca="1" si="15"/>
        <v>109.4521122483733</v>
      </c>
      <c r="Y73" s="22">
        <f t="shared" ca="1" si="15"/>
        <v>113.15510826197355</v>
      </c>
      <c r="Z73" s="85">
        <f t="shared" ca="1" si="15"/>
        <v>79.409499183861143</v>
      </c>
      <c r="AA73" s="85">
        <f t="shared" ca="1" si="15"/>
        <v>87.248980166757804</v>
      </c>
      <c r="AB73" s="86">
        <f t="shared" ca="1" si="15"/>
        <v>102.73354893374456</v>
      </c>
      <c r="AC73" s="86">
        <f t="shared" ca="1" si="15"/>
        <v>103.8157174817657</v>
      </c>
      <c r="AD73" s="86">
        <f t="shared" ca="1" si="15"/>
        <v>100.53110805125908</v>
      </c>
      <c r="AE73" s="86">
        <f t="shared" ca="1" si="15"/>
        <v>120.33259201059251</v>
      </c>
      <c r="AF73" s="86">
        <f t="shared" ca="1" si="15"/>
        <v>88.114242903495182</v>
      </c>
      <c r="AG73" s="86">
        <f t="shared" ca="1" si="15"/>
        <v>124.7955896971245</v>
      </c>
      <c r="AH73" s="86">
        <f t="shared" ca="1" si="15"/>
        <v>119.96241493818715</v>
      </c>
      <c r="AI73" s="86">
        <f t="shared" ca="1" si="15"/>
        <v>93.587404603205655</v>
      </c>
      <c r="AJ73" s="86">
        <f t="shared" ca="1" si="15"/>
        <v>77.38299436937524</v>
      </c>
      <c r="AK73" s="22">
        <f t="shared" ca="1" si="15"/>
        <v>139.12836016776123</v>
      </c>
      <c r="AL73" s="22">
        <f t="shared" ca="1" si="15"/>
        <v>60.920843763892712</v>
      </c>
      <c r="AM73" s="22">
        <f t="shared" ca="1" si="15"/>
        <v>87.685466500683461</v>
      </c>
      <c r="AN73" s="22">
        <f ca="1">IF(OR(Fixtures!$D$6&lt;=0,Fixtures!$D$6&gt;39),AVERAGE(B73:AM73),AVERAGE(OFFSET(A73,0,Fixtures!$D$6,1,38-Fixtures!$D$6+1)))</f>
        <v>98.974911626550437</v>
      </c>
      <c r="AO73" s="41" t="str">
        <f t="shared" si="11"/>
        <v>CHE</v>
      </c>
      <c r="AP73" s="67">
        <f ca="1">AVERAGE(OFFSET(A73,0,Fixtures!$D$6,1,9))</f>
        <v>102.99374370742085</v>
      </c>
      <c r="AQ73" s="67">
        <f ca="1">AVERAGE(OFFSET(A73,0,Fixtures!$D$6,1,6))</f>
        <v>99.011907637996799</v>
      </c>
      <c r="AR73" s="67">
        <f ca="1">AVERAGE(OFFSET(A73,0,Fixtures!$D$6,1,3))</f>
        <v>89.797342761454502</v>
      </c>
      <c r="AS73" s="77"/>
      <c r="AT73" s="76"/>
    </row>
    <row r="74" spans="1:46" x14ac:dyDescent="0.3">
      <c r="A74" s="41" t="str">
        <f t="shared" si="9"/>
        <v>CRY</v>
      </c>
      <c r="B74" s="22">
        <f t="shared" ref="B74:AM75" ca="1" si="16">(VLOOKUP(B8,$AV$2:$AW$41,2,FALSE))</f>
        <v>100.53110805125908</v>
      </c>
      <c r="C74" s="22">
        <f t="shared" ca="1" si="16"/>
        <v>77.38299436937524</v>
      </c>
      <c r="D74" s="22">
        <f t="shared" ca="1" si="16"/>
        <v>71.385529227347291</v>
      </c>
      <c r="E74" s="22">
        <f t="shared" ca="1" si="16"/>
        <v>147.07316801294641</v>
      </c>
      <c r="F74" s="22">
        <f t="shared" ca="1" si="16"/>
        <v>84.054721854881905</v>
      </c>
      <c r="G74" s="22">
        <f t="shared" ca="1" si="16"/>
        <v>87.685466500683461</v>
      </c>
      <c r="H74" s="22">
        <f t="shared" ca="1" si="16"/>
        <v>139.12836016776123</v>
      </c>
      <c r="I74" s="22">
        <f t="shared" ca="1" si="16"/>
        <v>124.7955896971245</v>
      </c>
      <c r="J74" s="22">
        <f t="shared" ca="1" si="16"/>
        <v>88.114242903495182</v>
      </c>
      <c r="K74" s="22">
        <f t="shared" ca="1" si="16"/>
        <v>92.581452214341994</v>
      </c>
      <c r="L74" s="22">
        <f t="shared" ca="1" si="16"/>
        <v>97.056054558052523</v>
      </c>
      <c r="M74" s="22">
        <f t="shared" ca="1" si="16"/>
        <v>68.758232714040034</v>
      </c>
      <c r="N74" s="22">
        <f t="shared" ca="1" si="16"/>
        <v>74.458809044757757</v>
      </c>
      <c r="O74" s="22">
        <f t="shared" ca="1" si="16"/>
        <v>86.427652677239564</v>
      </c>
      <c r="P74" s="22">
        <f t="shared" ca="1" si="16"/>
        <v>126.88587692215808</v>
      </c>
      <c r="Q74" s="22">
        <f t="shared" ca="1" si="16"/>
        <v>98.151066767607674</v>
      </c>
      <c r="R74" s="22">
        <f t="shared" ca="1" si="16"/>
        <v>118.01354914984823</v>
      </c>
      <c r="S74" s="22">
        <f t="shared" ca="1" si="16"/>
        <v>109.4521122483733</v>
      </c>
      <c r="T74" s="22">
        <f t="shared" ca="1" si="16"/>
        <v>152.52794296315219</v>
      </c>
      <c r="U74" s="22">
        <f t="shared" ca="1" si="16"/>
        <v>90.858782970081592</v>
      </c>
      <c r="V74" s="22">
        <f t="shared" ca="1" si="16"/>
        <v>113.83229468271374</v>
      </c>
      <c r="W74" s="22">
        <f t="shared" ca="1" si="16"/>
        <v>113.15510826197355</v>
      </c>
      <c r="X74" s="22">
        <f t="shared" ca="1" si="16"/>
        <v>72.093471466496055</v>
      </c>
      <c r="Y74" s="22">
        <f t="shared" ca="1" si="16"/>
        <v>111.04962363009973</v>
      </c>
      <c r="Z74" s="85">
        <f t="shared" ca="1" si="16"/>
        <v>94.579215340347517</v>
      </c>
      <c r="AA74" s="85">
        <f t="shared" ca="1" si="16"/>
        <v>82.25272476921198</v>
      </c>
      <c r="AB74" s="86">
        <f t="shared" ca="1" si="16"/>
        <v>133.77480385912293</v>
      </c>
      <c r="AC74" s="86">
        <f t="shared" ca="1" si="16"/>
        <v>96.556540213512193</v>
      </c>
      <c r="AD74" s="86">
        <f t="shared" ca="1" si="16"/>
        <v>119.96241493818715</v>
      </c>
      <c r="AE74" s="86">
        <f t="shared" ca="1" si="16"/>
        <v>103.8157174817657</v>
      </c>
      <c r="AF74" s="86">
        <f t="shared" ca="1" si="16"/>
        <v>60.920843763892712</v>
      </c>
      <c r="AG74" s="86">
        <f t="shared" ca="1" si="16"/>
        <v>105.63379771662615</v>
      </c>
      <c r="AH74" s="86">
        <f t="shared" ca="1" si="16"/>
        <v>79.409499183861143</v>
      </c>
      <c r="AI74" s="86">
        <f t="shared" ca="1" si="16"/>
        <v>84.037839983826714</v>
      </c>
      <c r="AJ74" s="86">
        <f t="shared" ca="1" si="16"/>
        <v>120.33259201059251</v>
      </c>
      <c r="AK74" s="22">
        <f t="shared" ca="1" si="16"/>
        <v>87.248980166757804</v>
      </c>
      <c r="AL74" s="22">
        <f t="shared" ca="1" si="16"/>
        <v>71.7426544096501</v>
      </c>
      <c r="AM74" s="22">
        <f t="shared" ca="1" si="16"/>
        <v>102.73354893374456</v>
      </c>
      <c r="AN74" s="22">
        <f ca="1">IF(OR(Fixtures!$D$6&lt;=0,Fixtures!$D$6&gt;39),AVERAGE(B74:AM74),AVERAGE(OFFSET(A74,0,Fixtures!$D$6,1,38-Fixtures!$D$6+1)))</f>
        <v>95.928655197935655</v>
      </c>
      <c r="AO74" s="41" t="str">
        <f t="shared" si="11"/>
        <v>CRY</v>
      </c>
      <c r="AP74" s="67">
        <f ca="1">AVERAGE(OFFSET(A74,0,Fixtures!$D$6,1,9))</f>
        <v>97.433950807391938</v>
      </c>
      <c r="AQ74" s="67">
        <f ca="1">AVERAGE(OFFSET(A74,0,Fixtures!$D$6,1,6))</f>
        <v>105.15690276702458</v>
      </c>
      <c r="AR74" s="67">
        <f ca="1">AVERAGE(OFFSET(A74,0,Fixtures!$D$6,1,3))</f>
        <v>103.53558132289413</v>
      </c>
      <c r="AS74" s="77"/>
      <c r="AT74" s="76"/>
    </row>
    <row r="75" spans="1:46" x14ac:dyDescent="0.3">
      <c r="A75" s="41" t="str">
        <f t="shared" si="9"/>
        <v>EVE</v>
      </c>
      <c r="B75" s="22">
        <f t="shared" ref="B75:AM75" ca="1" si="17">(VLOOKUP(B9,$AV$2:$AW$41,2,FALSE))</f>
        <v>93.587404603205655</v>
      </c>
      <c r="C75" s="22">
        <f t="shared" ca="1" si="17"/>
        <v>119.96241493818715</v>
      </c>
      <c r="D75" s="22">
        <f t="shared" ca="1" si="17"/>
        <v>120.33259201059251</v>
      </c>
      <c r="E75" s="22">
        <f t="shared" ca="1" si="17"/>
        <v>87.685466500683461</v>
      </c>
      <c r="F75" s="22">
        <f t="shared" ca="1" si="17"/>
        <v>103.8157174817657</v>
      </c>
      <c r="G75" s="22">
        <f t="shared" ca="1" si="17"/>
        <v>94.579215340347517</v>
      </c>
      <c r="H75" s="22">
        <f t="shared" ca="1" si="17"/>
        <v>88.114242903495182</v>
      </c>
      <c r="I75" s="22">
        <f t="shared" ca="1" si="17"/>
        <v>86.427652677239564</v>
      </c>
      <c r="J75" s="22">
        <f t="shared" ca="1" si="17"/>
        <v>152.52794296315219</v>
      </c>
      <c r="K75" s="22">
        <f t="shared" ca="1" si="17"/>
        <v>96.556540213512193</v>
      </c>
      <c r="L75" s="22">
        <f t="shared" ca="1" si="17"/>
        <v>102.73354893374456</v>
      </c>
      <c r="M75" s="22">
        <f t="shared" ca="1" si="17"/>
        <v>90.858782970081592</v>
      </c>
      <c r="N75" s="22">
        <f t="shared" ca="1" si="17"/>
        <v>139.12836016776123</v>
      </c>
      <c r="O75" s="22">
        <f t="shared" ca="1" si="17"/>
        <v>79.409499183861143</v>
      </c>
      <c r="P75" s="22">
        <f t="shared" ca="1" si="17"/>
        <v>60.920843763892712</v>
      </c>
      <c r="Q75" s="22">
        <f t="shared" ca="1" si="17"/>
        <v>84.037839983826714</v>
      </c>
      <c r="R75" s="22">
        <f t="shared" ca="1" si="17"/>
        <v>71.385529227347291</v>
      </c>
      <c r="S75" s="22">
        <f t="shared" ca="1" si="17"/>
        <v>113.15510826197355</v>
      </c>
      <c r="T75" s="22">
        <f t="shared" ca="1" si="17"/>
        <v>105.63379771662615</v>
      </c>
      <c r="U75" s="22">
        <f t="shared" ca="1" si="17"/>
        <v>109.4521122483733</v>
      </c>
      <c r="V75" s="22">
        <f t="shared" ca="1" si="17"/>
        <v>72.093471466496055</v>
      </c>
      <c r="W75" s="22">
        <f t="shared" ca="1" si="17"/>
        <v>118.01354914984823</v>
      </c>
      <c r="X75" s="22">
        <f t="shared" ca="1" si="17"/>
        <v>124.7955896971245</v>
      </c>
      <c r="Y75" s="22">
        <f t="shared" ca="1" si="17"/>
        <v>133.77480385912293</v>
      </c>
      <c r="Z75" s="85">
        <f t="shared" ca="1" si="17"/>
        <v>98.151066767607674</v>
      </c>
      <c r="AA75" s="85">
        <f t="shared" ca="1" si="17"/>
        <v>114.38460562614026</v>
      </c>
      <c r="AB75" s="86">
        <f t="shared" ca="1" si="17"/>
        <v>92.581452214341994</v>
      </c>
      <c r="AC75" s="86">
        <f t="shared" ca="1" si="16"/>
        <v>87.248980166757804</v>
      </c>
      <c r="AD75" s="86">
        <f t="shared" ca="1" si="17"/>
        <v>68.758232714040034</v>
      </c>
      <c r="AE75" s="86">
        <f t="shared" ca="1" si="17"/>
        <v>74.458809044757757</v>
      </c>
      <c r="AF75" s="86">
        <f t="shared" ca="1" si="17"/>
        <v>113.83229468271374</v>
      </c>
      <c r="AG75" s="86">
        <f t="shared" ca="1" si="17"/>
        <v>97.056054558052523</v>
      </c>
      <c r="AH75" s="86">
        <f t="shared" ca="1" si="17"/>
        <v>84.054721854881905</v>
      </c>
      <c r="AI75" s="86">
        <f t="shared" ca="1" si="17"/>
        <v>111.04962363009973</v>
      </c>
      <c r="AJ75" s="86">
        <f t="shared" ca="1" si="17"/>
        <v>71.7426544096501</v>
      </c>
      <c r="AK75" s="22">
        <f t="shared" ca="1" si="17"/>
        <v>147.07316801294641</v>
      </c>
      <c r="AL75" s="22">
        <f t="shared" ca="1" si="17"/>
        <v>77.38299436937524</v>
      </c>
      <c r="AM75" s="22">
        <f t="shared" ca="1" si="17"/>
        <v>126.88587692215808</v>
      </c>
      <c r="AN75" s="22">
        <f ca="1">IF(OR(Fixtures!$D$6&lt;=0,Fixtures!$D$6&gt;39),AVERAGE(B75:AM75),AVERAGE(OFFSET(A75,0,Fixtures!$D$6,1,38-Fixtures!$D$6+1)))</f>
        <v>97.475752498108804</v>
      </c>
      <c r="AO75" s="41" t="str">
        <f t="shared" si="11"/>
        <v>EVE</v>
      </c>
      <c r="AP75" s="67">
        <f ca="1">AVERAGE(OFFSET(A75,0,Fixtures!$D$6,1,9))</f>
        <v>92.280690847699304</v>
      </c>
      <c r="AQ75" s="67">
        <f ca="1">AVERAGE(OFFSET(A75,0,Fixtures!$D$6,1,6))</f>
        <v>89.263857755607589</v>
      </c>
      <c r="AR75" s="67">
        <f ca="1">AVERAGE(OFFSET(A75,0,Fixtures!$D$6,1,3))</f>
        <v>101.70570820269664</v>
      </c>
      <c r="AS75" s="77"/>
      <c r="AT75" s="76"/>
    </row>
    <row r="76" spans="1:46" x14ac:dyDescent="0.3">
      <c r="A76" s="41" t="str">
        <f t="shared" si="9"/>
        <v>LEI</v>
      </c>
      <c r="B76" s="22">
        <f t="shared" ref="B76:AM76" ca="1" si="18">(VLOOKUP(B10,$AV$2:$AW$41,2,FALSE))</f>
        <v>87.685466500683461</v>
      </c>
      <c r="C76" s="22">
        <f t="shared" ca="1" si="18"/>
        <v>68.758232714040034</v>
      </c>
      <c r="D76" s="22">
        <f t="shared" ca="1" si="18"/>
        <v>77.38299436937524</v>
      </c>
      <c r="E76" s="22">
        <f t="shared" ca="1" si="18"/>
        <v>126.88587692215808</v>
      </c>
      <c r="F76" s="22">
        <f t="shared" ca="1" si="18"/>
        <v>71.385529227347291</v>
      </c>
      <c r="G76" s="22">
        <f t="shared" ca="1" si="18"/>
        <v>102.73354893374456</v>
      </c>
      <c r="H76" s="22">
        <f t="shared" ca="1" si="18"/>
        <v>133.77480385912293</v>
      </c>
      <c r="I76" s="22">
        <f t="shared" ca="1" si="18"/>
        <v>60.920843763892712</v>
      </c>
      <c r="J76" s="22">
        <f t="shared" ca="1" si="18"/>
        <v>105.63379771662615</v>
      </c>
      <c r="K76" s="22">
        <f t="shared" ca="1" si="18"/>
        <v>90.858782970081592</v>
      </c>
      <c r="L76" s="22">
        <f t="shared" ca="1" si="18"/>
        <v>93.587404603205655</v>
      </c>
      <c r="M76" s="22">
        <f t="shared" ca="1" si="18"/>
        <v>113.15510826197355</v>
      </c>
      <c r="N76" s="22">
        <f t="shared" ca="1" si="18"/>
        <v>96.556540213512193</v>
      </c>
      <c r="O76" s="22">
        <f t="shared" ca="1" si="18"/>
        <v>100.53110805125908</v>
      </c>
      <c r="P76" s="22">
        <f t="shared" ca="1" si="18"/>
        <v>119.96241493818715</v>
      </c>
      <c r="Q76" s="22">
        <f t="shared" ca="1" si="18"/>
        <v>120.33259201059251</v>
      </c>
      <c r="R76" s="22">
        <f t="shared" ca="1" si="18"/>
        <v>139.12836016776123</v>
      </c>
      <c r="S76" s="22">
        <f t="shared" ca="1" si="18"/>
        <v>72.093471466496055</v>
      </c>
      <c r="T76" s="22">
        <f t="shared" ca="1" si="18"/>
        <v>74.458809044757757</v>
      </c>
      <c r="U76" s="22">
        <f t="shared" ca="1" si="18"/>
        <v>124.7955896971245</v>
      </c>
      <c r="V76" s="22">
        <f t="shared" ca="1" si="18"/>
        <v>109.4521122483733</v>
      </c>
      <c r="W76" s="22">
        <f t="shared" ca="1" si="18"/>
        <v>111.04962363009973</v>
      </c>
      <c r="X76" s="22">
        <f t="shared" ca="1" si="18"/>
        <v>86.427652677239564</v>
      </c>
      <c r="Y76" s="22">
        <f t="shared" ca="1" si="18"/>
        <v>152.52794296315219</v>
      </c>
      <c r="Z76" s="85">
        <f t="shared" ca="1" si="18"/>
        <v>84.037839983826714</v>
      </c>
      <c r="AA76" s="85">
        <f t="shared" ca="1" si="18"/>
        <v>71.7426544096501</v>
      </c>
      <c r="AB76" s="86">
        <f t="shared" ca="1" si="18"/>
        <v>88.114242903495182</v>
      </c>
      <c r="AC76" s="86">
        <f t="shared" ca="1" si="18"/>
        <v>113.83229468271374</v>
      </c>
      <c r="AD76" s="86">
        <f t="shared" ca="1" si="18"/>
        <v>147.07316801294641</v>
      </c>
      <c r="AE76" s="86">
        <f t="shared" ca="1" si="18"/>
        <v>98.151066767607674</v>
      </c>
      <c r="AF76" s="86">
        <f t="shared" ca="1" si="18"/>
        <v>118.01354914984823</v>
      </c>
      <c r="AG76" s="86">
        <f t="shared" ca="1" si="18"/>
        <v>82.25272476921198</v>
      </c>
      <c r="AH76" s="86">
        <f t="shared" ca="1" si="18"/>
        <v>114.38460562614026</v>
      </c>
      <c r="AI76" s="86">
        <f t="shared" ca="1" si="18"/>
        <v>92.581452214341994</v>
      </c>
      <c r="AJ76" s="86">
        <f t="shared" ca="1" si="18"/>
        <v>103.8157174817657</v>
      </c>
      <c r="AK76" s="22">
        <f t="shared" ca="1" si="18"/>
        <v>94.579215340347517</v>
      </c>
      <c r="AL76" s="22">
        <f t="shared" ca="1" si="18"/>
        <v>84.054721854881905</v>
      </c>
      <c r="AM76" s="22">
        <f t="shared" ca="1" si="18"/>
        <v>87.248980166757804</v>
      </c>
      <c r="AN76" s="22">
        <f ca="1">IF(OR(Fixtures!$D$6&lt;=0,Fixtures!$D$6&gt;39),AVERAGE(B76:AM76),AVERAGE(OFFSET(A76,0,Fixtures!$D$6,1,38-Fixtures!$D$6+1)))</f>
        <v>98.563016668823934</v>
      </c>
      <c r="AO76" s="41" t="str">
        <f t="shared" si="11"/>
        <v>LEI</v>
      </c>
      <c r="AP76" s="67">
        <f ca="1">AVERAGE(OFFSET(A76,0,Fixtures!$D$6,1,9))</f>
        <v>101.95579403393782</v>
      </c>
      <c r="AQ76" s="67">
        <f ca="1">AVERAGE(OFFSET(A76,0,Fixtures!$D$6,1,6))</f>
        <v>100.49187779337331</v>
      </c>
      <c r="AR76" s="67">
        <f ca="1">AVERAGE(OFFSET(A76,0,Fixtures!$D$6,1,3))</f>
        <v>81.298245765657342</v>
      </c>
      <c r="AS76" s="77"/>
      <c r="AT76" s="76"/>
    </row>
    <row r="77" spans="1:46" x14ac:dyDescent="0.3">
      <c r="A77" s="41" t="str">
        <f t="shared" si="9"/>
        <v>LIV</v>
      </c>
      <c r="B77" s="22">
        <f t="shared" ref="B77:AM77" ca="1" si="19">(VLOOKUP(B11,$AV$2:$AW$41,2,FALSE))</f>
        <v>139.12836016776123</v>
      </c>
      <c r="C77" s="22">
        <f t="shared" ca="1" si="19"/>
        <v>90.858782970081592</v>
      </c>
      <c r="D77" s="22">
        <f t="shared" ca="1" si="19"/>
        <v>113.15510826197355</v>
      </c>
      <c r="E77" s="22">
        <f t="shared" ca="1" si="19"/>
        <v>86.427652677239564</v>
      </c>
      <c r="F77" s="22">
        <f t="shared" ca="1" si="19"/>
        <v>133.77480385912293</v>
      </c>
      <c r="G77" s="22">
        <f t="shared" ca="1" si="19"/>
        <v>68.758232714040034</v>
      </c>
      <c r="H77" s="22">
        <f t="shared" ca="1" si="19"/>
        <v>77.38299436937524</v>
      </c>
      <c r="I77" s="22">
        <f t="shared" ca="1" si="19"/>
        <v>97.056054558052523</v>
      </c>
      <c r="J77" s="22">
        <f t="shared" ca="1" si="19"/>
        <v>71.385529227347291</v>
      </c>
      <c r="K77" s="22">
        <f t="shared" ca="1" si="19"/>
        <v>102.73354893374456</v>
      </c>
      <c r="L77" s="22">
        <f t="shared" ca="1" si="19"/>
        <v>120.33259201059251</v>
      </c>
      <c r="M77" s="22">
        <f t="shared" ca="1" si="19"/>
        <v>88.114242903495182</v>
      </c>
      <c r="N77" s="22">
        <f t="shared" ca="1" si="19"/>
        <v>93.587404603205655</v>
      </c>
      <c r="O77" s="22">
        <f t="shared" ca="1" si="19"/>
        <v>118.01354914984823</v>
      </c>
      <c r="P77" s="22">
        <f t="shared" ca="1" si="19"/>
        <v>100.53110805125908</v>
      </c>
      <c r="Q77" s="22">
        <f t="shared" ca="1" si="19"/>
        <v>103.8157174817657</v>
      </c>
      <c r="R77" s="22">
        <f t="shared" ca="1" si="19"/>
        <v>119.96241493818715</v>
      </c>
      <c r="S77" s="92">
        <f t="shared" ca="1" si="19"/>
        <v>124.7955896971245</v>
      </c>
      <c r="T77" s="22">
        <f t="shared" ca="1" si="19"/>
        <v>79.409499183861143</v>
      </c>
      <c r="U77" s="22">
        <f t="shared" ca="1" si="19"/>
        <v>87.685466500683461</v>
      </c>
      <c r="V77" s="22">
        <f t="shared" ca="1" si="19"/>
        <v>94.579215340347517</v>
      </c>
      <c r="W77" s="22">
        <f t="shared" ca="1" si="19"/>
        <v>84.054721854881905</v>
      </c>
      <c r="X77" s="22">
        <f t="shared" ca="1" si="19"/>
        <v>87.248980166757804</v>
      </c>
      <c r="Y77" s="92">
        <f t="shared" ca="1" si="19"/>
        <v>71.7426544096501</v>
      </c>
      <c r="Z77" s="85">
        <f t="shared" ca="1" si="19"/>
        <v>111.04962363009973</v>
      </c>
      <c r="AA77" s="85">
        <f t="shared" ca="1" si="19"/>
        <v>113.83229468271374</v>
      </c>
      <c r="AB77" s="86">
        <f t="shared" ca="1" si="19"/>
        <v>152.52794296315219</v>
      </c>
      <c r="AC77" s="86">
        <f t="shared" ca="1" si="19"/>
        <v>98.151066767607674</v>
      </c>
      <c r="AD77" s="86">
        <f t="shared" ca="1" si="19"/>
        <v>126.88587692215808</v>
      </c>
      <c r="AE77" s="86">
        <f t="shared" ca="1" si="19"/>
        <v>82.25272476921198</v>
      </c>
      <c r="AF77" s="86">
        <f t="shared" ca="1" si="19"/>
        <v>114.38460562614026</v>
      </c>
      <c r="AG77" s="86">
        <f t="shared" ca="1" si="19"/>
        <v>72.093471466496055</v>
      </c>
      <c r="AH77" s="86">
        <f t="shared" ca="1" si="19"/>
        <v>147.07316801294641</v>
      </c>
      <c r="AI77" s="86">
        <f t="shared" ca="1" si="19"/>
        <v>96.556540213512193</v>
      </c>
      <c r="AJ77" s="86">
        <f t="shared" ca="1" si="19"/>
        <v>105.63379771662615</v>
      </c>
      <c r="AK77" s="22">
        <f t="shared" ca="1" si="19"/>
        <v>92.581452214341994</v>
      </c>
      <c r="AL77" s="22">
        <f t="shared" ca="1" si="19"/>
        <v>84.037839983826714</v>
      </c>
      <c r="AM77" s="22">
        <f t="shared" ca="1" si="19"/>
        <v>109.4521122483733</v>
      </c>
      <c r="AN77" s="22">
        <f ca="1">IF(OR(Fixtures!$D$6&lt;=0,Fixtures!$D$6&gt;39),AVERAGE(B77:AM77),AVERAGE(OFFSET(A77,0,Fixtures!$D$6,1,38-Fixtures!$D$6+1)))</f>
        <v>107.60803694408617</v>
      </c>
      <c r="AO77" s="41" t="str">
        <f t="shared" si="11"/>
        <v>LIV</v>
      </c>
      <c r="AP77" s="67">
        <f ca="1">AVERAGE(OFFSET(A77,0,Fixtures!$D$6,1,9))</f>
        <v>113.13897498228067</v>
      </c>
      <c r="AQ77" s="67">
        <f ca="1">AVERAGE(OFFSET(A77,0,Fixtures!$D$6,1,6))</f>
        <v>114.11658828915724</v>
      </c>
      <c r="AR77" s="67">
        <f ca="1">AVERAGE(OFFSET(A77,0,Fixtures!$D$6,1,3))</f>
        <v>125.80328709198857</v>
      </c>
      <c r="AS77" s="77"/>
      <c r="AT77" s="76"/>
    </row>
    <row r="78" spans="1:46" x14ac:dyDescent="0.3">
      <c r="A78" s="41" t="str">
        <f t="shared" si="9"/>
        <v>MCI</v>
      </c>
      <c r="B78" s="22">
        <f t="shared" ref="B78:AM78" ca="1" si="20">(VLOOKUP(B12,$AV$2:$AW$41,2,FALSE))</f>
        <v>124.7955896971245</v>
      </c>
      <c r="C78" s="22">
        <f t="shared" ca="1" si="20"/>
        <v>102.73354893374456</v>
      </c>
      <c r="D78" s="22">
        <f t="shared" ca="1" si="20"/>
        <v>103.8157174817657</v>
      </c>
      <c r="E78" s="22">
        <f t="shared" ca="1" si="20"/>
        <v>118.01354914984823</v>
      </c>
      <c r="F78" s="22">
        <f t="shared" ca="1" si="20"/>
        <v>113.83229468271374</v>
      </c>
      <c r="G78" s="22">
        <f t="shared" ca="1" si="20"/>
        <v>119.96241493818715</v>
      </c>
      <c r="H78" s="22">
        <f t="shared" ca="1" si="20"/>
        <v>82.25272476921198</v>
      </c>
      <c r="I78" s="22">
        <f t="shared" ca="1" si="20"/>
        <v>87.685466500683461</v>
      </c>
      <c r="J78" s="22">
        <f t="shared" ca="1" si="20"/>
        <v>93.587404603205655</v>
      </c>
      <c r="K78" s="22">
        <f t="shared" ca="1" si="20"/>
        <v>147.07316801294641</v>
      </c>
      <c r="L78" s="22">
        <f t="shared" ca="1" si="20"/>
        <v>111.04962363009973</v>
      </c>
      <c r="M78" s="22">
        <f t="shared" ca="1" si="20"/>
        <v>60.920843763892712</v>
      </c>
      <c r="N78" s="22">
        <f t="shared" ca="1" si="20"/>
        <v>84.037839983826714</v>
      </c>
      <c r="O78" s="22">
        <f t="shared" ca="1" si="20"/>
        <v>109.4521122483733</v>
      </c>
      <c r="P78" s="22">
        <f t="shared" ca="1" si="20"/>
        <v>86.427652677239564</v>
      </c>
      <c r="Q78" s="22">
        <f t="shared" ca="1" si="20"/>
        <v>87.248980166757804</v>
      </c>
      <c r="R78" s="22">
        <f t="shared" ca="1" si="20"/>
        <v>92.581452214341994</v>
      </c>
      <c r="S78" s="22">
        <f t="shared" ca="1" si="20"/>
        <v>97.056054558052523</v>
      </c>
      <c r="T78" s="22">
        <f t="shared" ca="1" si="20"/>
        <v>71.7426544096501</v>
      </c>
      <c r="U78" s="22">
        <f t="shared" ca="1" si="20"/>
        <v>94.579215340347517</v>
      </c>
      <c r="V78" s="22">
        <f t="shared" ca="1" si="20"/>
        <v>100.53110805125908</v>
      </c>
      <c r="W78" s="22">
        <f t="shared" ca="1" si="20"/>
        <v>120.33259201059251</v>
      </c>
      <c r="X78" s="22">
        <f t="shared" ca="1" si="20"/>
        <v>114.38460562614026</v>
      </c>
      <c r="Y78" s="22">
        <f t="shared" ca="1" si="20"/>
        <v>77.38299436937524</v>
      </c>
      <c r="Z78" s="85">
        <f t="shared" ca="1" si="20"/>
        <v>84.054721854881905</v>
      </c>
      <c r="AA78" s="85">
        <f t="shared" ca="1" si="20"/>
        <v>152.52794296315219</v>
      </c>
      <c r="AB78" s="86">
        <f t="shared" ca="1" si="20"/>
        <v>79.409499183861143</v>
      </c>
      <c r="AC78" s="132">
        <f t="shared" ca="1" si="20"/>
        <v>113.15510826197355</v>
      </c>
      <c r="AD78" s="86">
        <f t="shared" ca="1" si="20"/>
        <v>71.385529227347291</v>
      </c>
      <c r="AE78" s="86">
        <f t="shared" ca="1" si="20"/>
        <v>105.63379771662615</v>
      </c>
      <c r="AF78" s="86">
        <f t="shared" ca="1" si="20"/>
        <v>68.758232714040034</v>
      </c>
      <c r="AG78" s="86">
        <f t="shared" ca="1" si="20"/>
        <v>74.458809044757757</v>
      </c>
      <c r="AH78" s="86">
        <f t="shared" ca="1" si="20"/>
        <v>90.858782970081592</v>
      </c>
      <c r="AI78" s="86">
        <f t="shared" ca="1" si="20"/>
        <v>133.77480385912293</v>
      </c>
      <c r="AJ78" s="86">
        <f t="shared" ca="1" si="20"/>
        <v>96.556540213512193</v>
      </c>
      <c r="AK78" s="22">
        <f t="shared" ca="1" si="20"/>
        <v>126.88587692215808</v>
      </c>
      <c r="AL78" s="22">
        <f t="shared" ca="1" si="20"/>
        <v>98.151066767607674</v>
      </c>
      <c r="AM78" s="22">
        <f t="shared" ca="1" si="20"/>
        <v>139.12836016776123</v>
      </c>
      <c r="AN78" s="22">
        <f ca="1">IF(OR(Fixtures!$D$6&lt;=0,Fixtures!$D$6&gt;39),AVERAGE(B78:AM78),AVERAGE(OFFSET(A78,0,Fixtures!$D$6,1,38-Fixtures!$D$6+1)))</f>
        <v>102.481362276206</v>
      </c>
      <c r="AO78" s="41" t="str">
        <f t="shared" si="11"/>
        <v>MCI</v>
      </c>
      <c r="AP78" s="67">
        <f ca="1">AVERAGE(OFFSET(A78,0,Fixtures!$D$6,1,9))</f>
        <v>93.360269326302415</v>
      </c>
      <c r="AQ78" s="67">
        <f ca="1">AVERAGE(OFFSET(A78,0,Fixtures!$D$6,1,6))</f>
        <v>101.02776653464038</v>
      </c>
      <c r="AR78" s="67">
        <f ca="1">AVERAGE(OFFSET(A78,0,Fixtures!$D$6,1,3))</f>
        <v>105.33072133396507</v>
      </c>
      <c r="AS78" s="77"/>
      <c r="AT78" s="76"/>
    </row>
    <row r="79" spans="1:46" x14ac:dyDescent="0.3">
      <c r="A79" s="41" t="str">
        <f t="shared" si="9"/>
        <v>MUN</v>
      </c>
      <c r="B79" s="22">
        <f t="shared" ref="B79:AM79" ca="1" si="21">(VLOOKUP(B13,$AV$2:$AW$41,2,FALSE))</f>
        <v>84.037839983826714</v>
      </c>
      <c r="C79" s="22">
        <f t="shared" ca="1" si="21"/>
        <v>71.7426544096501</v>
      </c>
      <c r="D79" s="22">
        <f t="shared" ca="1" si="21"/>
        <v>114.38460562614026</v>
      </c>
      <c r="E79" s="22">
        <f t="shared" ca="1" si="21"/>
        <v>90.858782970081592</v>
      </c>
      <c r="F79" s="22">
        <f t="shared" ca="1" si="21"/>
        <v>97.056054558052523</v>
      </c>
      <c r="G79" s="22">
        <f t="shared" ca="1" si="21"/>
        <v>124.7955896971245</v>
      </c>
      <c r="H79" s="22">
        <f t="shared" ca="1" si="21"/>
        <v>113.15510826197355</v>
      </c>
      <c r="I79" s="22">
        <f t="shared" ca="1" si="21"/>
        <v>109.4521122483733</v>
      </c>
      <c r="J79" s="22">
        <f t="shared" ca="1" si="21"/>
        <v>74.458809044757757</v>
      </c>
      <c r="K79" s="22">
        <f t="shared" ca="1" si="21"/>
        <v>113.83229468271374</v>
      </c>
      <c r="L79" s="22">
        <f t="shared" ca="1" si="21"/>
        <v>103.8157174817657</v>
      </c>
      <c r="M79" s="22">
        <f t="shared" ca="1" si="21"/>
        <v>118.01354914984823</v>
      </c>
      <c r="N79" s="22">
        <f t="shared" ca="1" si="21"/>
        <v>77.38299436937524</v>
      </c>
      <c r="O79" s="22">
        <f t="shared" ca="1" si="21"/>
        <v>147.07316801294641</v>
      </c>
      <c r="P79" s="22">
        <f t="shared" ca="1" si="21"/>
        <v>102.73354893374456</v>
      </c>
      <c r="Q79" s="22">
        <f t="shared" ca="1" si="21"/>
        <v>72.093471466496055</v>
      </c>
      <c r="R79" s="22">
        <f t="shared" ca="1" si="21"/>
        <v>100.53110805125908</v>
      </c>
      <c r="S79" s="22">
        <f t="shared" ca="1" si="21"/>
        <v>98.151066767607674</v>
      </c>
      <c r="T79" s="22">
        <f t="shared" ca="1" si="21"/>
        <v>133.77480385912293</v>
      </c>
      <c r="U79" s="22">
        <f t="shared" ca="1" si="21"/>
        <v>86.427652677239564</v>
      </c>
      <c r="V79" s="22">
        <f t="shared" ca="1" si="21"/>
        <v>92.581452214341994</v>
      </c>
      <c r="W79" s="22">
        <f t="shared" ca="1" si="21"/>
        <v>139.12836016776123</v>
      </c>
      <c r="X79" s="22">
        <f t="shared" ca="1" si="21"/>
        <v>60.920843763892712</v>
      </c>
      <c r="Y79" s="22">
        <f t="shared" ca="1" si="21"/>
        <v>105.63379771662615</v>
      </c>
      <c r="Z79" s="85">
        <f t="shared" ca="1" si="21"/>
        <v>87.685466500683461</v>
      </c>
      <c r="AA79" s="85">
        <f t="shared" ca="1" si="21"/>
        <v>68.758232714040034</v>
      </c>
      <c r="AB79" s="86">
        <f t="shared" ca="1" si="21"/>
        <v>119.96241493818715</v>
      </c>
      <c r="AC79" s="86">
        <f t="shared" ref="B79:AM80" ca="1" si="22">(VLOOKUP(AC13,$AV$2:$AW$41,2,FALSE))</f>
        <v>82.25272476921198</v>
      </c>
      <c r="AD79" s="86">
        <f t="shared" ca="1" si="21"/>
        <v>88.114242903495182</v>
      </c>
      <c r="AE79" s="86">
        <f t="shared" ca="1" si="21"/>
        <v>84.054721854881905</v>
      </c>
      <c r="AF79" s="86">
        <f t="shared" ca="1" si="21"/>
        <v>94.579215340347517</v>
      </c>
      <c r="AG79" s="86">
        <f t="shared" ca="1" si="21"/>
        <v>96.556540213512193</v>
      </c>
      <c r="AH79" s="86">
        <f t="shared" ca="1" si="21"/>
        <v>126.88587692215808</v>
      </c>
      <c r="AI79" s="86">
        <f t="shared" ca="1" si="21"/>
        <v>120.33259201059251</v>
      </c>
      <c r="AJ79" s="86">
        <f t="shared" ca="1" si="21"/>
        <v>111.04962363009973</v>
      </c>
      <c r="AK79" s="22">
        <f t="shared" ca="1" si="21"/>
        <v>93.587404603205655</v>
      </c>
      <c r="AL79" s="22">
        <f t="shared" ca="1" si="21"/>
        <v>152.52794296315219</v>
      </c>
      <c r="AM79" s="22">
        <f t="shared" ca="1" si="21"/>
        <v>79.409499183861143</v>
      </c>
      <c r="AN79" s="22">
        <f ca="1">IF(OR(Fixtures!$D$6&lt;=0,Fixtures!$D$6&gt;39),AVERAGE(B79:AM79),AVERAGE(OFFSET(A79,0,Fixtures!$D$6,1,38-Fixtures!$D$6+1)))</f>
        <v>100.41117846767347</v>
      </c>
      <c r="AO79" s="41" t="str">
        <f t="shared" si="11"/>
        <v>MUN</v>
      </c>
      <c r="AP79" s="67">
        <f ca="1">AVERAGE(OFFSET(A79,0,Fixtures!$D$6,1,9))</f>
        <v>94.31660401739083</v>
      </c>
      <c r="AQ79" s="67">
        <f ca="1">AVERAGE(OFFSET(A79,0,Fixtures!$D$6,1,6))</f>
        <v>88.471300613416602</v>
      </c>
      <c r="AR79" s="67">
        <f ca="1">AVERAGE(OFFSET(A79,0,Fixtures!$D$6,1,3))</f>
        <v>92.135371384303539</v>
      </c>
      <c r="AS79" s="77"/>
      <c r="AT79" s="76"/>
    </row>
    <row r="80" spans="1:46" x14ac:dyDescent="0.3">
      <c r="A80" s="41" t="str">
        <f t="shared" si="9"/>
        <v>NEW</v>
      </c>
      <c r="B80" s="22">
        <f t="shared" ca="1" si="22"/>
        <v>113.15510826197355</v>
      </c>
      <c r="C80" s="22">
        <f t="shared" ca="1" si="22"/>
        <v>113.83229468271374</v>
      </c>
      <c r="D80" s="22">
        <f t="shared" ca="1" si="22"/>
        <v>84.054721854881905</v>
      </c>
      <c r="E80" s="22">
        <f t="shared" ca="1" si="22"/>
        <v>119.96241493818715</v>
      </c>
      <c r="F80" s="22">
        <f t="shared" ca="1" si="22"/>
        <v>60.920843763892712</v>
      </c>
      <c r="G80" s="22">
        <f t="shared" ca="1" si="22"/>
        <v>118.01354914984823</v>
      </c>
      <c r="H80" s="22">
        <f t="shared" ca="1" si="22"/>
        <v>79.409499183861143</v>
      </c>
      <c r="I80" s="22">
        <f t="shared" ca="1" si="22"/>
        <v>87.248980166757804</v>
      </c>
      <c r="J80" s="22">
        <f t="shared" ca="1" si="22"/>
        <v>68.758232714040034</v>
      </c>
      <c r="K80" s="22">
        <f t="shared" ca="1" si="22"/>
        <v>87.685466500683461</v>
      </c>
      <c r="L80" s="22">
        <f t="shared" ca="1" si="22"/>
        <v>124.7955896971245</v>
      </c>
      <c r="M80" s="22">
        <f t="shared" ca="1" si="22"/>
        <v>126.88587692215808</v>
      </c>
      <c r="N80" s="22">
        <f t="shared" ca="1" si="22"/>
        <v>120.33259201059251</v>
      </c>
      <c r="O80" s="22">
        <f t="shared" ca="1" si="22"/>
        <v>88.114242903495182</v>
      </c>
      <c r="P80" s="22">
        <f t="shared" ca="1" si="22"/>
        <v>77.38299436937524</v>
      </c>
      <c r="Q80" s="22">
        <f t="shared" ca="1" si="22"/>
        <v>111.04962363009973</v>
      </c>
      <c r="R80" s="22">
        <f t="shared" ca="1" si="22"/>
        <v>86.427652677239564</v>
      </c>
      <c r="S80" s="22">
        <f t="shared" ca="1" si="22"/>
        <v>114.38460562614026</v>
      </c>
      <c r="T80" s="22">
        <f t="shared" ca="1" si="22"/>
        <v>71.385529227347291</v>
      </c>
      <c r="U80" s="22">
        <f t="shared" ca="1" si="22"/>
        <v>100.53110805125908</v>
      </c>
      <c r="V80" s="22">
        <f t="shared" ca="1" si="22"/>
        <v>97.056054558052523</v>
      </c>
      <c r="W80" s="22">
        <f t="shared" ca="1" si="22"/>
        <v>71.7426544096501</v>
      </c>
      <c r="X80" s="22">
        <f t="shared" ca="1" si="22"/>
        <v>84.037839983826714</v>
      </c>
      <c r="Y80" s="22">
        <f t="shared" ca="1" si="22"/>
        <v>82.25272476921198</v>
      </c>
      <c r="Z80" s="85">
        <f t="shared" ca="1" si="22"/>
        <v>139.12836016776123</v>
      </c>
      <c r="AA80" s="85">
        <f t="shared" ca="1" si="22"/>
        <v>92.581452214341994</v>
      </c>
      <c r="AB80" s="86">
        <f t="shared" ca="1" si="22"/>
        <v>93.587404603205655</v>
      </c>
      <c r="AC80" s="86">
        <f t="shared" ca="1" si="22"/>
        <v>105.63379771662615</v>
      </c>
      <c r="AD80" s="86">
        <f t="shared" ca="1" si="22"/>
        <v>90.858782970081592</v>
      </c>
      <c r="AE80" s="86">
        <f t="shared" ca="1" si="22"/>
        <v>94.579215340347517</v>
      </c>
      <c r="AF80" s="86">
        <f t="shared" ca="1" si="22"/>
        <v>147.07316801294641</v>
      </c>
      <c r="AG80" s="86">
        <f t="shared" ca="1" si="22"/>
        <v>103.8157174817657</v>
      </c>
      <c r="AH80" s="86">
        <f t="shared" ca="1" si="22"/>
        <v>152.52794296315219</v>
      </c>
      <c r="AI80" s="86">
        <f t="shared" ca="1" si="22"/>
        <v>72.093471466496055</v>
      </c>
      <c r="AJ80" s="86">
        <f t="shared" ca="1" si="22"/>
        <v>98.151066767607674</v>
      </c>
      <c r="AK80" s="22">
        <f t="shared" ca="1" si="22"/>
        <v>102.73354893374456</v>
      </c>
      <c r="AL80" s="22">
        <f t="shared" ca="1" si="22"/>
        <v>96.556540213512193</v>
      </c>
      <c r="AM80" s="22">
        <f t="shared" ca="1" si="22"/>
        <v>74.458809044757757</v>
      </c>
      <c r="AN80" s="22">
        <f ca="1">IF(OR(Fixtures!$D$6&lt;=0,Fixtures!$D$6&gt;39),AVERAGE(B80:AM80),AVERAGE(OFFSET(A80,0,Fixtures!$D$6,1,38-Fixtures!$D$6+1)))</f>
        <v>104.5556627068819</v>
      </c>
      <c r="AO80" s="41" t="str">
        <f t="shared" si="11"/>
        <v>NEW</v>
      </c>
      <c r="AP80" s="67">
        <f ca="1">AVERAGE(OFFSET(A80,0,Fixtures!$D$6,1,9))</f>
        <v>113.3095379411365</v>
      </c>
      <c r="AQ80" s="67">
        <f ca="1">AVERAGE(OFFSET(A80,0,Fixtures!$D$6,1,6))</f>
        <v>102.72816883539402</v>
      </c>
      <c r="AR80" s="67">
        <f ca="1">AVERAGE(OFFSET(A80,0,Fixtures!$D$6,1,3))</f>
        <v>108.43240566176962</v>
      </c>
      <c r="AS80" s="77"/>
      <c r="AT80" s="76"/>
    </row>
    <row r="81" spans="1:51" x14ac:dyDescent="0.3">
      <c r="A81" s="41" t="str">
        <f t="shared" si="9"/>
        <v>NOR</v>
      </c>
      <c r="B81" s="22">
        <f t="shared" ref="B81:AM81" ca="1" si="23">(VLOOKUP(B15,$AV$2:$AW$41,2,FALSE))</f>
        <v>60.920843763892712</v>
      </c>
      <c r="C81" s="22">
        <f t="shared" ca="1" si="23"/>
        <v>133.77480385912293</v>
      </c>
      <c r="D81" s="22">
        <f t="shared" ca="1" si="23"/>
        <v>84.037839983826714</v>
      </c>
      <c r="E81" s="22">
        <f t="shared" ca="1" si="23"/>
        <v>124.7955896971245</v>
      </c>
      <c r="F81" s="22">
        <f t="shared" ca="1" si="23"/>
        <v>88.114242903495182</v>
      </c>
      <c r="G81" s="22">
        <f t="shared" ca="1" si="23"/>
        <v>86.427652677239564</v>
      </c>
      <c r="H81" s="22">
        <f t="shared" ca="1" si="23"/>
        <v>93.587404603205655</v>
      </c>
      <c r="I81" s="22">
        <f t="shared" ca="1" si="23"/>
        <v>147.07316801294641</v>
      </c>
      <c r="J81" s="22">
        <f t="shared" ca="1" si="23"/>
        <v>103.8157174817657</v>
      </c>
      <c r="K81" s="22">
        <f t="shared" ca="1" si="23"/>
        <v>87.248980166757804</v>
      </c>
      <c r="L81" s="22">
        <f t="shared" ca="1" si="23"/>
        <v>96.556540213512193</v>
      </c>
      <c r="M81" s="22">
        <f t="shared" ca="1" si="23"/>
        <v>119.96241493818715</v>
      </c>
      <c r="N81" s="22">
        <f t="shared" ca="1" si="23"/>
        <v>82.25272476921198</v>
      </c>
      <c r="O81" s="22">
        <f t="shared" ca="1" si="23"/>
        <v>113.15510826197355</v>
      </c>
      <c r="P81" s="22">
        <f t="shared" ca="1" si="23"/>
        <v>90.858782970081592</v>
      </c>
      <c r="Q81" s="22">
        <f t="shared" ca="1" si="23"/>
        <v>94.579215340347517</v>
      </c>
      <c r="R81" s="22">
        <f t="shared" ca="1" si="23"/>
        <v>79.409499183861143</v>
      </c>
      <c r="S81" s="22">
        <f t="shared" ca="1" si="23"/>
        <v>87.685466500683461</v>
      </c>
      <c r="T81" s="22">
        <f t="shared" ca="1" si="23"/>
        <v>120.33259201059251</v>
      </c>
      <c r="U81" s="22">
        <f t="shared" ca="1" si="23"/>
        <v>102.73354893374456</v>
      </c>
      <c r="V81" s="22">
        <f t="shared" ca="1" si="23"/>
        <v>114.38460562614026</v>
      </c>
      <c r="W81" s="22">
        <f t="shared" ca="1" si="23"/>
        <v>71.385529227347291</v>
      </c>
      <c r="X81" s="22">
        <f t="shared" ca="1" si="23"/>
        <v>126.88587692215808</v>
      </c>
      <c r="Y81" s="22">
        <f t="shared" ca="1" si="23"/>
        <v>84.054721854881905</v>
      </c>
      <c r="Z81" s="85">
        <f t="shared" ca="1" si="23"/>
        <v>109.4521122483733</v>
      </c>
      <c r="AA81" s="85">
        <f t="shared" ca="1" si="23"/>
        <v>74.458809044757757</v>
      </c>
      <c r="AB81" s="86">
        <f t="shared" ca="1" si="23"/>
        <v>71.7426544096501</v>
      </c>
      <c r="AC81" s="86">
        <f t="shared" ca="1" si="23"/>
        <v>97.056054558052523</v>
      </c>
      <c r="AD81" s="86">
        <f t="shared" ca="1" si="23"/>
        <v>77.38299436937524</v>
      </c>
      <c r="AE81" s="86">
        <f t="shared" ca="1" si="23"/>
        <v>111.04962363009973</v>
      </c>
      <c r="AF81" s="86">
        <f t="shared" ca="1" si="23"/>
        <v>100.53110805125908</v>
      </c>
      <c r="AG81" s="86">
        <f t="shared" ca="1" si="23"/>
        <v>92.581452214341994</v>
      </c>
      <c r="AH81" s="86">
        <f t="shared" ca="1" si="23"/>
        <v>118.01354914984823</v>
      </c>
      <c r="AI81" s="86">
        <f t="shared" ca="1" si="23"/>
        <v>98.151066767607674</v>
      </c>
      <c r="AJ81" s="86">
        <f t="shared" ca="1" si="23"/>
        <v>152.52794296315219</v>
      </c>
      <c r="AK81" s="22">
        <f t="shared" ca="1" si="23"/>
        <v>68.758232714040034</v>
      </c>
      <c r="AL81" s="22">
        <f t="shared" ca="1" si="23"/>
        <v>105.63379771662615</v>
      </c>
      <c r="AM81" s="22">
        <f t="shared" ca="1" si="23"/>
        <v>72.093471466496055</v>
      </c>
      <c r="AN81" s="22">
        <f ca="1">IF(OR(Fixtures!$D$6&lt;=0,Fixtures!$D$6&gt;39),AVERAGE(B81:AM81),AVERAGE(OFFSET(A81,0,Fixtures!$D$6,1,38-Fixtures!$D$6+1)))</f>
        <v>96.388062093119999</v>
      </c>
      <c r="AO81" s="41" t="str">
        <f t="shared" si="11"/>
        <v>NOR</v>
      </c>
      <c r="AP81" s="67">
        <f ca="1">AVERAGE(OFFSET(A81,0,Fixtures!$D$6,1,9))</f>
        <v>94.69648418619532</v>
      </c>
      <c r="AQ81" s="67">
        <f ca="1">AVERAGE(OFFSET(A81,0,Fixtures!$D$6,1,6))</f>
        <v>90.190374710051444</v>
      </c>
      <c r="AR81" s="67">
        <f ca="1">AVERAGE(OFFSET(A81,0,Fixtures!$D$6,1,3))</f>
        <v>85.217858567593723</v>
      </c>
      <c r="AS81" s="77"/>
      <c r="AT81" s="76"/>
    </row>
    <row r="82" spans="1:51" x14ac:dyDescent="0.3">
      <c r="A82" s="41" t="str">
        <f t="shared" si="9"/>
        <v>SHU</v>
      </c>
      <c r="B82" s="22">
        <f t="shared" ref="B82:AM82" ca="1" si="24">(VLOOKUP(B16,$AV$2:$AW$41,2,FALSE))</f>
        <v>103.8157174817657</v>
      </c>
      <c r="C82" s="22">
        <f t="shared" ca="1" si="24"/>
        <v>114.38460562614026</v>
      </c>
      <c r="D82" s="22">
        <f t="shared" ca="1" si="24"/>
        <v>97.056054558052523</v>
      </c>
      <c r="E82" s="22">
        <f t="shared" ca="1" si="24"/>
        <v>68.758232714040034</v>
      </c>
      <c r="F82" s="22">
        <f t="shared" ca="1" si="24"/>
        <v>111.04962363009973</v>
      </c>
      <c r="G82" s="22">
        <f t="shared" ca="1" si="24"/>
        <v>82.25272476921198</v>
      </c>
      <c r="H82" s="22">
        <f t="shared" ca="1" si="24"/>
        <v>74.458809044757757</v>
      </c>
      <c r="I82" s="22">
        <f t="shared" ca="1" si="24"/>
        <v>98.151066767607674</v>
      </c>
      <c r="J82" s="22">
        <f t="shared" ca="1" si="24"/>
        <v>113.15510826197355</v>
      </c>
      <c r="K82" s="22">
        <f t="shared" ca="1" si="24"/>
        <v>124.7955896971245</v>
      </c>
      <c r="L82" s="22">
        <f t="shared" ca="1" si="24"/>
        <v>105.63379771662615</v>
      </c>
      <c r="M82" s="22">
        <f t="shared" ca="1" si="24"/>
        <v>84.054721854881905</v>
      </c>
      <c r="N82" s="22">
        <f t="shared" ca="1" si="24"/>
        <v>87.248980166757804</v>
      </c>
      <c r="O82" s="22">
        <f t="shared" ca="1" si="24"/>
        <v>71.7426544096501</v>
      </c>
      <c r="P82" s="22">
        <f t="shared" ca="1" si="24"/>
        <v>133.77480385912293</v>
      </c>
      <c r="Q82" s="22">
        <f t="shared" ca="1" si="24"/>
        <v>113.83229468271374</v>
      </c>
      <c r="R82" s="22">
        <f t="shared" ca="1" si="24"/>
        <v>147.07316801294641</v>
      </c>
      <c r="S82" s="22">
        <f t="shared" ca="1" si="24"/>
        <v>96.556540213512193</v>
      </c>
      <c r="T82" s="22">
        <f t="shared" ca="1" si="24"/>
        <v>119.96241493818715</v>
      </c>
      <c r="U82" s="22">
        <f t="shared" ca="1" si="24"/>
        <v>72.093471466496055</v>
      </c>
      <c r="V82" s="22">
        <f t="shared" ca="1" si="24"/>
        <v>60.920843763892712</v>
      </c>
      <c r="W82" s="22">
        <f t="shared" ca="1" si="24"/>
        <v>152.52794296315219</v>
      </c>
      <c r="X82" s="22">
        <f t="shared" ca="1" si="24"/>
        <v>92.581452214341994</v>
      </c>
      <c r="Y82" s="22">
        <f t="shared" ca="1" si="24"/>
        <v>88.114242903495182</v>
      </c>
      <c r="Z82" s="85">
        <f t="shared" ca="1" si="24"/>
        <v>93.587404603205655</v>
      </c>
      <c r="AA82" s="85">
        <f t="shared" ca="1" si="24"/>
        <v>126.88587692215808</v>
      </c>
      <c r="AB82" s="86">
        <f t="shared" ca="1" si="24"/>
        <v>118.01354914984823</v>
      </c>
      <c r="AC82" s="132">
        <f t="shared" ca="1" si="24"/>
        <v>120.33259201059251</v>
      </c>
      <c r="AD82" s="86">
        <f t="shared" ca="1" si="24"/>
        <v>139.12836016776123</v>
      </c>
      <c r="AE82" s="86">
        <f t="shared" ca="1" si="24"/>
        <v>109.4521122483733</v>
      </c>
      <c r="AF82" s="86">
        <f t="shared" ca="1" si="24"/>
        <v>71.385529227347291</v>
      </c>
      <c r="AG82" s="86">
        <f t="shared" ca="1" si="24"/>
        <v>102.73354893374456</v>
      </c>
      <c r="AH82" s="86">
        <f t="shared" ca="1" si="24"/>
        <v>86.427652677239564</v>
      </c>
      <c r="AI82" s="86">
        <f t="shared" ca="1" si="24"/>
        <v>87.685466500683461</v>
      </c>
      <c r="AJ82" s="86">
        <f t="shared" ca="1" si="24"/>
        <v>84.037839983826714</v>
      </c>
      <c r="AK82" s="22">
        <f t="shared" ca="1" si="24"/>
        <v>79.409499183861143</v>
      </c>
      <c r="AL82" s="22">
        <f t="shared" ca="1" si="24"/>
        <v>100.53110805125908</v>
      </c>
      <c r="AM82" s="22">
        <f t="shared" ca="1" si="24"/>
        <v>90.858782970081592</v>
      </c>
      <c r="AN82" s="22">
        <f ca="1">IF(OR(Fixtures!$D$6&lt;=0,Fixtures!$D$6&gt;39),AVERAGE(B82:AM82),AVERAGE(OFFSET(A82,0,Fixtures!$D$6,1,38-Fixtures!$D$6+1)))</f>
        <v>100.74780875928445</v>
      </c>
      <c r="AO82" s="41" t="str">
        <f t="shared" si="11"/>
        <v>SHU</v>
      </c>
      <c r="AP82" s="67">
        <f ca="1">AVERAGE(OFFSET(A82,0,Fixtures!$D$6,1,9))</f>
        <v>107.5496251044745</v>
      </c>
      <c r="AQ82" s="67">
        <f ca="1">AVERAGE(OFFSET(A82,0,Fixtures!$D$6,1,6))</f>
        <v>117.89998251698984</v>
      </c>
      <c r="AR82" s="67">
        <f ca="1">AVERAGE(OFFSET(A82,0,Fixtures!$D$6,1,3))</f>
        <v>112.82894355840399</v>
      </c>
      <c r="AS82" s="77"/>
      <c r="AT82" s="76"/>
    </row>
    <row r="83" spans="1:51" x14ac:dyDescent="0.3">
      <c r="A83" s="41" t="str">
        <f t="shared" si="9"/>
        <v>SOU</v>
      </c>
      <c r="B83" s="22">
        <f t="shared" ref="B83:AM83" ca="1" si="25">(VLOOKUP(B17,$AV$2:$AW$41,2,FALSE))</f>
        <v>86.427652677239564</v>
      </c>
      <c r="C83" s="22">
        <f t="shared" ca="1" si="25"/>
        <v>74.458809044757757</v>
      </c>
      <c r="D83" s="22">
        <f t="shared" ca="1" si="25"/>
        <v>96.556540213512193</v>
      </c>
      <c r="E83" s="22">
        <f t="shared" ca="1" si="25"/>
        <v>87.248980166757804</v>
      </c>
      <c r="F83" s="22">
        <f t="shared" ca="1" si="25"/>
        <v>77.38299436937524</v>
      </c>
      <c r="G83" s="22">
        <f t="shared" ca="1" si="25"/>
        <v>126.88587692215808</v>
      </c>
      <c r="H83" s="22">
        <f t="shared" ca="1" si="25"/>
        <v>84.054721854881905</v>
      </c>
      <c r="I83" s="22">
        <f t="shared" ca="1" si="25"/>
        <v>84.037839983826714</v>
      </c>
      <c r="J83" s="22">
        <f t="shared" ca="1" si="25"/>
        <v>71.7426544096501</v>
      </c>
      <c r="K83" s="22">
        <f t="shared" ca="1" si="25"/>
        <v>97.056054558052523</v>
      </c>
      <c r="L83" s="22">
        <f t="shared" ca="1" si="25"/>
        <v>72.093471466496055</v>
      </c>
      <c r="M83" s="22">
        <f t="shared" ca="1" si="25"/>
        <v>100.53110805125908</v>
      </c>
      <c r="N83" s="22">
        <f t="shared" ca="1" si="25"/>
        <v>92.581452214341994</v>
      </c>
      <c r="O83" s="22">
        <f t="shared" ca="1" si="25"/>
        <v>119.96241493818715</v>
      </c>
      <c r="P83" s="22">
        <f t="shared" ca="1" si="25"/>
        <v>139.12836016776123</v>
      </c>
      <c r="Q83" s="22">
        <f t="shared" ca="1" si="25"/>
        <v>109.4521122483733</v>
      </c>
      <c r="R83" s="22">
        <f t="shared" ca="1" si="25"/>
        <v>152.52794296315219</v>
      </c>
      <c r="S83" s="22">
        <f t="shared" ca="1" si="25"/>
        <v>120.33259201059251</v>
      </c>
      <c r="T83" s="22">
        <f t="shared" ca="1" si="25"/>
        <v>68.758232714040034</v>
      </c>
      <c r="U83" s="22">
        <f t="shared" ca="1" si="25"/>
        <v>114.38460562614026</v>
      </c>
      <c r="V83" s="22">
        <f t="shared" ca="1" si="25"/>
        <v>102.73354893374456</v>
      </c>
      <c r="W83" s="22">
        <f t="shared" ca="1" si="25"/>
        <v>79.409499183861143</v>
      </c>
      <c r="X83" s="22">
        <f t="shared" ca="1" si="25"/>
        <v>87.685466500683461</v>
      </c>
      <c r="Y83" s="22">
        <f t="shared" ca="1" si="25"/>
        <v>93.587404603205655</v>
      </c>
      <c r="Z83" s="85">
        <f t="shared" ca="1" si="25"/>
        <v>60.920843763892712</v>
      </c>
      <c r="AA83" s="85">
        <f t="shared" ca="1" si="25"/>
        <v>105.63379771662615</v>
      </c>
      <c r="AB83" s="86">
        <f t="shared" ca="1" si="25"/>
        <v>147.07316801294641</v>
      </c>
      <c r="AC83" s="86">
        <f t="shared" ca="1" si="25"/>
        <v>124.7955896971245</v>
      </c>
      <c r="AD83" s="86">
        <f t="shared" ca="1" si="25"/>
        <v>133.77480385912293</v>
      </c>
      <c r="AE83" s="86">
        <f t="shared" ca="1" si="25"/>
        <v>113.83229468271374</v>
      </c>
      <c r="AF83" s="86">
        <f t="shared" ca="1" si="25"/>
        <v>113.15510826197355</v>
      </c>
      <c r="AG83" s="86">
        <f t="shared" ca="1" si="25"/>
        <v>98.151066767607674</v>
      </c>
      <c r="AH83" s="86">
        <f t="shared" ca="1" si="25"/>
        <v>88.114242903495182</v>
      </c>
      <c r="AI83" s="86">
        <f t="shared" ca="1" si="25"/>
        <v>82.25272476921198</v>
      </c>
      <c r="AJ83" s="86">
        <f t="shared" ca="1" si="25"/>
        <v>71.385529227347291</v>
      </c>
      <c r="AK83" s="22">
        <f t="shared" ca="1" si="25"/>
        <v>118.01354914984823</v>
      </c>
      <c r="AL83" s="22">
        <f t="shared" ca="1" si="25"/>
        <v>103.8157174817657</v>
      </c>
      <c r="AM83" s="22">
        <f t="shared" ca="1" si="25"/>
        <v>94.579215340347517</v>
      </c>
      <c r="AN83" s="22">
        <f ca="1">IF(OR(Fixtures!$D$6&lt;=0,Fixtures!$D$6&gt;39),AVERAGE(B83:AM83),AVERAGE(OFFSET(A83,0,Fixtures!$D$6,1,38-Fixtures!$D$6+1)))</f>
        <v>103.96411797385881</v>
      </c>
      <c r="AO83" s="41" t="str">
        <f t="shared" si="11"/>
        <v>SOU</v>
      </c>
      <c r="AP83" s="67">
        <f ca="1">AVERAGE(OFFSET(A83,0,Fixtures!$D$6,1,9))</f>
        <v>109.49454618505587</v>
      </c>
      <c r="AQ83" s="67">
        <f ca="1">AVERAGE(OFFSET(A83,0,Fixtures!$D$6,1,6))</f>
        <v>114.33841628873773</v>
      </c>
      <c r="AR83" s="67">
        <f ca="1">AVERAGE(OFFSET(A83,0,Fixtures!$D$6,1,3))</f>
        <v>104.54260316448843</v>
      </c>
      <c r="AS83" s="77"/>
      <c r="AT83" s="76"/>
    </row>
    <row r="84" spans="1:51" x14ac:dyDescent="0.3">
      <c r="A84" s="41" t="str">
        <f t="shared" si="9"/>
        <v>TOT</v>
      </c>
      <c r="B84" s="22">
        <f t="shared" ref="B84:AM84" ca="1" si="26">(VLOOKUP(B18,$AV$2:$AW$41,2,FALSE))</f>
        <v>147.07316801294641</v>
      </c>
      <c r="C84" s="22">
        <f t="shared" ca="1" si="26"/>
        <v>72.093471466496055</v>
      </c>
      <c r="D84" s="22">
        <f t="shared" ca="1" si="26"/>
        <v>133.77480385912293</v>
      </c>
      <c r="E84" s="22">
        <f t="shared" ca="1" si="26"/>
        <v>92.581452214341994</v>
      </c>
      <c r="F84" s="22">
        <f t="shared" ca="1" si="26"/>
        <v>114.38460562614026</v>
      </c>
      <c r="G84" s="22">
        <f t="shared" ca="1" si="26"/>
        <v>79.409499183861143</v>
      </c>
      <c r="H84" s="22">
        <f t="shared" ca="1" si="26"/>
        <v>111.04962363009973</v>
      </c>
      <c r="I84" s="22">
        <f t="shared" ca="1" si="26"/>
        <v>96.556540213512193</v>
      </c>
      <c r="J84" s="22">
        <f t="shared" ca="1" si="26"/>
        <v>119.96241493818715</v>
      </c>
      <c r="K84" s="22">
        <f t="shared" ca="1" si="26"/>
        <v>60.920843763892712</v>
      </c>
      <c r="L84" s="22">
        <f t="shared" ca="1" si="26"/>
        <v>82.25272476921198</v>
      </c>
      <c r="M84" s="22">
        <f t="shared" ca="1" si="26"/>
        <v>94.579215340347517</v>
      </c>
      <c r="N84" s="22">
        <f t="shared" ca="1" si="26"/>
        <v>124.7955896971245</v>
      </c>
      <c r="O84" s="22">
        <f t="shared" ca="1" si="26"/>
        <v>126.88587692215808</v>
      </c>
      <c r="P84" s="22">
        <f t="shared" ca="1" si="26"/>
        <v>71.385529227347291</v>
      </c>
      <c r="Q84" s="22">
        <f t="shared" ca="1" si="26"/>
        <v>105.63379771662615</v>
      </c>
      <c r="R84" s="22">
        <f t="shared" ca="1" si="26"/>
        <v>71.7426544096501</v>
      </c>
      <c r="S84" s="22">
        <f t="shared" ca="1" si="26"/>
        <v>84.037839983826714</v>
      </c>
      <c r="T84" s="22">
        <f t="shared" ca="1" si="26"/>
        <v>118.01354914984823</v>
      </c>
      <c r="U84" s="22">
        <f t="shared" ca="1" si="26"/>
        <v>113.83229468271374</v>
      </c>
      <c r="V84" s="22">
        <f t="shared" ca="1" si="26"/>
        <v>90.858782970081592</v>
      </c>
      <c r="W84" s="22">
        <f t="shared" ca="1" si="26"/>
        <v>74.458809044757757</v>
      </c>
      <c r="X84" s="22">
        <f t="shared" ca="1" si="26"/>
        <v>98.151066767607674</v>
      </c>
      <c r="Y84" s="22">
        <f t="shared" ca="1" si="26"/>
        <v>139.12836016776123</v>
      </c>
      <c r="Z84" s="85">
        <f t="shared" ca="1" si="26"/>
        <v>88.114242903495182</v>
      </c>
      <c r="AA84" s="85">
        <f t="shared" ca="1" si="26"/>
        <v>120.33259201059251</v>
      </c>
      <c r="AB84" s="86">
        <f t="shared" ca="1" si="26"/>
        <v>68.758232714040034</v>
      </c>
      <c r="AC84" s="86">
        <f t="shared" ca="1" si="26"/>
        <v>87.685466500683461</v>
      </c>
      <c r="AD84" s="86">
        <f t="shared" ca="1" si="26"/>
        <v>86.427652677239564</v>
      </c>
      <c r="AE84" s="86">
        <f t="shared" ca="1" si="26"/>
        <v>87.248980166757804</v>
      </c>
      <c r="AF84" s="86">
        <f t="shared" ca="1" si="26"/>
        <v>152.52794296315219</v>
      </c>
      <c r="AG84" s="86">
        <f t="shared" ca="1" si="26"/>
        <v>77.38299436937524</v>
      </c>
      <c r="AH84" s="86">
        <f t="shared" ca="1" si="26"/>
        <v>100.53110805125908</v>
      </c>
      <c r="AI84" s="86">
        <f t="shared" ca="1" si="26"/>
        <v>103.8157174817657</v>
      </c>
      <c r="AJ84" s="86">
        <f t="shared" ca="1" si="26"/>
        <v>113.15510826197355</v>
      </c>
      <c r="AK84" s="22">
        <f t="shared" ca="1" si="26"/>
        <v>109.4521122483733</v>
      </c>
      <c r="AL84" s="22">
        <f t="shared" ca="1" si="26"/>
        <v>97.056054558052523</v>
      </c>
      <c r="AM84" s="22">
        <f t="shared" ca="1" si="26"/>
        <v>93.587404603205655</v>
      </c>
      <c r="AN84" s="22">
        <f ca="1">IF(OR(Fixtures!$D$6&lt;=0,Fixtures!$D$6&gt;39),AVERAGE(B84:AM84),AVERAGE(OFFSET(A84,0,Fixtures!$D$6,1,38-Fixtures!$D$6+1)))</f>
        <v>99.005400679283269</v>
      </c>
      <c r="AO84" s="41" t="str">
        <f t="shared" si="11"/>
        <v>TOT</v>
      </c>
      <c r="AP84" s="67">
        <f ca="1">AVERAGE(OFFSET(A84,0,Fixtures!$D$6,1,9))</f>
        <v>96.556579150732787</v>
      </c>
      <c r="AQ84" s="67">
        <f ca="1">AVERAGE(OFFSET(A84,0,Fixtures!$D$6,1,6))</f>
        <v>89.761194495468089</v>
      </c>
      <c r="AR84" s="67">
        <f ca="1">AVERAGE(OFFSET(A84,0,Fixtures!$D$6,1,3))</f>
        <v>92.401689209375903</v>
      </c>
      <c r="AS84" s="77"/>
      <c r="AT84" s="76"/>
    </row>
    <row r="85" spans="1:51" x14ac:dyDescent="0.3">
      <c r="A85" s="41" t="str">
        <f t="shared" si="9"/>
        <v>WAT</v>
      </c>
      <c r="B85" s="22">
        <f t="shared" ref="B85:AM85" ca="1" si="27">(VLOOKUP(B19,$AV$2:$AW$41,2,FALSE))</f>
        <v>118.01354914984823</v>
      </c>
      <c r="C85" s="22">
        <f t="shared" ca="1" si="27"/>
        <v>82.25272476921198</v>
      </c>
      <c r="D85" s="22">
        <f t="shared" ca="1" si="27"/>
        <v>152.52794296315219</v>
      </c>
      <c r="E85" s="22">
        <f t="shared" ca="1" si="27"/>
        <v>109.4521122483733</v>
      </c>
      <c r="F85" s="22">
        <f t="shared" ca="1" si="27"/>
        <v>113.15510826197355</v>
      </c>
      <c r="G85" s="22">
        <f t="shared" ca="1" si="27"/>
        <v>72.093471466496055</v>
      </c>
      <c r="H85" s="22">
        <f t="shared" ca="1" si="27"/>
        <v>71.7426544096501</v>
      </c>
      <c r="I85" s="22">
        <f t="shared" ca="1" si="27"/>
        <v>94.579215340347517</v>
      </c>
      <c r="J85" s="22">
        <f t="shared" ca="1" si="27"/>
        <v>84.054721854881905</v>
      </c>
      <c r="K85" s="22">
        <f t="shared" ca="1" si="27"/>
        <v>126.88587692215808</v>
      </c>
      <c r="L85" s="22">
        <f t="shared" ca="1" si="27"/>
        <v>84.037839983826714</v>
      </c>
      <c r="M85" s="22">
        <f t="shared" ca="1" si="27"/>
        <v>113.83229468271374</v>
      </c>
      <c r="N85" s="22">
        <f t="shared" ca="1" si="27"/>
        <v>105.63379771662615</v>
      </c>
      <c r="O85" s="22">
        <f t="shared" ca="1" si="27"/>
        <v>90.858782970081592</v>
      </c>
      <c r="P85" s="22">
        <f t="shared" ca="1" si="27"/>
        <v>79.409499183861143</v>
      </c>
      <c r="Q85" s="22">
        <f t="shared" ca="1" si="27"/>
        <v>114.38460562614026</v>
      </c>
      <c r="R85" s="22">
        <f t="shared" ca="1" si="27"/>
        <v>60.920843763892712</v>
      </c>
      <c r="S85" s="22">
        <f t="shared" ca="1" si="27"/>
        <v>87.248980166757804</v>
      </c>
      <c r="T85" s="22">
        <f t="shared" ca="1" si="27"/>
        <v>77.38299436937524</v>
      </c>
      <c r="U85" s="22">
        <f t="shared" ca="1" si="27"/>
        <v>147.07316801294641</v>
      </c>
      <c r="V85" s="22">
        <f t="shared" ca="1" si="27"/>
        <v>87.685466500683461</v>
      </c>
      <c r="W85" s="22">
        <f t="shared" ca="1" si="27"/>
        <v>103.8157174817657</v>
      </c>
      <c r="X85" s="22">
        <f t="shared" ca="1" si="27"/>
        <v>102.73354893374456</v>
      </c>
      <c r="Y85" s="22">
        <f t="shared" ca="1" si="27"/>
        <v>120.33259201059251</v>
      </c>
      <c r="Z85" s="85">
        <f t="shared" ca="1" si="27"/>
        <v>100.53110805125908</v>
      </c>
      <c r="AA85" s="85">
        <f t="shared" ca="1" si="27"/>
        <v>96.556540213512193</v>
      </c>
      <c r="AB85" s="86">
        <f t="shared" ca="1" si="27"/>
        <v>71.385529227347291</v>
      </c>
      <c r="AC85" s="86">
        <f t="shared" ca="1" si="27"/>
        <v>74.458809044757757</v>
      </c>
      <c r="AD85" s="86">
        <f t="shared" ca="1" si="27"/>
        <v>93.587404603205655</v>
      </c>
      <c r="AE85" s="86">
        <f t="shared" ca="1" si="27"/>
        <v>97.056054558052523</v>
      </c>
      <c r="AF85" s="86">
        <f t="shared" ca="1" si="27"/>
        <v>86.427652677239564</v>
      </c>
      <c r="AG85" s="86">
        <f t="shared" ca="1" si="27"/>
        <v>111.04962363009973</v>
      </c>
      <c r="AH85" s="86">
        <f t="shared" ca="1" si="27"/>
        <v>68.758232714040034</v>
      </c>
      <c r="AI85" s="86">
        <f t="shared" ca="1" si="27"/>
        <v>139.12836016776123</v>
      </c>
      <c r="AJ85" s="86">
        <f t="shared" ca="1" si="27"/>
        <v>133.77480385912293</v>
      </c>
      <c r="AK85" s="22">
        <f t="shared" ca="1" si="27"/>
        <v>124.7955896971245</v>
      </c>
      <c r="AL85" s="22">
        <f t="shared" ca="1" si="27"/>
        <v>88.114242903495182</v>
      </c>
      <c r="AM85" s="22">
        <f t="shared" ca="1" si="27"/>
        <v>92.581452214341994</v>
      </c>
      <c r="AN85" s="22">
        <f ca="1">IF(OR(Fixtures!$D$6&lt;=0,Fixtures!$D$6&gt;39),AVERAGE(B85:AM85),AVERAGE(OFFSET(A85,0,Fixtures!$D$6,1,38-Fixtures!$D$6+1)))</f>
        <v>98.443243111525689</v>
      </c>
      <c r="AO85" s="41" t="str">
        <f t="shared" si="11"/>
        <v>WAT</v>
      </c>
      <c r="AP85" s="67">
        <f ca="1">AVERAGE(OFFSET(A85,0,Fixtures!$D$6,1,9))</f>
        <v>88.867883857723754</v>
      </c>
      <c r="AQ85" s="67">
        <f ca="1">AVERAGE(OFFSET(A85,0,Fixtures!$D$6,1,6))</f>
        <v>88.929240949689074</v>
      </c>
      <c r="AR85" s="67">
        <f ca="1">AVERAGE(OFFSET(A85,0,Fixtures!$D$6,1,3))</f>
        <v>89.491059164039527</v>
      </c>
      <c r="AS85" s="77"/>
      <c r="AT85" s="76"/>
    </row>
    <row r="86" spans="1:51" x14ac:dyDescent="0.3">
      <c r="A86" s="41" t="str">
        <f t="shared" si="9"/>
        <v>WHU</v>
      </c>
      <c r="B86" s="22">
        <f t="shared" ref="B86:AM86" ca="1" si="28">(VLOOKUP(B20,$AV$2:$AW$41,2,FALSE))</f>
        <v>88.114242903495182</v>
      </c>
      <c r="C86" s="22">
        <f t="shared" ca="1" si="28"/>
        <v>96.556540213512193</v>
      </c>
      <c r="D86" s="22">
        <f t="shared" ca="1" si="28"/>
        <v>98.151066767607674</v>
      </c>
      <c r="E86" s="22">
        <f t="shared" ca="1" si="28"/>
        <v>139.12836016776123</v>
      </c>
      <c r="F86" s="22">
        <f t="shared" ca="1" si="28"/>
        <v>120.33259201059251</v>
      </c>
      <c r="G86" s="22">
        <f t="shared" ca="1" si="28"/>
        <v>87.248980166757804</v>
      </c>
      <c r="H86" s="22">
        <f t="shared" ca="1" si="28"/>
        <v>103.8157174817657</v>
      </c>
      <c r="I86" s="22">
        <f t="shared" ca="1" si="28"/>
        <v>114.38460562614026</v>
      </c>
      <c r="J86" s="22">
        <f t="shared" ca="1" si="28"/>
        <v>82.25272476921198</v>
      </c>
      <c r="K86" s="22">
        <f t="shared" ca="1" si="28"/>
        <v>94.579215340347517</v>
      </c>
      <c r="L86" s="22">
        <f t="shared" ca="1" si="28"/>
        <v>133.77480385912293</v>
      </c>
      <c r="M86" s="22">
        <f t="shared" ca="1" si="28"/>
        <v>86.427652677239564</v>
      </c>
      <c r="N86" s="22">
        <f t="shared" ca="1" si="28"/>
        <v>102.73354893374456</v>
      </c>
      <c r="O86" s="22">
        <f t="shared" ca="1" si="28"/>
        <v>68.758232714040034</v>
      </c>
      <c r="P86" s="22">
        <f t="shared" ca="1" si="28"/>
        <v>71.7426544096501</v>
      </c>
      <c r="Q86" s="22">
        <f t="shared" ca="1" si="28"/>
        <v>113.15510826197355</v>
      </c>
      <c r="R86" s="22">
        <f t="shared" ca="1" si="28"/>
        <v>90.858782970081592</v>
      </c>
      <c r="S86" s="92">
        <f t="shared" ca="1" si="28"/>
        <v>74.458809044757757</v>
      </c>
      <c r="T86" s="22">
        <f t="shared" ca="1" si="28"/>
        <v>93.587404603205655</v>
      </c>
      <c r="U86" s="22">
        <f t="shared" ca="1" si="28"/>
        <v>97.056054558052523</v>
      </c>
      <c r="V86" s="22">
        <f t="shared" ca="1" si="28"/>
        <v>126.88587692215808</v>
      </c>
      <c r="W86" s="22">
        <f t="shared" ca="1" si="28"/>
        <v>77.38299436937524</v>
      </c>
      <c r="X86" s="22">
        <f t="shared" ca="1" si="28"/>
        <v>100.53110805125908</v>
      </c>
      <c r="Y86" s="92">
        <f t="shared" ca="1" si="28"/>
        <v>79.409499183861143</v>
      </c>
      <c r="Z86" s="85">
        <f t="shared" ca="1" si="28"/>
        <v>118.01354914984823</v>
      </c>
      <c r="AA86" s="85">
        <f t="shared" ca="1" si="28"/>
        <v>72.093471466496055</v>
      </c>
      <c r="AB86" s="86">
        <f t="shared" ca="1" si="28"/>
        <v>60.920843763892712</v>
      </c>
      <c r="AC86" s="86">
        <f t="shared" ca="1" si="28"/>
        <v>111.04962363009973</v>
      </c>
      <c r="AD86" s="86">
        <f t="shared" ca="1" si="28"/>
        <v>92.581452214341994</v>
      </c>
      <c r="AE86" s="86">
        <f t="shared" ca="1" si="28"/>
        <v>87.685466500683461</v>
      </c>
      <c r="AF86" s="86">
        <f t="shared" ca="1" si="28"/>
        <v>84.054721854881905</v>
      </c>
      <c r="AG86" s="86">
        <f t="shared" ca="1" si="28"/>
        <v>84.037839983826714</v>
      </c>
      <c r="AH86" s="86">
        <f t="shared" ca="1" si="28"/>
        <v>109.4521122483733</v>
      </c>
      <c r="AI86" s="86">
        <f t="shared" ca="1" si="28"/>
        <v>105.63379771662615</v>
      </c>
      <c r="AJ86" s="86">
        <f t="shared" ca="1" si="28"/>
        <v>113.83229468271374</v>
      </c>
      <c r="AK86" s="22">
        <f t="shared" ca="1" si="28"/>
        <v>119.96241493818715</v>
      </c>
      <c r="AL86" s="22">
        <f t="shared" ca="1" si="28"/>
        <v>71.385529227347291</v>
      </c>
      <c r="AM86" s="22">
        <f t="shared" ca="1" si="28"/>
        <v>147.07316801294641</v>
      </c>
      <c r="AN86" s="22">
        <f ca="1">IF(OR(Fixtures!$D$6&lt;=0,Fixtures!$D$6&gt;39),AVERAGE(B86:AM86),AVERAGE(OFFSET(A86,0,Fixtures!$D$6,1,38-Fixtures!$D$6+1)))</f>
        <v>98.412591813590339</v>
      </c>
      <c r="AO86" s="41" t="str">
        <f t="shared" si="11"/>
        <v>WHU</v>
      </c>
      <c r="AP86" s="67">
        <f ca="1">AVERAGE(OFFSET(A86,0,Fixtures!$D$6,1,9))</f>
        <v>91.098786756938239</v>
      </c>
      <c r="AQ86" s="67">
        <f ca="1">AVERAGE(OFFSET(A86,0,Fixtures!$D$6,1,6))</f>
        <v>90.390734454227029</v>
      </c>
      <c r="AR86" s="67">
        <f ca="1">AVERAGE(OFFSET(A86,0,Fixtures!$D$6,1,3))</f>
        <v>83.675954793412345</v>
      </c>
      <c r="AS86" s="77"/>
      <c r="AT86" s="76"/>
    </row>
    <row r="87" spans="1:51" x14ac:dyDescent="0.3">
      <c r="A87" s="41" t="str">
        <f t="shared" si="9"/>
        <v>WOL</v>
      </c>
      <c r="B87" s="22">
        <f t="shared" ref="B87:AM87" ca="1" si="29">(VLOOKUP(B21,$AV$2:$AW$41,2,FALSE))</f>
        <v>79.409499183861143</v>
      </c>
      <c r="C87" s="22">
        <f t="shared" ca="1" si="29"/>
        <v>87.248980166757804</v>
      </c>
      <c r="D87" s="22">
        <f t="shared" ca="1" si="29"/>
        <v>105.63379771662615</v>
      </c>
      <c r="E87" s="22">
        <f t="shared" ca="1" si="29"/>
        <v>82.25272476921198</v>
      </c>
      <c r="F87" s="22">
        <f t="shared" ca="1" si="29"/>
        <v>84.037839983826714</v>
      </c>
      <c r="G87" s="22">
        <f t="shared" ca="1" si="29"/>
        <v>93.587404603205655</v>
      </c>
      <c r="H87" s="22">
        <f t="shared" ca="1" si="29"/>
        <v>119.96241493818715</v>
      </c>
      <c r="I87" s="22">
        <f t="shared" ca="1" si="29"/>
        <v>72.093471466496055</v>
      </c>
      <c r="J87" s="22">
        <f t="shared" ca="1" si="29"/>
        <v>111.04962363009973</v>
      </c>
      <c r="K87" s="22">
        <f t="shared" ca="1" si="29"/>
        <v>109.4521122483733</v>
      </c>
      <c r="L87" s="22">
        <f t="shared" ca="1" si="29"/>
        <v>92.581452214341994</v>
      </c>
      <c r="M87" s="22">
        <f t="shared" ca="1" si="29"/>
        <v>147.07316801294641</v>
      </c>
      <c r="N87" s="22">
        <f t="shared" ca="1" si="29"/>
        <v>103.8157174817657</v>
      </c>
      <c r="O87" s="22">
        <f t="shared" ca="1" si="29"/>
        <v>94.579215340347517</v>
      </c>
      <c r="P87" s="22">
        <f t="shared" ca="1" si="29"/>
        <v>152.52794296315219</v>
      </c>
      <c r="Q87" s="22">
        <f t="shared" ca="1" si="29"/>
        <v>96.556540213512193</v>
      </c>
      <c r="R87" s="22">
        <f t="shared" ca="1" si="29"/>
        <v>102.73354893374456</v>
      </c>
      <c r="S87" s="22">
        <f t="shared" ca="1" si="29"/>
        <v>113.83229468271374</v>
      </c>
      <c r="T87" s="22">
        <f t="shared" ca="1" si="29"/>
        <v>88.114242903495182</v>
      </c>
      <c r="U87" s="22">
        <f t="shared" ca="1" si="29"/>
        <v>60.920843763892712</v>
      </c>
      <c r="V87" s="22">
        <f t="shared" ca="1" si="29"/>
        <v>98.151066767607674</v>
      </c>
      <c r="W87" s="22">
        <f t="shared" ca="1" si="29"/>
        <v>133.77480385912293</v>
      </c>
      <c r="X87" s="22">
        <f t="shared" ca="1" si="29"/>
        <v>90.858782970081592</v>
      </c>
      <c r="Y87" s="22">
        <f t="shared" ca="1" si="29"/>
        <v>74.458809044757757</v>
      </c>
      <c r="Z87" s="85">
        <f t="shared" ca="1" si="29"/>
        <v>71.385529227347291</v>
      </c>
      <c r="AA87" s="85">
        <f t="shared" ca="1" si="29"/>
        <v>97.056054558052523</v>
      </c>
      <c r="AB87" s="86">
        <f t="shared" ca="1" si="29"/>
        <v>139.12836016776123</v>
      </c>
      <c r="AC87" s="86">
        <f t="shared" ca="1" si="29"/>
        <v>84.054721854881905</v>
      </c>
      <c r="AD87" s="86">
        <f t="shared" ca="1" si="29"/>
        <v>118.01354914984823</v>
      </c>
      <c r="AE87" s="86">
        <f t="shared" ca="1" si="29"/>
        <v>124.7955896971245</v>
      </c>
      <c r="AF87" s="86">
        <f t="shared" ca="1" si="29"/>
        <v>126.88587692215808</v>
      </c>
      <c r="AG87" s="86">
        <f t="shared" ca="1" si="29"/>
        <v>120.33259201059251</v>
      </c>
      <c r="AH87" s="86">
        <f t="shared" ca="1" si="29"/>
        <v>113.15510826197355</v>
      </c>
      <c r="AI87" s="86">
        <f t="shared" ca="1" si="29"/>
        <v>77.38299436937524</v>
      </c>
      <c r="AJ87" s="86">
        <f t="shared" ca="1" si="29"/>
        <v>100.53110805125908</v>
      </c>
      <c r="AK87" s="22">
        <f t="shared" ca="1" si="29"/>
        <v>86.427652677239564</v>
      </c>
      <c r="AL87" s="22">
        <f t="shared" ca="1" si="29"/>
        <v>114.38460562614026</v>
      </c>
      <c r="AM87" s="22">
        <f t="shared" ca="1" si="29"/>
        <v>68.758232714040034</v>
      </c>
      <c r="AN87" s="22">
        <f ca="1">IF(OR(Fixtures!$D$6&lt;=0,Fixtures!$D$6&gt;39),AVERAGE(B87:AM87),AVERAGE(OFFSET(A87,0,Fixtures!$D$6,1,38-Fixtures!$D$6+1)))</f>
        <v>103.02085537769958</v>
      </c>
      <c r="AO87" s="41" t="str">
        <f t="shared" si="11"/>
        <v>WOL</v>
      </c>
      <c r="AP87" s="67">
        <f ca="1">AVERAGE(OFFSET(A87,0,Fixtures!$D$6,1,9))</f>
        <v>110.53415353885998</v>
      </c>
      <c r="AQ87" s="67">
        <f ca="1">AVERAGE(OFFSET(A87,0,Fixtures!$D$6,1,6))</f>
        <v>105.73896744250261</v>
      </c>
      <c r="AR87" s="67">
        <f ca="1">AVERAGE(OFFSET(A87,0,Fixtures!$D$6,1,3))</f>
        <v>102.52331465105368</v>
      </c>
      <c r="AS87" s="77"/>
      <c r="AT87" s="76"/>
    </row>
    <row r="88" spans="1:51" x14ac:dyDescent="0.25">
      <c r="A88" s="68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6"/>
      <c r="W88" s="66"/>
      <c r="X88" s="66"/>
      <c r="Y88" s="66"/>
      <c r="Z88" s="66"/>
      <c r="AD88" s="66"/>
      <c r="AE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2"/>
    </row>
    <row r="89" spans="1:51" x14ac:dyDescent="0.3">
      <c r="A89" s="59" t="s">
        <v>0</v>
      </c>
      <c r="B89" s="59">
        <v>1</v>
      </c>
      <c r="C89" s="59">
        <v>2</v>
      </c>
      <c r="D89" s="59">
        <v>3</v>
      </c>
      <c r="E89" s="59">
        <v>4</v>
      </c>
      <c r="F89" s="59">
        <v>5</v>
      </c>
      <c r="G89" s="59">
        <v>6</v>
      </c>
      <c r="H89" s="59">
        <v>7</v>
      </c>
      <c r="I89" s="59">
        <v>8</v>
      </c>
      <c r="J89" s="59">
        <v>9</v>
      </c>
      <c r="K89" s="59">
        <v>10</v>
      </c>
      <c r="L89" s="59">
        <v>11</v>
      </c>
      <c r="M89" s="59">
        <v>12</v>
      </c>
      <c r="N89" s="59">
        <v>13</v>
      </c>
      <c r="O89" s="59">
        <v>14</v>
      </c>
      <c r="P89" s="59">
        <v>15</v>
      </c>
      <c r="Q89" s="59">
        <v>16</v>
      </c>
      <c r="R89" s="59">
        <v>17</v>
      </c>
      <c r="S89" s="59">
        <v>18</v>
      </c>
      <c r="T89" s="59">
        <v>19</v>
      </c>
      <c r="U89" s="59">
        <v>20</v>
      </c>
      <c r="V89" s="59">
        <v>21</v>
      </c>
      <c r="W89" s="59">
        <v>22</v>
      </c>
      <c r="X89" s="59">
        <v>23</v>
      </c>
      <c r="Y89" s="59">
        <v>24</v>
      </c>
      <c r="Z89" s="59">
        <v>25</v>
      </c>
      <c r="AA89" s="59">
        <v>26</v>
      </c>
      <c r="AB89" s="59">
        <v>27</v>
      </c>
      <c r="AC89" s="59">
        <v>28</v>
      </c>
      <c r="AD89" s="59">
        <v>29</v>
      </c>
      <c r="AE89" s="59">
        <v>30</v>
      </c>
      <c r="AF89" s="33">
        <v>31</v>
      </c>
      <c r="AG89" s="59">
        <v>32</v>
      </c>
      <c r="AH89" s="59">
        <v>33</v>
      </c>
      <c r="AI89" s="59">
        <v>34</v>
      </c>
      <c r="AJ89" s="59">
        <v>35</v>
      </c>
      <c r="AK89" s="59">
        <v>36</v>
      </c>
      <c r="AL89" s="59">
        <v>37</v>
      </c>
      <c r="AM89" s="59">
        <v>38</v>
      </c>
    </row>
    <row r="90" spans="1:51" x14ac:dyDescent="0.3">
      <c r="A90" s="41" t="str">
        <f>$A68</f>
        <v>ARS</v>
      </c>
      <c r="B90" s="9">
        <f t="shared" ref="B90:AH90" ca="1" si="30">AVERAGE(B24:G24)</f>
        <v>1.3078564409682527</v>
      </c>
      <c r="C90" s="9">
        <f t="shared" ca="1" si="30"/>
        <v>1.2370327231930442</v>
      </c>
      <c r="D90" s="9">
        <f t="shared" ca="1" si="30"/>
        <v>1.2853593438541038</v>
      </c>
      <c r="E90" s="9">
        <f t="shared" ca="1" si="30"/>
        <v>1.3159875383472024</v>
      </c>
      <c r="F90" s="9">
        <f t="shared" ca="1" si="30"/>
        <v>1.342481708241287</v>
      </c>
      <c r="G90" s="9">
        <f t="shared" ca="1" si="30"/>
        <v>1.359263726985225</v>
      </c>
      <c r="H90" s="9">
        <f t="shared" ca="1" si="30"/>
        <v>1.1725666724086374</v>
      </c>
      <c r="I90" s="9">
        <f t="shared" ca="1" si="30"/>
        <v>1.2922759899060496</v>
      </c>
      <c r="J90" s="9">
        <f t="shared" ca="1" si="30"/>
        <v>1.2155286289306675</v>
      </c>
      <c r="K90" s="9">
        <f t="shared" ca="1" si="30"/>
        <v>1.3399152977581741</v>
      </c>
      <c r="L90" s="9">
        <f t="shared" ca="1" si="30"/>
        <v>1.3119929226992046</v>
      </c>
      <c r="M90" s="9">
        <f t="shared" ca="1" si="30"/>
        <v>1.3129679479833991</v>
      </c>
      <c r="N90" s="9">
        <f t="shared" ca="1" si="30"/>
        <v>1.3182578319300857</v>
      </c>
      <c r="O90" s="9">
        <f t="shared" ca="1" si="30"/>
        <v>1.258885595358985</v>
      </c>
      <c r="P90" s="9">
        <f t="shared" ca="1" si="30"/>
        <v>1.2381977450703892</v>
      </c>
      <c r="Q90" s="9">
        <f t="shared" ca="1" si="30"/>
        <v>1.1682399945525102</v>
      </c>
      <c r="R90" s="9">
        <f t="shared" ca="1" si="30"/>
        <v>1.1101764774738345</v>
      </c>
      <c r="S90" s="9">
        <f t="shared" ca="1" si="30"/>
        <v>1.1248776400056701</v>
      </c>
      <c r="T90" s="9">
        <f t="shared" ca="1" si="30"/>
        <v>1.0997708397365891</v>
      </c>
      <c r="U90" s="9">
        <f t="shared" ca="1" si="30"/>
        <v>1.0674199614428219</v>
      </c>
      <c r="V90" s="9">
        <f t="shared" ca="1" si="30"/>
        <v>1.1805203956539176</v>
      </c>
      <c r="W90" s="9">
        <f t="shared" ca="1" si="30"/>
        <v>1.2107235748176246</v>
      </c>
      <c r="X90" s="9">
        <f t="shared" ca="1" si="30"/>
        <v>1.1707336378823161</v>
      </c>
      <c r="Y90" s="9">
        <f t="shared" ca="1" si="30"/>
        <v>1.302507388136803</v>
      </c>
      <c r="Z90" s="9">
        <f t="shared" ca="1" si="30"/>
        <v>1.3542267527008256</v>
      </c>
      <c r="AA90" s="9">
        <f t="shared" ca="1" si="30"/>
        <v>1.3624709683981493</v>
      </c>
      <c r="AB90" s="9">
        <f t="shared" ca="1" si="30"/>
        <v>1.3746448024222497</v>
      </c>
      <c r="AC90" s="9">
        <f t="shared" ca="1" si="30"/>
        <v>1.2795187279811595</v>
      </c>
      <c r="AD90" s="9">
        <f t="shared" ca="1" si="30"/>
        <v>1.3660899272306326</v>
      </c>
      <c r="AE90" s="9">
        <f t="shared" ca="1" si="30"/>
        <v>1.1756314096237517</v>
      </c>
      <c r="AF90" s="9">
        <f t="shared" ca="1" si="30"/>
        <v>1.1653030392154184</v>
      </c>
      <c r="AG90" s="9">
        <f t="shared" ca="1" si="30"/>
        <v>1.2201397113720063</v>
      </c>
      <c r="AH90" s="9">
        <f t="shared" ca="1" si="30"/>
        <v>1.1765568997439011</v>
      </c>
      <c r="AX90" s="80"/>
      <c r="AY90" s="66"/>
    </row>
    <row r="91" spans="1:51" x14ac:dyDescent="0.3">
      <c r="A91" s="41" t="str">
        <f t="shared" ref="A91:A109" si="31">$A69</f>
        <v>AVL</v>
      </c>
      <c r="B91" s="9">
        <f t="shared" ref="B91:B109" ca="1" si="32">AVERAGE(B25:G25)</f>
        <v>1.4166224185938565</v>
      </c>
      <c r="C91" s="9">
        <f t="shared" ref="C91:C109" ca="1" si="33">AVERAGE(C25:H25)</f>
        <v>1.5035042406557597</v>
      </c>
      <c r="D91" s="9">
        <f t="shared" ref="D91:D109" ca="1" si="34">AVERAGE(D25:I25)</f>
        <v>1.423955851424908</v>
      </c>
      <c r="E91" s="9">
        <f t="shared" ref="E91:E109" ca="1" si="35">AVERAGE(E25:J25)</f>
        <v>1.4651613349177115</v>
      </c>
      <c r="F91" s="9">
        <f t="shared" ref="F91:F109" ca="1" si="36">AVERAGE(F25:K25)</f>
        <v>1.4237118957680381</v>
      </c>
      <c r="G91" s="9">
        <f t="shared" ref="G91:G109" ca="1" si="37">AVERAGE(G25:L25)</f>
        <v>1.2397057612224767</v>
      </c>
      <c r="H91" s="9">
        <f t="shared" ref="H91:H109" ca="1" si="38">AVERAGE(H25:M25)</f>
        <v>1.1995197014602124</v>
      </c>
      <c r="I91" s="9">
        <f t="shared" ref="I91:I109" ca="1" si="39">AVERAGE(I25:N25)</f>
        <v>1.2658470385601268</v>
      </c>
      <c r="J91" s="9">
        <f t="shared" ref="J91:J109" ca="1" si="40">AVERAGE(J25:O25)</f>
        <v>1.1839916326345452</v>
      </c>
      <c r="K91" s="9">
        <f t="shared" ref="K91:K109" ca="1" si="41">AVERAGE(K25:P25)</f>
        <v>1.0384330498051517</v>
      </c>
      <c r="L91" s="9">
        <f t="shared" ref="L91:L109" ca="1" si="42">AVERAGE(L25:Q25)</f>
        <v>1.1281638153527469</v>
      </c>
      <c r="M91" s="9">
        <f t="shared" ref="M91:M109" ca="1" si="43">AVERAGE(M25:R25)</f>
        <v>1.101894391418518</v>
      </c>
      <c r="N91" s="9">
        <f t="shared" ref="N91:N109" ca="1" si="44">AVERAGE(N25:S25)</f>
        <v>1.2252840192545993</v>
      </c>
      <c r="O91" s="9">
        <f t="shared" ref="O91:O109" ca="1" si="45">AVERAGE(O25:T25)</f>
        <v>1.2379021584983914</v>
      </c>
      <c r="P91" s="9">
        <f t="shared" ref="P91:P109" ca="1" si="46">AVERAGE(P25:U25)</f>
        <v>1.2895174916497048</v>
      </c>
      <c r="Q91" s="9">
        <f t="shared" ref="Q91:Q109" ca="1" si="47">AVERAGE(Q25:V25)</f>
        <v>1.3235916437798152</v>
      </c>
      <c r="R91" s="9">
        <f t="shared" ref="R91:R109" ca="1" si="48">AVERAGE(R25:W25)</f>
        <v>1.3025161160288679</v>
      </c>
      <c r="S91" s="9">
        <f t="shared" ref="S91:S109" ca="1" si="49">AVERAGE(S25:X25)</f>
        <v>1.3394908621907371</v>
      </c>
      <c r="T91" s="9">
        <f t="shared" ref="T91:T109" ca="1" si="50">AVERAGE(T25:Y25)</f>
        <v>1.3604979900311298</v>
      </c>
      <c r="U91" s="9">
        <f t="shared" ref="U91:U109" ca="1" si="51">AVERAGE(U25:Z25)</f>
        <v>1.2327782906658544</v>
      </c>
      <c r="V91" s="9">
        <f t="shared" ref="V91:V109" ca="1" si="52">AVERAGE(V25:AA25)</f>
        <v>1.2856405862033142</v>
      </c>
      <c r="W91" s="9">
        <f t="shared" ref="W91:W109" ca="1" si="53">AVERAGE(W25:AB25)</f>
        <v>1.2941856888734133</v>
      </c>
      <c r="X91" s="9">
        <f t="shared" ref="X91:X109" ca="1" si="54">AVERAGE(X25:AC25)</f>
        <v>1.309423395869014</v>
      </c>
      <c r="Y91" s="9">
        <f t="shared" ref="Y91:Y109" ca="1" si="55">AVERAGE(Y25:AD25)</f>
        <v>1.2763566123615504</v>
      </c>
      <c r="Z91" s="9">
        <f t="shared" ref="Z91:Z109" ca="1" si="56">AVERAGE(Z25:AE25)</f>
        <v>1.1916836841405976</v>
      </c>
      <c r="AA91" s="9">
        <f t="shared" ref="AA91:AA109" ca="1" si="57">AVERAGE(AA25:AF25)</f>
        <v>1.2025530490174721</v>
      </c>
      <c r="AB91" s="9">
        <f t="shared" ref="AB91:AB109" ca="1" si="58">AVERAGE(AB25:AG25)</f>
        <v>1.1670852611497995</v>
      </c>
      <c r="AC91" s="9">
        <f t="shared" ref="AC91:AC109" ca="1" si="59">AVERAGE(AC25:AH25)</f>
        <v>1.1093521891475333</v>
      </c>
      <c r="AD91" s="9">
        <f t="shared" ref="AD91:AD109" ca="1" si="60">AVERAGE(AD25:AI25)</f>
        <v>1.0920750890709259</v>
      </c>
      <c r="AE91" s="9">
        <f t="shared" ref="AE91:AE109" ca="1" si="61">AVERAGE(AE25:AJ25)</f>
        <v>1.2085402137175285</v>
      </c>
      <c r="AF91" s="9">
        <f t="shared" ref="AF91:AH109" ca="1" si="62">AVERAGE(AF25:AK25)</f>
        <v>1.169084269252832</v>
      </c>
      <c r="AG91" s="9">
        <f t="shared" ca="1" si="62"/>
        <v>1.2247165852378146</v>
      </c>
      <c r="AH91" s="9">
        <f t="shared" ca="1" si="62"/>
        <v>1.2587040431121965</v>
      </c>
      <c r="AX91" s="80"/>
      <c r="AY91" s="66"/>
    </row>
    <row r="92" spans="1:51" x14ac:dyDescent="0.3">
      <c r="A92" s="41" t="str">
        <f t="shared" si="31"/>
        <v>BOU</v>
      </c>
      <c r="B92" s="9">
        <f t="shared" ca="1" si="32"/>
        <v>0.96093219510030536</v>
      </c>
      <c r="C92" s="9">
        <f t="shared" ca="1" si="33"/>
        <v>1.0678150790280232</v>
      </c>
      <c r="D92" s="9">
        <f t="shared" ca="1" si="34"/>
        <v>1.0259362135072942</v>
      </c>
      <c r="E92" s="9">
        <f t="shared" ca="1" si="35"/>
        <v>1.1200286327528515</v>
      </c>
      <c r="F92" s="9">
        <f t="shared" ca="1" si="36"/>
        <v>1.1483112760694845</v>
      </c>
      <c r="G92" s="9">
        <f t="shared" ca="1" si="37"/>
        <v>1.1238132035279644</v>
      </c>
      <c r="H92" s="9">
        <f t="shared" ca="1" si="38"/>
        <v>1.1518721424452558</v>
      </c>
      <c r="I92" s="9">
        <f t="shared" ca="1" si="39"/>
        <v>1.0322741604078309</v>
      </c>
      <c r="J92" s="9">
        <f t="shared" ca="1" si="40"/>
        <v>1.0194065882404495</v>
      </c>
      <c r="K92" s="9">
        <f t="shared" ca="1" si="41"/>
        <v>0.90402430938346179</v>
      </c>
      <c r="L92" s="9">
        <f t="shared" ca="1" si="42"/>
        <v>0.89324059625930186</v>
      </c>
      <c r="M92" s="9">
        <f t="shared" ca="1" si="43"/>
        <v>0.83607729713067791</v>
      </c>
      <c r="N92" s="9">
        <f t="shared" ca="1" si="44"/>
        <v>0.86573969076092272</v>
      </c>
      <c r="O92" s="9">
        <f t="shared" ca="1" si="45"/>
        <v>0.91271688725386546</v>
      </c>
      <c r="P92" s="9">
        <f t="shared" ca="1" si="46"/>
        <v>0.93158321035445379</v>
      </c>
      <c r="Q92" s="9">
        <f t="shared" ca="1" si="47"/>
        <v>0.97867905565270086</v>
      </c>
      <c r="R92" s="9">
        <f t="shared" ca="1" si="48"/>
        <v>1.0626076737003225</v>
      </c>
      <c r="S92" s="9">
        <f t="shared" ca="1" si="49"/>
        <v>1.1306283241499351</v>
      </c>
      <c r="T92" s="9">
        <f t="shared" ca="1" si="50"/>
        <v>1.1534620185168558</v>
      </c>
      <c r="U92" s="9">
        <f t="shared" ca="1" si="51"/>
        <v>1.216021805282389</v>
      </c>
      <c r="V92" s="9">
        <f t="shared" ca="1" si="52"/>
        <v>1.1870872694810659</v>
      </c>
      <c r="W92" s="9">
        <f t="shared" ca="1" si="53"/>
        <v>1.1291867404735816</v>
      </c>
      <c r="X92" s="9">
        <f t="shared" ca="1" si="54"/>
        <v>1.0629260591348517</v>
      </c>
      <c r="Y92" s="9">
        <f t="shared" ca="1" si="55"/>
        <v>0.98307811221069175</v>
      </c>
      <c r="Z92" s="9">
        <f t="shared" ca="1" si="56"/>
        <v>0.97638474782917484</v>
      </c>
      <c r="AA92" s="9">
        <f t="shared" ca="1" si="57"/>
        <v>0.81338314305848025</v>
      </c>
      <c r="AB92" s="9">
        <f t="shared" ca="1" si="58"/>
        <v>0.94334496859028605</v>
      </c>
      <c r="AC92" s="9">
        <f t="shared" ca="1" si="59"/>
        <v>0.92064510581962766</v>
      </c>
      <c r="AD92" s="9">
        <f t="shared" ca="1" si="60"/>
        <v>0.95512819753904088</v>
      </c>
      <c r="AE92" s="9">
        <f t="shared" ca="1" si="61"/>
        <v>1.0422073420514852</v>
      </c>
      <c r="AF92" s="9">
        <f t="shared" ca="1" si="62"/>
        <v>0.94002720457722333</v>
      </c>
      <c r="AG92" s="9">
        <f t="shared" ca="1" si="62"/>
        <v>1.0365855849513639</v>
      </c>
      <c r="AH92" s="9">
        <f t="shared" ca="1" si="62"/>
        <v>0.91397260296379768</v>
      </c>
    </row>
    <row r="93" spans="1:51" x14ac:dyDescent="0.3">
      <c r="A93" s="41" t="str">
        <f t="shared" si="31"/>
        <v>BRI</v>
      </c>
      <c r="B93" s="9">
        <f t="shared" ca="1" si="32"/>
        <v>1.4288299739768533</v>
      </c>
      <c r="C93" s="9">
        <f t="shared" ca="1" si="33"/>
        <v>1.3713745038064069</v>
      </c>
      <c r="D93" s="9">
        <f t="shared" ca="1" si="34"/>
        <v>1.2524091371248589</v>
      </c>
      <c r="E93" s="9">
        <f t="shared" ca="1" si="35"/>
        <v>1.2223163871352918</v>
      </c>
      <c r="F93" s="9">
        <f t="shared" ca="1" si="36"/>
        <v>1.3215741560960066</v>
      </c>
      <c r="G93" s="9">
        <f t="shared" ca="1" si="37"/>
        <v>1.4015970779832376</v>
      </c>
      <c r="H93" s="9">
        <f t="shared" ca="1" si="38"/>
        <v>1.3271866478331746</v>
      </c>
      <c r="I93" s="9">
        <f t="shared" ca="1" si="39"/>
        <v>1.4246615946468351</v>
      </c>
      <c r="J93" s="9">
        <f t="shared" ca="1" si="40"/>
        <v>1.2983022757457883</v>
      </c>
      <c r="K93" s="9">
        <f t="shared" ca="1" si="41"/>
        <v>1.244055897807087</v>
      </c>
      <c r="L93" s="9">
        <f t="shared" ca="1" si="42"/>
        <v>1.2133659680045186</v>
      </c>
      <c r="M93" s="9">
        <f t="shared" ca="1" si="43"/>
        <v>1.0639094192542489</v>
      </c>
      <c r="N93" s="9">
        <f t="shared" ca="1" si="44"/>
        <v>1.1503311784387122</v>
      </c>
      <c r="O93" s="9">
        <f t="shared" ca="1" si="45"/>
        <v>1.0827569541597515</v>
      </c>
      <c r="P93" s="9">
        <f t="shared" ca="1" si="46"/>
        <v>1.2668193661772182</v>
      </c>
      <c r="Q93" s="9">
        <f t="shared" ca="1" si="47"/>
        <v>1.2866237847503796</v>
      </c>
      <c r="R93" s="9">
        <f t="shared" ca="1" si="48"/>
        <v>1.2379146864684762</v>
      </c>
      <c r="S93" s="9">
        <f t="shared" ca="1" si="49"/>
        <v>1.4063524277192248</v>
      </c>
      <c r="T93" s="9">
        <f t="shared" ca="1" si="50"/>
        <v>1.3833233890352041</v>
      </c>
      <c r="U93" s="9">
        <f t="shared" ca="1" si="51"/>
        <v>1.4629613617724386</v>
      </c>
      <c r="V93" s="9">
        <f t="shared" ca="1" si="52"/>
        <v>1.4464202990748503</v>
      </c>
      <c r="W93" s="9">
        <f t="shared" ca="1" si="53"/>
        <v>1.3969067840682918</v>
      </c>
      <c r="X93" s="9">
        <f t="shared" ca="1" si="54"/>
        <v>1.5094036427608506</v>
      </c>
      <c r="Y93" s="9">
        <f t="shared" ca="1" si="55"/>
        <v>1.2982650040451176</v>
      </c>
      <c r="Z93" s="9">
        <f t="shared" ca="1" si="56"/>
        <v>1.3656742978950771</v>
      </c>
      <c r="AA93" s="9">
        <f t="shared" ca="1" si="57"/>
        <v>1.2769561033553618</v>
      </c>
      <c r="AB93" s="9">
        <f t="shared" ca="1" si="58"/>
        <v>1.1987993983917951</v>
      </c>
      <c r="AC93" s="9">
        <f t="shared" ca="1" si="59"/>
        <v>1.2700484546437383</v>
      </c>
      <c r="AD93" s="9">
        <f t="shared" ca="1" si="60"/>
        <v>1.1746604672419449</v>
      </c>
      <c r="AE93" s="9">
        <f t="shared" ca="1" si="61"/>
        <v>1.2449384672951529</v>
      </c>
      <c r="AF93" s="9">
        <f t="shared" ca="1" si="62"/>
        <v>1.1522016816157303</v>
      </c>
      <c r="AG93" s="9">
        <f t="shared" ca="1" si="62"/>
        <v>1.316582056686485</v>
      </c>
      <c r="AH93" s="9">
        <f t="shared" ca="1" si="62"/>
        <v>1.2770766976237669</v>
      </c>
    </row>
    <row r="94" spans="1:51" x14ac:dyDescent="0.3">
      <c r="A94" s="41" t="str">
        <f t="shared" si="31"/>
        <v>BUR</v>
      </c>
      <c r="B94" s="9">
        <f t="shared" ca="1" si="32"/>
        <v>1.1405577412110517</v>
      </c>
      <c r="C94" s="9">
        <f t="shared" ca="1" si="33"/>
        <v>1.113859140575886</v>
      </c>
      <c r="D94" s="9">
        <f t="shared" ca="1" si="34"/>
        <v>1.1663899885618452</v>
      </c>
      <c r="E94" s="9">
        <f t="shared" ca="1" si="35"/>
        <v>1.1796863622651417</v>
      </c>
      <c r="F94" s="9">
        <f t="shared" ca="1" si="36"/>
        <v>1.1999906750003992</v>
      </c>
      <c r="G94" s="9">
        <f t="shared" ca="1" si="37"/>
        <v>1.1667385826118235</v>
      </c>
      <c r="H94" s="9">
        <f t="shared" ca="1" si="38"/>
        <v>1.1951411758731041</v>
      </c>
      <c r="I94" s="9">
        <f t="shared" ca="1" si="39"/>
        <v>1.1566724370860735</v>
      </c>
      <c r="J94" s="9">
        <f t="shared" ca="1" si="40"/>
        <v>1.1860371764868274</v>
      </c>
      <c r="K94" s="9">
        <f t="shared" ca="1" si="41"/>
        <v>1.2350921750412762</v>
      </c>
      <c r="L94" s="9">
        <f t="shared" ca="1" si="42"/>
        <v>1.2027338421004157</v>
      </c>
      <c r="M94" s="9">
        <f t="shared" ca="1" si="43"/>
        <v>1.3520883248971949</v>
      </c>
      <c r="N94" s="9">
        <f t="shared" ca="1" si="44"/>
        <v>1.2088249770943469</v>
      </c>
      <c r="O94" s="9">
        <f t="shared" ca="1" si="45"/>
        <v>1.1812529702650791</v>
      </c>
      <c r="P94" s="9">
        <f t="shared" ca="1" si="46"/>
        <v>1.1237346023739248</v>
      </c>
      <c r="Q94" s="9">
        <f t="shared" ca="1" si="47"/>
        <v>1.2487076253834197</v>
      </c>
      <c r="R94" s="9">
        <f t="shared" ca="1" si="48"/>
        <v>1.2221793935025309</v>
      </c>
      <c r="S94" s="9">
        <f t="shared" ca="1" si="49"/>
        <v>1.1443480373038923</v>
      </c>
      <c r="T94" s="9">
        <f t="shared" ca="1" si="50"/>
        <v>1.0881053566447709</v>
      </c>
      <c r="U94" s="9">
        <f t="shared" ca="1" si="51"/>
        <v>1.1853076197295529</v>
      </c>
      <c r="V94" s="9">
        <f t="shared" ca="1" si="52"/>
        <v>1.1579428278083845</v>
      </c>
      <c r="W94" s="9">
        <f t="shared" ca="1" si="53"/>
        <v>1.1151525837646707</v>
      </c>
      <c r="X94" s="9">
        <f t="shared" ca="1" si="54"/>
        <v>1.1857267307130297</v>
      </c>
      <c r="Y94" s="9">
        <f t="shared" ca="1" si="55"/>
        <v>1.197761102675077</v>
      </c>
      <c r="Z94" s="9">
        <f t="shared" ca="1" si="56"/>
        <v>1.1989888651835516</v>
      </c>
      <c r="AA94" s="9">
        <f t="shared" ca="1" si="57"/>
        <v>1.2134180579189997</v>
      </c>
      <c r="AB94" s="9">
        <f t="shared" ca="1" si="58"/>
        <v>1.2181502227139562</v>
      </c>
      <c r="AC94" s="9">
        <f t="shared" ca="1" si="59"/>
        <v>1.1496710034315754</v>
      </c>
      <c r="AD94" s="9">
        <f t="shared" ca="1" si="60"/>
        <v>1.1762807256934551</v>
      </c>
      <c r="AE94" s="9">
        <f t="shared" ca="1" si="61"/>
        <v>1.064173424332157</v>
      </c>
      <c r="AF94" s="9">
        <f t="shared" ca="1" si="62"/>
        <v>1.12500752406496</v>
      </c>
      <c r="AG94" s="9">
        <f t="shared" ca="1" si="62"/>
        <v>1.0681435476088217</v>
      </c>
      <c r="AH94" s="9">
        <f t="shared" ca="1" si="62"/>
        <v>1.1559866781535337</v>
      </c>
    </row>
    <row r="95" spans="1:51" x14ac:dyDescent="0.3">
      <c r="A95" s="41" t="str">
        <f t="shared" si="31"/>
        <v>CHE</v>
      </c>
      <c r="B95" s="9">
        <f t="shared" ca="1" si="32"/>
        <v>1.5873895283825439</v>
      </c>
      <c r="C95" s="9">
        <f t="shared" ca="1" si="33"/>
        <v>1.7860311598313567</v>
      </c>
      <c r="D95" s="9">
        <f t="shared" ca="1" si="34"/>
        <v>1.710326355694171</v>
      </c>
      <c r="E95" s="9">
        <f t="shared" ca="1" si="35"/>
        <v>1.8457572082860683</v>
      </c>
      <c r="F95" s="9">
        <f t="shared" ca="1" si="36"/>
        <v>1.7662245794378204</v>
      </c>
      <c r="G95" s="9">
        <f t="shared" ca="1" si="37"/>
        <v>1.8382297390418767</v>
      </c>
      <c r="H95" s="9">
        <f t="shared" ca="1" si="38"/>
        <v>1.97128286737475</v>
      </c>
      <c r="I95" s="9">
        <f t="shared" ca="1" si="39"/>
        <v>1.7745715107652344</v>
      </c>
      <c r="J95" s="9">
        <f t="shared" ca="1" si="40"/>
        <v>2.0351369543585704</v>
      </c>
      <c r="K95" s="9">
        <f t="shared" ca="1" si="41"/>
        <v>2.0794538898709116</v>
      </c>
      <c r="L95" s="9">
        <f t="shared" ca="1" si="42"/>
        <v>2.0680705342083976</v>
      </c>
      <c r="M95" s="9">
        <f t="shared" ca="1" si="43"/>
        <v>2.2233003924520758</v>
      </c>
      <c r="N95" s="9">
        <f t="shared" ca="1" si="44"/>
        <v>2.071296064881031</v>
      </c>
      <c r="O95" s="9">
        <f t="shared" ca="1" si="45"/>
        <v>2.2448000679693458</v>
      </c>
      <c r="P95" s="9">
        <f t="shared" ca="1" si="46"/>
        <v>1.9889316531938217</v>
      </c>
      <c r="Q95" s="9">
        <f t="shared" ca="1" si="47"/>
        <v>1.7620798044223198</v>
      </c>
      <c r="R95" s="9">
        <f t="shared" ca="1" si="48"/>
        <v>1.8898352985613798</v>
      </c>
      <c r="S95" s="9">
        <f t="shared" ca="1" si="49"/>
        <v>1.7654188634233894</v>
      </c>
      <c r="T95" s="9">
        <f t="shared" ca="1" si="50"/>
        <v>1.9133258783648432</v>
      </c>
      <c r="U95" s="9">
        <f t="shared" ca="1" si="51"/>
        <v>1.7597697515939708</v>
      </c>
      <c r="V95" s="9">
        <f t="shared" ca="1" si="52"/>
        <v>1.7980953504940169</v>
      </c>
      <c r="W95" s="9">
        <f t="shared" ca="1" si="53"/>
        <v>1.8771849619974275</v>
      </c>
      <c r="X95" s="9">
        <f t="shared" ca="1" si="54"/>
        <v>1.8082231094738843</v>
      </c>
      <c r="Y95" s="9">
        <f t="shared" ca="1" si="55"/>
        <v>1.8448120059022759</v>
      </c>
      <c r="Z95" s="9">
        <f t="shared" ca="1" si="56"/>
        <v>1.7958202076444201</v>
      </c>
      <c r="AA95" s="9">
        <f t="shared" ca="1" si="57"/>
        <v>1.8729439419153711</v>
      </c>
      <c r="AB95" s="9">
        <f t="shared" ca="1" si="58"/>
        <v>1.922453388890615</v>
      </c>
      <c r="AC95" s="9">
        <f t="shared" ca="1" si="59"/>
        <v>1.9798687623033</v>
      </c>
      <c r="AD95" s="9">
        <f t="shared" ca="1" si="60"/>
        <v>1.9519802511986553</v>
      </c>
      <c r="AE95" s="9">
        <f t="shared" ca="1" si="61"/>
        <v>1.8279517192503816</v>
      </c>
      <c r="AF95" s="9">
        <f t="shared" ca="1" si="62"/>
        <v>1.9634996470020767</v>
      </c>
      <c r="AG95" s="9">
        <f t="shared" ca="1" si="62"/>
        <v>1.8359647571366813</v>
      </c>
      <c r="AH95" s="9">
        <f t="shared" ca="1" si="62"/>
        <v>1.7879099053649419</v>
      </c>
    </row>
    <row r="96" spans="1:51" x14ac:dyDescent="0.3">
      <c r="A96" s="41" t="str">
        <f t="shared" si="31"/>
        <v>CRY</v>
      </c>
      <c r="B96" s="9">
        <f t="shared" ca="1" si="32"/>
        <v>0.84570265311889603</v>
      </c>
      <c r="C96" s="9">
        <f t="shared" ca="1" si="33"/>
        <v>0.90778509460960866</v>
      </c>
      <c r="D96" s="9">
        <f t="shared" ca="1" si="34"/>
        <v>0.97018098038703204</v>
      </c>
      <c r="E96" s="9">
        <f t="shared" ca="1" si="35"/>
        <v>1.0179651855470777</v>
      </c>
      <c r="F96" s="9">
        <f t="shared" ca="1" si="36"/>
        <v>0.90324168288289652</v>
      </c>
      <c r="G96" s="9">
        <f t="shared" ca="1" si="37"/>
        <v>0.94873560441000615</v>
      </c>
      <c r="H96" s="9">
        <f t="shared" ca="1" si="38"/>
        <v>0.89818349967912992</v>
      </c>
      <c r="I96" s="9">
        <f t="shared" ca="1" si="39"/>
        <v>0.79416460186469251</v>
      </c>
      <c r="J96" s="9">
        <f t="shared" ca="1" si="40"/>
        <v>0.74367166007867347</v>
      </c>
      <c r="K96" s="9">
        <f t="shared" ca="1" si="41"/>
        <v>0.80603458926330951</v>
      </c>
      <c r="L96" s="9">
        <f t="shared" ca="1" si="42"/>
        <v>0.81336430895250877</v>
      </c>
      <c r="M96" s="9">
        <f t="shared" ca="1" si="43"/>
        <v>0.84707376650300636</v>
      </c>
      <c r="N96" s="9">
        <f t="shared" ca="1" si="44"/>
        <v>0.90062769329634518</v>
      </c>
      <c r="O96" s="9">
        <f t="shared" ca="1" si="45"/>
        <v>1.0261993900609223</v>
      </c>
      <c r="P96" s="9">
        <f t="shared" ca="1" si="46"/>
        <v>1.0320308426044036</v>
      </c>
      <c r="Q96" s="9">
        <f t="shared" ca="1" si="47"/>
        <v>0.97774446658070824</v>
      </c>
      <c r="R96" s="9">
        <f t="shared" ca="1" si="48"/>
        <v>1.0305821388353626</v>
      </c>
      <c r="S96" s="9">
        <f t="shared" ca="1" si="49"/>
        <v>0.93563752458955385</v>
      </c>
      <c r="T96" s="9">
        <f t="shared" ca="1" si="50"/>
        <v>0.97021619954249028</v>
      </c>
      <c r="U96" s="9">
        <f t="shared" ca="1" si="51"/>
        <v>0.87700753066510473</v>
      </c>
      <c r="V96" s="9">
        <f t="shared" ca="1" si="52"/>
        <v>0.86568179283566693</v>
      </c>
      <c r="W96" s="9">
        <f t="shared" ca="1" si="53"/>
        <v>0.9310487867802183</v>
      </c>
      <c r="X96" s="9">
        <f t="shared" ca="1" si="54"/>
        <v>0.8761126869653203</v>
      </c>
      <c r="Y96" s="9">
        <f t="shared" ca="1" si="55"/>
        <v>0.97419198929494943</v>
      </c>
      <c r="Z96" s="9">
        <f t="shared" ca="1" si="56"/>
        <v>0.93219571060986972</v>
      </c>
      <c r="AA96" s="9">
        <f t="shared" ca="1" si="57"/>
        <v>0.86024107774540626</v>
      </c>
      <c r="AB96" s="9">
        <f t="shared" ca="1" si="58"/>
        <v>0.92190348665702782</v>
      </c>
      <c r="AC96" s="9">
        <f t="shared" ca="1" si="59"/>
        <v>0.81123543291520883</v>
      </c>
      <c r="AD96" s="9">
        <f t="shared" ca="1" si="60"/>
        <v>0.81933734104228539</v>
      </c>
      <c r="AE96" s="9">
        <f t="shared" ca="1" si="61"/>
        <v>0.78474164754415121</v>
      </c>
      <c r="AF96" s="9">
        <f t="shared" ca="1" si="62"/>
        <v>0.78845535495202601</v>
      </c>
      <c r="AG96" s="9">
        <f t="shared" ca="1" si="62"/>
        <v>0.80269706554158293</v>
      </c>
      <c r="AH96" s="9">
        <f t="shared" ca="1" si="62"/>
        <v>0.79803210843975914</v>
      </c>
    </row>
    <row r="97" spans="1:39" x14ac:dyDescent="0.3">
      <c r="A97" s="41" t="str">
        <f t="shared" si="31"/>
        <v>EVE</v>
      </c>
      <c r="B97" s="9">
        <f t="shared" ca="1" si="32"/>
        <v>1.430941768738524</v>
      </c>
      <c r="C97" s="9">
        <f t="shared" ca="1" si="33"/>
        <v>1.460321330418392</v>
      </c>
      <c r="D97" s="9">
        <f t="shared" ca="1" si="34"/>
        <v>1.3349687899772134</v>
      </c>
      <c r="E97" s="9">
        <f t="shared" ca="1" si="35"/>
        <v>1.4726026539550556</v>
      </c>
      <c r="F97" s="9">
        <f t="shared" ca="1" si="36"/>
        <v>1.4504976988259539</v>
      </c>
      <c r="G97" s="9">
        <f t="shared" ca="1" si="37"/>
        <v>1.4957870518603722</v>
      </c>
      <c r="H97" s="9">
        <f t="shared" ca="1" si="38"/>
        <v>1.4442699040272997</v>
      </c>
      <c r="I97" s="9">
        <f t="shared" ca="1" si="39"/>
        <v>1.5741154777082389</v>
      </c>
      <c r="J97" s="9">
        <f t="shared" ca="1" si="40"/>
        <v>1.5595001196313012</v>
      </c>
      <c r="K97" s="9">
        <f t="shared" ca="1" si="41"/>
        <v>1.298140837646907</v>
      </c>
      <c r="L97" s="9">
        <f t="shared" ca="1" si="42"/>
        <v>1.3109615361220801</v>
      </c>
      <c r="M97" s="9">
        <f t="shared" ca="1" si="43"/>
        <v>1.1981360691670959</v>
      </c>
      <c r="N97" s="9">
        <f t="shared" ca="1" si="44"/>
        <v>1.2969341972933188</v>
      </c>
      <c r="O97" s="9">
        <f t="shared" ca="1" si="45"/>
        <v>1.2116809201635759</v>
      </c>
      <c r="P97" s="9">
        <f t="shared" ca="1" si="46"/>
        <v>1.274244890575309</v>
      </c>
      <c r="Q97" s="9">
        <f t="shared" ca="1" si="47"/>
        <v>1.2975119728196522</v>
      </c>
      <c r="R97" s="9">
        <f t="shared" ca="1" si="48"/>
        <v>1.3839899064674228</v>
      </c>
      <c r="S97" s="9">
        <f t="shared" ca="1" si="49"/>
        <v>1.4952167639895879</v>
      </c>
      <c r="T97" s="9">
        <f t="shared" ca="1" si="50"/>
        <v>1.5476998088312481</v>
      </c>
      <c r="U97" s="9">
        <f t="shared" ca="1" si="51"/>
        <v>1.483231811799264</v>
      </c>
      <c r="V97" s="9">
        <f t="shared" ca="1" si="52"/>
        <v>1.546438613916898</v>
      </c>
      <c r="W97" s="9">
        <f t="shared" ca="1" si="53"/>
        <v>1.5891049897927874</v>
      </c>
      <c r="X97" s="9">
        <f t="shared" ca="1" si="54"/>
        <v>1.5108003297716615</v>
      </c>
      <c r="Y97" s="9">
        <f t="shared" ca="1" si="55"/>
        <v>1.3941021072597595</v>
      </c>
      <c r="Z97" s="9">
        <f t="shared" ca="1" si="56"/>
        <v>1.2431258718928127</v>
      </c>
      <c r="AA97" s="9">
        <f t="shared" ca="1" si="57"/>
        <v>1.2757821484022365</v>
      </c>
      <c r="AB97" s="9">
        <f t="shared" ca="1" si="58"/>
        <v>1.2316760112159446</v>
      </c>
      <c r="AC97" s="9">
        <f t="shared" ca="1" si="59"/>
        <v>1.2139190303310747</v>
      </c>
      <c r="AD97" s="9">
        <f t="shared" ca="1" si="60"/>
        <v>1.2744985006856047</v>
      </c>
      <c r="AE97" s="9">
        <f t="shared" ca="1" si="61"/>
        <v>1.2807135815861688</v>
      </c>
      <c r="AF97" s="9">
        <f t="shared" ca="1" si="62"/>
        <v>1.4655379714478078</v>
      </c>
      <c r="AG97" s="9">
        <f t="shared" ca="1" si="62"/>
        <v>1.3896320260683155</v>
      </c>
      <c r="AH97" s="9">
        <f t="shared" ca="1" si="62"/>
        <v>1.4655574875950392</v>
      </c>
    </row>
    <row r="98" spans="1:39" x14ac:dyDescent="0.3">
      <c r="A98" s="41" t="str">
        <f t="shared" si="31"/>
        <v>LEI</v>
      </c>
      <c r="B98" s="9">
        <f t="shared" ca="1" si="32"/>
        <v>1.5422394413782312</v>
      </c>
      <c r="C98" s="9">
        <f t="shared" ca="1" si="33"/>
        <v>1.685755438632081</v>
      </c>
      <c r="D98" s="9">
        <f t="shared" ca="1" si="34"/>
        <v>1.6657880590727379</v>
      </c>
      <c r="E98" s="9">
        <f t="shared" ca="1" si="35"/>
        <v>1.7975682128026496</v>
      </c>
      <c r="F98" s="9">
        <f t="shared" ca="1" si="36"/>
        <v>1.6339443191519789</v>
      </c>
      <c r="G98" s="9">
        <f t="shared" ca="1" si="37"/>
        <v>1.6905082175853547</v>
      </c>
      <c r="H98" s="9">
        <f t="shared" ca="1" si="38"/>
        <v>1.7229595515739318</v>
      </c>
      <c r="I98" s="9">
        <f t="shared" ca="1" si="39"/>
        <v>1.5524006885031179</v>
      </c>
      <c r="J98" s="9">
        <f t="shared" ca="1" si="40"/>
        <v>1.7102325079184626</v>
      </c>
      <c r="K98" s="9">
        <f t="shared" ca="1" si="41"/>
        <v>1.7548498946651712</v>
      </c>
      <c r="L98" s="9">
        <f t="shared" ca="1" si="42"/>
        <v>1.8299405576289398</v>
      </c>
      <c r="M98" s="9">
        <f t="shared" ca="1" si="43"/>
        <v>2.024734165899218</v>
      </c>
      <c r="N98" s="9">
        <f t="shared" ca="1" si="44"/>
        <v>1.8560575022782047</v>
      </c>
      <c r="O98" s="9">
        <f t="shared" ca="1" si="45"/>
        <v>1.841914335838738</v>
      </c>
      <c r="P98" s="9">
        <f t="shared" ca="1" si="46"/>
        <v>1.8468167260457784</v>
      </c>
      <c r="Q98" s="9">
        <f t="shared" ca="1" si="47"/>
        <v>1.7521219379649329</v>
      </c>
      <c r="R98" s="9">
        <f t="shared" ca="1" si="48"/>
        <v>1.7913432059673002</v>
      </c>
      <c r="S98" s="9">
        <f t="shared" ca="1" si="49"/>
        <v>1.5783086394945052</v>
      </c>
      <c r="T98" s="9">
        <f t="shared" ca="1" si="50"/>
        <v>1.8695870145028042</v>
      </c>
      <c r="U98" s="9">
        <f t="shared" ca="1" si="51"/>
        <v>1.8994148284124399</v>
      </c>
      <c r="V98" s="9">
        <f t="shared" ca="1" si="52"/>
        <v>1.7642514337716326</v>
      </c>
      <c r="W98" s="9">
        <f t="shared" ca="1" si="53"/>
        <v>1.7597752978983277</v>
      </c>
      <c r="X98" s="9">
        <f t="shared" ca="1" si="54"/>
        <v>1.703993169535458</v>
      </c>
      <c r="Y98" s="9">
        <f t="shared" ca="1" si="55"/>
        <v>1.9417667990159175</v>
      </c>
      <c r="Z98" s="9">
        <f t="shared" ca="1" si="56"/>
        <v>1.7168755714480002</v>
      </c>
      <c r="AA98" s="9">
        <f t="shared" ca="1" si="57"/>
        <v>1.8226713598631592</v>
      </c>
      <c r="AB98" s="9">
        <f t="shared" ca="1" si="58"/>
        <v>1.8494479515826283</v>
      </c>
      <c r="AC98" s="9">
        <f t="shared" ca="1" si="59"/>
        <v>1.9312503275864223</v>
      </c>
      <c r="AD98" s="9">
        <f t="shared" ca="1" si="60"/>
        <v>1.8771093834249346</v>
      </c>
      <c r="AE98" s="9">
        <f t="shared" ca="1" si="61"/>
        <v>1.6836354680409535</v>
      </c>
      <c r="AF98" s="9">
        <f t="shared" ca="1" si="62"/>
        <v>1.7280821522278262</v>
      </c>
      <c r="AG98" s="9">
        <f t="shared" ca="1" si="62"/>
        <v>1.5747507320495675</v>
      </c>
      <c r="AH98" s="9">
        <f t="shared" ca="1" si="62"/>
        <v>1.6368763850539401</v>
      </c>
    </row>
    <row r="99" spans="1:39" x14ac:dyDescent="0.3">
      <c r="A99" s="41" t="str">
        <f t="shared" si="31"/>
        <v>LIV</v>
      </c>
      <c r="B99" s="9">
        <f t="shared" ca="1" si="32"/>
        <v>2.1673555883284252</v>
      </c>
      <c r="C99" s="9">
        <f t="shared" ca="1" si="33"/>
        <v>1.8876021913242536</v>
      </c>
      <c r="D99" s="9">
        <f t="shared" ca="1" si="34"/>
        <v>1.97142692124138</v>
      </c>
      <c r="E99" s="9">
        <f t="shared" ca="1" si="35"/>
        <v>1.7694068317206331</v>
      </c>
      <c r="F99" s="9">
        <f t="shared" ca="1" si="36"/>
        <v>1.8875590154960069</v>
      </c>
      <c r="G99" s="9">
        <f t="shared" ca="1" si="37"/>
        <v>1.7572268674498543</v>
      </c>
      <c r="H99" s="9">
        <f t="shared" ca="1" si="38"/>
        <v>1.8747794056355807</v>
      </c>
      <c r="I99" s="9">
        <f t="shared" ca="1" si="39"/>
        <v>1.9237013012447708</v>
      </c>
      <c r="J99" s="9">
        <f t="shared" ca="1" si="40"/>
        <v>2.0010333624032017</v>
      </c>
      <c r="K99" s="9">
        <f t="shared" ca="1" si="41"/>
        <v>2.1564715500614433</v>
      </c>
      <c r="L99" s="9">
        <f t="shared" ca="1" si="42"/>
        <v>2.0908147721007726</v>
      </c>
      <c r="M99" s="9">
        <f t="shared" ca="1" si="43"/>
        <v>2.1701799259721546</v>
      </c>
      <c r="N99" s="9">
        <f t="shared" ca="1" si="44"/>
        <v>2.2218068697288174</v>
      </c>
      <c r="O99" s="9">
        <f t="shared" ca="1" si="45"/>
        <v>2.1790030898396808</v>
      </c>
      <c r="P99" s="9">
        <f t="shared" ca="1" si="46"/>
        <v>2.0670940478513651</v>
      </c>
      <c r="Q99" s="9">
        <f t="shared" ca="1" si="47"/>
        <v>2.0451318744096589</v>
      </c>
      <c r="R99" s="9">
        <f t="shared" ca="1" si="48"/>
        <v>1.9854724760581062</v>
      </c>
      <c r="S99" s="9">
        <f t="shared" ca="1" si="49"/>
        <v>1.8647616092430972</v>
      </c>
      <c r="T99" s="9">
        <f t="shared" ca="1" si="50"/>
        <v>1.7045922402600564</v>
      </c>
      <c r="U99" s="9">
        <f t="shared" ca="1" si="51"/>
        <v>1.8746184493017346</v>
      </c>
      <c r="V99" s="9">
        <f t="shared" ca="1" si="52"/>
        <v>1.8947288394842252</v>
      </c>
      <c r="W99" s="9">
        <f t="shared" ca="1" si="53"/>
        <v>2.1085566197540246</v>
      </c>
      <c r="X99" s="9">
        <f t="shared" ca="1" si="54"/>
        <v>2.151114164542157</v>
      </c>
      <c r="Y99" s="9">
        <f t="shared" ca="1" si="55"/>
        <v>2.2973722447049916</v>
      </c>
      <c r="Z99" s="9">
        <f t="shared" ca="1" si="56"/>
        <v>2.3291026537452586</v>
      </c>
      <c r="AA99" s="9">
        <f t="shared" ca="1" si="57"/>
        <v>2.3414085632398525</v>
      </c>
      <c r="AB99" s="9">
        <f t="shared" ca="1" si="58"/>
        <v>2.2153970439825073</v>
      </c>
      <c r="AC99" s="9">
        <f t="shared" ca="1" si="59"/>
        <v>2.1952692091305344</v>
      </c>
      <c r="AD99" s="9">
        <f t="shared" ca="1" si="60"/>
        <v>2.1904552566015689</v>
      </c>
      <c r="AE99" s="9">
        <f t="shared" ca="1" si="61"/>
        <v>2.1120361935944199</v>
      </c>
      <c r="AF99" s="9">
        <f t="shared" ca="1" si="62"/>
        <v>2.1432191196346091</v>
      </c>
      <c r="AG99" s="9">
        <f t="shared" ca="1" si="62"/>
        <v>2.0312411383767408</v>
      </c>
      <c r="AH99" s="9">
        <f t="shared" ca="1" si="62"/>
        <v>2.1440286757236158</v>
      </c>
    </row>
    <row r="100" spans="1:39" x14ac:dyDescent="0.3">
      <c r="A100" s="41" t="str">
        <f t="shared" si="31"/>
        <v>MCI</v>
      </c>
      <c r="B100" s="9">
        <f t="shared" ca="1" si="32"/>
        <v>2.7290522131702084</v>
      </c>
      <c r="C100" s="9">
        <f t="shared" ca="1" si="33"/>
        <v>2.5760586047223462</v>
      </c>
      <c r="D100" s="9">
        <f t="shared" ca="1" si="34"/>
        <v>2.5099165180133394</v>
      </c>
      <c r="E100" s="9">
        <f t="shared" ca="1" si="35"/>
        <v>2.4731332290111467</v>
      </c>
      <c r="F100" s="9">
        <f t="shared" ca="1" si="36"/>
        <v>2.6008613856798593</v>
      </c>
      <c r="G100" s="9">
        <f t="shared" ca="1" si="37"/>
        <v>2.6796007605402021</v>
      </c>
      <c r="H100" s="9">
        <f t="shared" ca="1" si="38"/>
        <v>2.3714049029152995</v>
      </c>
      <c r="I100" s="9">
        <f t="shared" ca="1" si="39"/>
        <v>2.4449843014869352</v>
      </c>
      <c r="J100" s="9">
        <f t="shared" ca="1" si="40"/>
        <v>2.4531872365718272</v>
      </c>
      <c r="K100" s="9">
        <f t="shared" ca="1" si="41"/>
        <v>2.4274391755373577</v>
      </c>
      <c r="L100" s="9">
        <f t="shared" ca="1" si="42"/>
        <v>2.1644889533133553</v>
      </c>
      <c r="M100" s="9">
        <f t="shared" ca="1" si="43"/>
        <v>2.0093268204346604</v>
      </c>
      <c r="N100" s="9">
        <f t="shared" ca="1" si="44"/>
        <v>2.216840449530435</v>
      </c>
      <c r="O100" s="9">
        <f t="shared" ca="1" si="45"/>
        <v>2.10546449936137</v>
      </c>
      <c r="P100" s="9">
        <f t="shared" ca="1" si="46"/>
        <v>2.1275622311907818</v>
      </c>
      <c r="Q100" s="9">
        <f t="shared" ca="1" si="47"/>
        <v>2.2586218912206517</v>
      </c>
      <c r="R100" s="9">
        <f t="shared" ca="1" si="48"/>
        <v>2.3078719771752056</v>
      </c>
      <c r="S100" s="9">
        <f t="shared" ca="1" si="49"/>
        <v>2.4776926334462535</v>
      </c>
      <c r="T100" s="9">
        <f t="shared" ca="1" si="50"/>
        <v>2.3293805609032083</v>
      </c>
      <c r="U100" s="9">
        <f t="shared" ca="1" si="51"/>
        <v>2.3736574949811389</v>
      </c>
      <c r="V100" s="9">
        <f t="shared" ca="1" si="52"/>
        <v>2.6283643510974559</v>
      </c>
      <c r="W100" s="9">
        <f t="shared" ca="1" si="53"/>
        <v>2.4720658495036161</v>
      </c>
      <c r="X100" s="9">
        <f t="shared" ca="1" si="54"/>
        <v>2.5366831202963795</v>
      </c>
      <c r="Y100" s="9">
        <f t="shared" ca="1" si="55"/>
        <v>2.2906372086820865</v>
      </c>
      <c r="Z100" s="9">
        <f t="shared" ca="1" si="56"/>
        <v>2.4766517482527894</v>
      </c>
      <c r="AA100" s="9">
        <f t="shared" ca="1" si="57"/>
        <v>2.4216421696969856</v>
      </c>
      <c r="AB100" s="9">
        <f t="shared" ca="1" si="58"/>
        <v>2.0784984204586903</v>
      </c>
      <c r="AC100" s="9">
        <f t="shared" ca="1" si="59"/>
        <v>2.1196725925217526</v>
      </c>
      <c r="AD100" s="9">
        <f t="shared" ca="1" si="60"/>
        <v>2.2103040533850717</v>
      </c>
      <c r="AE100" s="9">
        <f t="shared" ca="1" si="61"/>
        <v>2.3008246096658858</v>
      </c>
      <c r="AF100" s="9">
        <f t="shared" ca="1" si="62"/>
        <v>2.3942356387329982</v>
      </c>
      <c r="AG100" s="9">
        <f t="shared" ca="1" si="62"/>
        <v>2.4999388101574991</v>
      </c>
      <c r="AH100" s="9">
        <f t="shared" ca="1" si="62"/>
        <v>2.7841862600792724</v>
      </c>
    </row>
    <row r="101" spans="1:39" x14ac:dyDescent="0.3">
      <c r="A101" s="41" t="str">
        <f t="shared" si="31"/>
        <v>MUN</v>
      </c>
      <c r="B101" s="9">
        <f t="shared" ca="1" si="32"/>
        <v>1.6247738631462025</v>
      </c>
      <c r="C101" s="9">
        <f t="shared" ca="1" si="33"/>
        <v>1.7139315291555679</v>
      </c>
      <c r="D101" s="9">
        <f t="shared" ca="1" si="34"/>
        <v>1.8084046311879829</v>
      </c>
      <c r="E101" s="9">
        <f t="shared" ca="1" si="35"/>
        <v>1.686151032301016</v>
      </c>
      <c r="F101" s="9">
        <f t="shared" ca="1" si="36"/>
        <v>1.7437063258656362</v>
      </c>
      <c r="G101" s="9">
        <f t="shared" ca="1" si="37"/>
        <v>1.7066071267492056</v>
      </c>
      <c r="H101" s="9">
        <f t="shared" ca="1" si="38"/>
        <v>1.7553179495332643</v>
      </c>
      <c r="I101" s="9">
        <f t="shared" ca="1" si="39"/>
        <v>1.602701502518296</v>
      </c>
      <c r="J101" s="9">
        <f t="shared" ca="1" si="40"/>
        <v>1.7788333178363878</v>
      </c>
      <c r="K101" s="9">
        <f t="shared" ca="1" si="41"/>
        <v>1.8654111448304114</v>
      </c>
      <c r="L101" s="9">
        <f t="shared" ca="1" si="42"/>
        <v>1.7608433167464588</v>
      </c>
      <c r="M101" s="9">
        <f t="shared" ca="1" si="43"/>
        <v>1.8085832001383615</v>
      </c>
      <c r="N101" s="9">
        <f t="shared" ca="1" si="44"/>
        <v>1.693120138589937</v>
      </c>
      <c r="O101" s="9">
        <f t="shared" ca="1" si="45"/>
        <v>1.9088745117215931</v>
      </c>
      <c r="P101" s="9">
        <f t="shared" ca="1" si="46"/>
        <v>1.6750597637130387</v>
      </c>
      <c r="Q101" s="9">
        <f t="shared" ca="1" si="47"/>
        <v>1.5924308768639264</v>
      </c>
      <c r="R101" s="9">
        <f t="shared" ca="1" si="48"/>
        <v>1.8378297332336906</v>
      </c>
      <c r="S101" s="9">
        <f t="shared" ca="1" si="49"/>
        <v>1.6826257807812455</v>
      </c>
      <c r="T101" s="9">
        <f t="shared" ca="1" si="50"/>
        <v>1.7601817923612995</v>
      </c>
      <c r="U101" s="9">
        <f t="shared" ca="1" si="51"/>
        <v>1.6190553066091737</v>
      </c>
      <c r="V101" s="9">
        <f t="shared" ca="1" si="52"/>
        <v>1.5747882974631875</v>
      </c>
      <c r="W101" s="9">
        <f t="shared" ca="1" si="53"/>
        <v>1.7101723214450324</v>
      </c>
      <c r="X101" s="9">
        <f t="shared" ca="1" si="54"/>
        <v>1.4902253338861493</v>
      </c>
      <c r="Y101" s="9">
        <f t="shared" ca="1" si="55"/>
        <v>1.6074085934235747</v>
      </c>
      <c r="Z101" s="9">
        <f t="shared" ca="1" si="56"/>
        <v>1.4945371594654102</v>
      </c>
      <c r="AA101" s="9">
        <f t="shared" ca="1" si="57"/>
        <v>1.5156459582279824</v>
      </c>
      <c r="AB101" s="9">
        <f t="shared" ca="1" si="58"/>
        <v>1.5852887611544482</v>
      </c>
      <c r="AC101" s="9">
        <f t="shared" ca="1" si="59"/>
        <v>1.6064885421675144</v>
      </c>
      <c r="AD101" s="9">
        <f t="shared" ca="1" si="60"/>
        <v>1.7018896269208865</v>
      </c>
      <c r="AE101" s="9">
        <f t="shared" ca="1" si="61"/>
        <v>1.7721182278695189</v>
      </c>
      <c r="AF101" s="9">
        <f t="shared" ca="1" si="62"/>
        <v>1.796000356161489</v>
      </c>
      <c r="AG101" s="9">
        <f t="shared" ca="1" si="62"/>
        <v>1.9734405354292448</v>
      </c>
      <c r="AH101" s="9">
        <f t="shared" ca="1" si="62"/>
        <v>1.9304822366471086</v>
      </c>
    </row>
    <row r="102" spans="1:39" x14ac:dyDescent="0.3">
      <c r="A102" s="41" t="str">
        <f t="shared" si="31"/>
        <v>NEW</v>
      </c>
      <c r="B102" s="9">
        <f t="shared" ca="1" si="32"/>
        <v>0.96985602446822783</v>
      </c>
      <c r="C102" s="9">
        <f t="shared" ca="1" si="33"/>
        <v>0.88683476596071742</v>
      </c>
      <c r="D102" s="9">
        <f t="shared" ca="1" si="34"/>
        <v>0.87669217760173124</v>
      </c>
      <c r="E102" s="9">
        <f t="shared" ca="1" si="35"/>
        <v>0.85512810651694837</v>
      </c>
      <c r="F102" s="9">
        <f t="shared" ca="1" si="36"/>
        <v>0.79951442618464308</v>
      </c>
      <c r="G102" s="9">
        <f t="shared" ca="1" si="37"/>
        <v>0.8895612041834573</v>
      </c>
      <c r="H102" s="9">
        <f t="shared" ca="1" si="38"/>
        <v>0.90484836187397033</v>
      </c>
      <c r="I102" s="9">
        <f t="shared" ca="1" si="39"/>
        <v>0.96253927869805356</v>
      </c>
      <c r="J102" s="9">
        <f t="shared" ca="1" si="40"/>
        <v>0.9640301397482407</v>
      </c>
      <c r="K102" s="9">
        <f t="shared" ca="1" si="41"/>
        <v>0.97618881038909888</v>
      </c>
      <c r="L102" s="9">
        <f t="shared" ca="1" si="42"/>
        <v>1.016445613734217</v>
      </c>
      <c r="M102" s="9">
        <f t="shared" ca="1" si="43"/>
        <v>0.9623568020039367</v>
      </c>
      <c r="N102" s="9">
        <f t="shared" ca="1" si="44"/>
        <v>0.9408169186116041</v>
      </c>
      <c r="O102" s="9">
        <f t="shared" ca="1" si="45"/>
        <v>0.87181429117659126</v>
      </c>
      <c r="P102" s="9">
        <f t="shared" ca="1" si="46"/>
        <v>0.89320874147272622</v>
      </c>
      <c r="Q102" s="9">
        <f t="shared" ca="1" si="47"/>
        <v>0.95134792666581636</v>
      </c>
      <c r="R102" s="9">
        <f t="shared" ca="1" si="48"/>
        <v>0.86114619368402312</v>
      </c>
      <c r="S102" s="9">
        <f t="shared" ca="1" si="49"/>
        <v>0.88410417853157031</v>
      </c>
      <c r="T102" s="9">
        <f t="shared" ca="1" si="50"/>
        <v>0.80297268564386914</v>
      </c>
      <c r="U102" s="9">
        <f t="shared" ca="1" si="51"/>
        <v>0.94205796867685898</v>
      </c>
      <c r="V102" s="9">
        <f t="shared" ca="1" si="52"/>
        <v>0.89935708513515511</v>
      </c>
      <c r="W102" s="9">
        <f t="shared" ca="1" si="53"/>
        <v>0.86406190361845836</v>
      </c>
      <c r="X102" s="9">
        <f t="shared" ca="1" si="54"/>
        <v>0.9449320849614552</v>
      </c>
      <c r="Y102" s="9">
        <f t="shared" ca="1" si="55"/>
        <v>0.92822084129359794</v>
      </c>
      <c r="Z102" s="9">
        <f t="shared" ca="1" si="56"/>
        <v>0.97522734103508213</v>
      </c>
      <c r="AA102" s="9">
        <f t="shared" ca="1" si="57"/>
        <v>0.98891636757546986</v>
      </c>
      <c r="AB102" s="9">
        <f t="shared" ca="1" si="58"/>
        <v>1.0047537595797047</v>
      </c>
      <c r="AC102" s="9">
        <f t="shared" ca="1" si="59"/>
        <v>1.1356278609922477</v>
      </c>
      <c r="AD102" s="9">
        <f t="shared" ca="1" si="60"/>
        <v>1.0552522404521858</v>
      </c>
      <c r="AE102" s="9">
        <f t="shared" ca="1" si="61"/>
        <v>1.0655324638898895</v>
      </c>
      <c r="AF102" s="9">
        <f t="shared" ca="1" si="62"/>
        <v>1.0795825065283451</v>
      </c>
      <c r="AG102" s="9">
        <f t="shared" ca="1" si="62"/>
        <v>0.96229277548692949</v>
      </c>
      <c r="AH102" s="9">
        <f t="shared" ca="1" si="62"/>
        <v>0.9442332934265889</v>
      </c>
    </row>
    <row r="103" spans="1:39" x14ac:dyDescent="0.3">
      <c r="A103" s="41" t="str">
        <f t="shared" si="31"/>
        <v>NOR</v>
      </c>
      <c r="B103" s="9">
        <f t="shared" ca="1" si="32"/>
        <v>1.0681552923237021</v>
      </c>
      <c r="C103" s="9">
        <f t="shared" ca="1" si="33"/>
        <v>1.1221645866846257</v>
      </c>
      <c r="D103" s="9">
        <f t="shared" ca="1" si="34"/>
        <v>1.1490374217188359</v>
      </c>
      <c r="E103" s="9">
        <f t="shared" ca="1" si="35"/>
        <v>1.1508607405314615</v>
      </c>
      <c r="F103" s="9">
        <f t="shared" ca="1" si="36"/>
        <v>1.1208392784014767</v>
      </c>
      <c r="G103" s="9">
        <f t="shared" ca="1" si="37"/>
        <v>1.1024231864947631</v>
      </c>
      <c r="H103" s="9">
        <f t="shared" ca="1" si="38"/>
        <v>1.201943476173279</v>
      </c>
      <c r="I103" s="9">
        <f t="shared" ca="1" si="39"/>
        <v>1.1832032707793811</v>
      </c>
      <c r="J103" s="9">
        <f t="shared" ca="1" si="40"/>
        <v>1.1146629289880698</v>
      </c>
      <c r="K103" s="9">
        <f t="shared" ca="1" si="41"/>
        <v>1.0932405670351526</v>
      </c>
      <c r="L103" s="9">
        <f t="shared" ca="1" si="42"/>
        <v>1.1080532310818958</v>
      </c>
      <c r="M103" s="9">
        <f t="shared" ca="1" si="43"/>
        <v>1.0797031519001679</v>
      </c>
      <c r="N103" s="9">
        <f t="shared" ca="1" si="44"/>
        <v>1.0144791062404344</v>
      </c>
      <c r="O103" s="9">
        <f t="shared" ca="1" si="45"/>
        <v>1.0774384967064636</v>
      </c>
      <c r="P103" s="9">
        <f t="shared" ca="1" si="46"/>
        <v>1.0563790008626674</v>
      </c>
      <c r="Q103" s="9">
        <f t="shared" ca="1" si="47"/>
        <v>1.1373016487331895</v>
      </c>
      <c r="R103" s="9">
        <f t="shared" ca="1" si="48"/>
        <v>1.0642048644829711</v>
      </c>
      <c r="S103" s="9">
        <f t="shared" ca="1" si="49"/>
        <v>1.1893192980297496</v>
      </c>
      <c r="T103" s="9">
        <f t="shared" ca="1" si="50"/>
        <v>1.1510997662209475</v>
      </c>
      <c r="U103" s="9">
        <f t="shared" ca="1" si="51"/>
        <v>1.1331105130162282</v>
      </c>
      <c r="V103" s="9">
        <f t="shared" ca="1" si="52"/>
        <v>1.0759739801402286</v>
      </c>
      <c r="W103" s="9">
        <f t="shared" ca="1" si="53"/>
        <v>0.96344566004910714</v>
      </c>
      <c r="X103" s="9">
        <f t="shared" ca="1" si="54"/>
        <v>1.0415475480048451</v>
      </c>
      <c r="Y103" s="9">
        <f t="shared" ca="1" si="55"/>
        <v>0.91308259048990881</v>
      </c>
      <c r="Z103" s="9">
        <f t="shared" ca="1" si="56"/>
        <v>0.99851553388750791</v>
      </c>
      <c r="AA103" s="9">
        <f t="shared" ca="1" si="57"/>
        <v>1.0207022524960223</v>
      </c>
      <c r="AB103" s="9">
        <f t="shared" ca="1" si="58"/>
        <v>1.0233083325542645</v>
      </c>
      <c r="AC103" s="9">
        <f t="shared" ca="1" si="59"/>
        <v>1.1431698854801204</v>
      </c>
      <c r="AD103" s="9">
        <f t="shared" ca="1" si="60"/>
        <v>1.1093208285111256</v>
      </c>
      <c r="AE103" s="9">
        <f t="shared" ca="1" si="61"/>
        <v>1.2896023104260075</v>
      </c>
      <c r="AF103" s="9">
        <f t="shared" ca="1" si="62"/>
        <v>1.1788788998512774</v>
      </c>
      <c r="AG103" s="9">
        <f t="shared" ca="1" si="62"/>
        <v>1.1891902235616267</v>
      </c>
      <c r="AH103" s="9">
        <f t="shared" ca="1" si="62"/>
        <v>1.155316398015239</v>
      </c>
    </row>
    <row r="104" spans="1:39" x14ac:dyDescent="0.3">
      <c r="A104" s="41" t="str">
        <f t="shared" si="31"/>
        <v>SHU</v>
      </c>
      <c r="B104" s="9">
        <f t="shared" ca="1" si="32"/>
        <v>1.1346859365028126</v>
      </c>
      <c r="C104" s="9">
        <f t="shared" ca="1" si="33"/>
        <v>1.1122879140056805</v>
      </c>
      <c r="D104" s="9">
        <f t="shared" ca="1" si="34"/>
        <v>1.0394625299253126</v>
      </c>
      <c r="E104" s="9">
        <f t="shared" ca="1" si="35"/>
        <v>1.0738653387973038</v>
      </c>
      <c r="F104" s="9">
        <f t="shared" ca="1" si="36"/>
        <v>1.1718416357948642</v>
      </c>
      <c r="G104" s="9">
        <f t="shared" ca="1" si="37"/>
        <v>1.1602683081190996</v>
      </c>
      <c r="H104" s="9">
        <f t="shared" ca="1" si="38"/>
        <v>1.1634189385406528</v>
      </c>
      <c r="I104" s="9">
        <f t="shared" ca="1" si="39"/>
        <v>1.1907508439210952</v>
      </c>
      <c r="J104" s="9">
        <f t="shared" ca="1" si="40"/>
        <v>1.144578101455773</v>
      </c>
      <c r="K104" s="9">
        <f t="shared" ca="1" si="41"/>
        <v>1.1886412780668676</v>
      </c>
      <c r="L104" s="9">
        <f t="shared" ca="1" si="42"/>
        <v>1.1694729391902137</v>
      </c>
      <c r="M104" s="9">
        <f t="shared" ca="1" si="43"/>
        <v>1.2580266369602111</v>
      </c>
      <c r="N104" s="9">
        <f t="shared" ca="1" si="44"/>
        <v>1.2798849460322193</v>
      </c>
      <c r="O104" s="9">
        <f t="shared" ca="1" si="45"/>
        <v>1.3497917905390944</v>
      </c>
      <c r="P104" s="9">
        <f t="shared" ca="1" si="46"/>
        <v>1.3504051627251474</v>
      </c>
      <c r="Q104" s="9">
        <f t="shared" ca="1" si="47"/>
        <v>1.1710502629405932</v>
      </c>
      <c r="R104" s="9">
        <f t="shared" ca="1" si="48"/>
        <v>1.2979686784850029</v>
      </c>
      <c r="S104" s="9">
        <f t="shared" ca="1" si="49"/>
        <v>1.1455516289059406</v>
      </c>
      <c r="T104" s="9">
        <f t="shared" ca="1" si="50"/>
        <v>1.1650265524933323</v>
      </c>
      <c r="U104" s="9">
        <f t="shared" ca="1" si="51"/>
        <v>1.0723025366269208</v>
      </c>
      <c r="V104" s="9">
        <f t="shared" ca="1" si="52"/>
        <v>1.2174018330312908</v>
      </c>
      <c r="W104" s="9">
        <f t="shared" ca="1" si="53"/>
        <v>1.3630757821638273</v>
      </c>
      <c r="X104" s="9">
        <f t="shared" ca="1" si="54"/>
        <v>1.2475225539847132</v>
      </c>
      <c r="Y104" s="9">
        <f t="shared" ca="1" si="55"/>
        <v>1.3829619779933957</v>
      </c>
      <c r="Z104" s="9">
        <f t="shared" ca="1" si="56"/>
        <v>1.3860338064953712</v>
      </c>
      <c r="AA104" s="9">
        <f t="shared" ca="1" si="57"/>
        <v>1.3472158169819732</v>
      </c>
      <c r="AB104" s="9">
        <f t="shared" ca="1" si="58"/>
        <v>1.2956035956129208</v>
      </c>
      <c r="AC104" s="9">
        <f t="shared" ca="1" si="59"/>
        <v>1.1945260161183824</v>
      </c>
      <c r="AD104" s="9">
        <f t="shared" ca="1" si="60"/>
        <v>1.171514371755852</v>
      </c>
      <c r="AE104" s="9">
        <f t="shared" ca="1" si="61"/>
        <v>1.0537889034517818</v>
      </c>
      <c r="AF104" s="9">
        <f t="shared" ca="1" si="62"/>
        <v>1.001262086723435</v>
      </c>
      <c r="AG104" s="9">
        <f t="shared" ca="1" si="62"/>
        <v>1.0912804380265344</v>
      </c>
      <c r="AH104" s="9">
        <f t="shared" ca="1" si="62"/>
        <v>1.0306028285354611</v>
      </c>
    </row>
    <row r="105" spans="1:39" x14ac:dyDescent="0.3">
      <c r="A105" s="41" t="str">
        <f t="shared" si="31"/>
        <v>SOU</v>
      </c>
      <c r="B105" s="9">
        <f t="shared" ca="1" si="32"/>
        <v>1.3531460287574149</v>
      </c>
      <c r="C105" s="9">
        <f t="shared" ca="1" si="33"/>
        <v>1.3479087758852275</v>
      </c>
      <c r="D105" s="9">
        <f t="shared" ca="1" si="34"/>
        <v>1.3737486395435197</v>
      </c>
      <c r="E105" s="9">
        <f t="shared" ca="1" si="35"/>
        <v>1.3189823591817142</v>
      </c>
      <c r="F105" s="9">
        <f t="shared" ca="1" si="36"/>
        <v>1.3454373802344406</v>
      </c>
      <c r="G105" s="9">
        <f t="shared" ca="1" si="37"/>
        <v>1.3337629695206543</v>
      </c>
      <c r="H105" s="9">
        <f t="shared" ca="1" si="38"/>
        <v>1.2626698037608177</v>
      </c>
      <c r="I105" s="9">
        <f t="shared" ca="1" si="39"/>
        <v>1.2814889967371563</v>
      </c>
      <c r="J105" s="9">
        <f t="shared" ca="1" si="40"/>
        <v>1.3783971416953973</v>
      </c>
      <c r="K105" s="9">
        <f t="shared" ca="1" si="41"/>
        <v>1.5953601850977235</v>
      </c>
      <c r="L105" s="9">
        <f t="shared" ca="1" si="42"/>
        <v>1.5751169296901792</v>
      </c>
      <c r="M105" s="9">
        <f t="shared" ca="1" si="43"/>
        <v>1.8274516639628731</v>
      </c>
      <c r="N105" s="9">
        <f t="shared" ca="1" si="44"/>
        <v>1.8218484074804266</v>
      </c>
      <c r="O105" s="9">
        <f t="shared" ca="1" si="45"/>
        <v>1.7692686088714036</v>
      </c>
      <c r="P105" s="9">
        <f t="shared" ca="1" si="46"/>
        <v>1.7542222192050547</v>
      </c>
      <c r="Q105" s="9">
        <f t="shared" ca="1" si="47"/>
        <v>1.6560455908865663</v>
      </c>
      <c r="R105" s="9">
        <f t="shared" ca="1" si="48"/>
        <v>1.5897390807777698</v>
      </c>
      <c r="S105" s="9">
        <f t="shared" ca="1" si="49"/>
        <v>1.4148236053279053</v>
      </c>
      <c r="T105" s="9">
        <f t="shared" ca="1" si="50"/>
        <v>1.3557947839873152</v>
      </c>
      <c r="U105" s="9">
        <f t="shared" ca="1" si="51"/>
        <v>1.3384970240177145</v>
      </c>
      <c r="V105" s="9">
        <f t="shared" ca="1" si="52"/>
        <v>1.3148913289614954</v>
      </c>
      <c r="W105" s="9">
        <f t="shared" ca="1" si="53"/>
        <v>1.4344994311750734</v>
      </c>
      <c r="X105" s="9">
        <f t="shared" ca="1" si="54"/>
        <v>1.534670253964497</v>
      </c>
      <c r="Y105" s="9">
        <f t="shared" ca="1" si="55"/>
        <v>1.6589982993605863</v>
      </c>
      <c r="Z105" s="9">
        <f t="shared" ca="1" si="56"/>
        <v>1.7036804315647938</v>
      </c>
      <c r="AA105" s="9">
        <f t="shared" ca="1" si="57"/>
        <v>1.8744640915880435</v>
      </c>
      <c r="AB105" s="9">
        <f t="shared" ca="1" si="58"/>
        <v>1.806139657112998</v>
      </c>
      <c r="AC105" s="9">
        <f t="shared" ca="1" si="59"/>
        <v>1.6470953241362682</v>
      </c>
      <c r="AD105" s="9">
        <f t="shared" ca="1" si="60"/>
        <v>1.5531997333185721</v>
      </c>
      <c r="AE105" s="9">
        <f t="shared" ca="1" si="61"/>
        <v>1.3498899425364588</v>
      </c>
      <c r="AF105" s="9">
        <f t="shared" ca="1" si="62"/>
        <v>1.4169995536031976</v>
      </c>
      <c r="AG105" s="9">
        <f t="shared" ca="1" si="62"/>
        <v>1.3408883966568999</v>
      </c>
      <c r="AH105" s="9">
        <f t="shared" ca="1" si="62"/>
        <v>1.3793926015889593</v>
      </c>
    </row>
    <row r="106" spans="1:39" x14ac:dyDescent="0.3">
      <c r="A106" s="41" t="str">
        <f t="shared" si="31"/>
        <v>TOT</v>
      </c>
      <c r="B106" s="9">
        <f t="shared" ca="1" si="32"/>
        <v>1.4408362280064664</v>
      </c>
      <c r="C106" s="9">
        <f t="shared" ca="1" si="33"/>
        <v>1.3535934790934732</v>
      </c>
      <c r="D106" s="9">
        <f t="shared" ca="1" si="34"/>
        <v>1.4020668988781919</v>
      </c>
      <c r="E106" s="9">
        <f t="shared" ca="1" si="35"/>
        <v>1.3686156991375134</v>
      </c>
      <c r="F106" s="9">
        <f t="shared" ca="1" si="36"/>
        <v>1.3058803988393668</v>
      </c>
      <c r="G106" s="9">
        <f t="shared" ca="1" si="37"/>
        <v>1.1918440773325403</v>
      </c>
      <c r="H106" s="9">
        <f t="shared" ca="1" si="38"/>
        <v>1.2635490277751913</v>
      </c>
      <c r="I106" s="9">
        <f t="shared" ca="1" si="39"/>
        <v>1.2418878760474696</v>
      </c>
      <c r="J106" s="9">
        <f t="shared" ca="1" si="40"/>
        <v>1.3578571767662055</v>
      </c>
      <c r="K106" s="9">
        <f t="shared" ca="1" si="41"/>
        <v>1.2087790918880179</v>
      </c>
      <c r="L106" s="9">
        <f t="shared" ca="1" si="42"/>
        <v>1.3438914716909791</v>
      </c>
      <c r="M106" s="9">
        <f t="shared" ca="1" si="43"/>
        <v>1.323065832120796</v>
      </c>
      <c r="N106" s="9">
        <f t="shared" ca="1" si="44"/>
        <v>1.2975364573970674</v>
      </c>
      <c r="O106" s="9">
        <f t="shared" ca="1" si="45"/>
        <v>1.3360630235635051</v>
      </c>
      <c r="P106" s="9">
        <f t="shared" ca="1" si="46"/>
        <v>1.2543255237338333</v>
      </c>
      <c r="Q106" s="9">
        <f t="shared" ca="1" si="47"/>
        <v>1.2929116558747997</v>
      </c>
      <c r="R106" s="9">
        <f t="shared" ca="1" si="48"/>
        <v>1.2174112642375929</v>
      </c>
      <c r="S106" s="9">
        <f t="shared" ca="1" si="49"/>
        <v>1.2697393703845936</v>
      </c>
      <c r="T106" s="9">
        <f t="shared" ca="1" si="50"/>
        <v>1.4031590130719964</v>
      </c>
      <c r="U106" s="9">
        <f t="shared" ca="1" si="51"/>
        <v>1.330748102035564</v>
      </c>
      <c r="V106" s="9">
        <f t="shared" ca="1" si="52"/>
        <v>1.3436284010838262</v>
      </c>
      <c r="W106" s="9">
        <f t="shared" ca="1" si="53"/>
        <v>1.2998362971121995</v>
      </c>
      <c r="X106" s="9">
        <f t="shared" ca="1" si="54"/>
        <v>1.3318689572836111</v>
      </c>
      <c r="Y106" s="9">
        <f t="shared" ca="1" si="55"/>
        <v>1.3086390845971838</v>
      </c>
      <c r="Z106" s="9">
        <f t="shared" ca="1" si="56"/>
        <v>1.1829962640271872</v>
      </c>
      <c r="AA106" s="9">
        <f t="shared" ca="1" si="57"/>
        <v>1.3389950242029744</v>
      </c>
      <c r="AB106" s="9">
        <f t="shared" ca="1" si="58"/>
        <v>1.2538906614765506</v>
      </c>
      <c r="AC106" s="9">
        <f t="shared" ca="1" si="59"/>
        <v>1.3611154779903998</v>
      </c>
      <c r="AD106" s="9">
        <f t="shared" ca="1" si="60"/>
        <v>1.3544667572631981</v>
      </c>
      <c r="AE106" s="9">
        <f t="shared" ca="1" si="61"/>
        <v>1.4572528564516487</v>
      </c>
      <c r="AF106" s="9">
        <f t="shared" ca="1" si="62"/>
        <v>1.4628297110392872</v>
      </c>
      <c r="AG106" s="9">
        <f t="shared" ca="1" si="62"/>
        <v>1.3284864609575397</v>
      </c>
      <c r="AH106" s="9">
        <f t="shared" ca="1" si="62"/>
        <v>1.3605953998544253</v>
      </c>
    </row>
    <row r="107" spans="1:39" x14ac:dyDescent="0.3">
      <c r="A107" s="41" t="str">
        <f t="shared" si="31"/>
        <v>WAT</v>
      </c>
      <c r="B107" s="9">
        <f t="shared" ca="1" si="32"/>
        <v>1.3170509131778332</v>
      </c>
      <c r="C107" s="9">
        <f t="shared" ca="1" si="33"/>
        <v>1.1867476971498383</v>
      </c>
      <c r="D107" s="9">
        <f t="shared" ca="1" si="34"/>
        <v>1.2466797625983899</v>
      </c>
      <c r="E107" s="9">
        <f t="shared" ca="1" si="35"/>
        <v>1.0626848149335351</v>
      </c>
      <c r="F107" s="9">
        <f t="shared" ca="1" si="36"/>
        <v>1.1447004689870082</v>
      </c>
      <c r="G107" s="9">
        <f t="shared" ca="1" si="37"/>
        <v>1.0807356570380235</v>
      </c>
      <c r="H107" s="9">
        <f t="shared" ca="1" si="38"/>
        <v>1.1557562554754162</v>
      </c>
      <c r="I107" s="9">
        <f t="shared" ca="1" si="39"/>
        <v>1.2588636348323061</v>
      </c>
      <c r="J107" s="9">
        <f t="shared" ca="1" si="40"/>
        <v>1.2143999411936575</v>
      </c>
      <c r="K107" s="9">
        <f t="shared" ca="1" si="41"/>
        <v>1.2060507028155254</v>
      </c>
      <c r="L107" s="9">
        <f t="shared" ca="1" si="42"/>
        <v>1.1785879113223696</v>
      </c>
      <c r="M107" s="9">
        <f t="shared" ca="1" si="43"/>
        <v>1.1034716049036526</v>
      </c>
      <c r="N107" s="9">
        <f t="shared" ca="1" si="44"/>
        <v>1.0905400683567603</v>
      </c>
      <c r="O107" s="9">
        <f t="shared" ca="1" si="45"/>
        <v>0.99757053301566678</v>
      </c>
      <c r="P107" s="9">
        <f t="shared" ca="1" si="46"/>
        <v>1.157352936468923</v>
      </c>
      <c r="Q107" s="9">
        <f t="shared" ca="1" si="47"/>
        <v>1.2072511769098915</v>
      </c>
      <c r="R107" s="9">
        <f t="shared" ca="1" si="48"/>
        <v>1.1425675613518234</v>
      </c>
      <c r="S107" s="9">
        <f t="shared" ca="1" si="49"/>
        <v>1.2587545992626139</v>
      </c>
      <c r="T107" s="9">
        <f t="shared" ca="1" si="50"/>
        <v>1.283369651490633</v>
      </c>
      <c r="U107" s="9">
        <f t="shared" ca="1" si="51"/>
        <v>1.3651295987013663</v>
      </c>
      <c r="V107" s="9">
        <f t="shared" ca="1" si="52"/>
        <v>1.2155882400408409</v>
      </c>
      <c r="W107" s="9">
        <f t="shared" ca="1" si="53"/>
        <v>1.1512678625678094</v>
      </c>
      <c r="X107" s="9">
        <f t="shared" ca="1" si="54"/>
        <v>1.1282424923156167</v>
      </c>
      <c r="Y107" s="9">
        <f t="shared" ca="1" si="55"/>
        <v>1.0707697341621083</v>
      </c>
      <c r="Z107" s="9">
        <f t="shared" ca="1" si="56"/>
        <v>1.0676988619449481</v>
      </c>
      <c r="AA107" s="9">
        <f t="shared" ca="1" si="57"/>
        <v>1.0021956183648548</v>
      </c>
      <c r="AB107" s="9">
        <f t="shared" ca="1" si="58"/>
        <v>1.0726004584422109</v>
      </c>
      <c r="AC107" s="9">
        <f t="shared" ca="1" si="59"/>
        <v>1.0678782036800261</v>
      </c>
      <c r="AD107" s="9">
        <f t="shared" ca="1" si="60"/>
        <v>1.2099442669141498</v>
      </c>
      <c r="AE107" s="9">
        <f t="shared" ca="1" si="61"/>
        <v>1.3356084506847559</v>
      </c>
      <c r="AF107" s="9">
        <f t="shared" ca="1" si="62"/>
        <v>1.3467010334214937</v>
      </c>
      <c r="AG107" s="9">
        <f t="shared" ca="1" si="62"/>
        <v>1.3849269089262064</v>
      </c>
      <c r="AH107" s="9">
        <f t="shared" ca="1" si="62"/>
        <v>1.3073773182890602</v>
      </c>
    </row>
    <row r="108" spans="1:39" x14ac:dyDescent="0.3">
      <c r="A108" s="41" t="str">
        <f t="shared" si="31"/>
        <v>WHU</v>
      </c>
      <c r="B108" s="9">
        <f t="shared" ca="1" si="32"/>
        <v>1.314119469306793</v>
      </c>
      <c r="C108" s="9">
        <f t="shared" ca="1" si="33"/>
        <v>1.306830439037574</v>
      </c>
      <c r="D108" s="9">
        <f t="shared" ca="1" si="34"/>
        <v>1.3880858319568514</v>
      </c>
      <c r="E108" s="9">
        <f t="shared" ca="1" si="35"/>
        <v>1.3582148580452673</v>
      </c>
      <c r="F108" s="9">
        <f t="shared" ca="1" si="36"/>
        <v>1.2559121582932302</v>
      </c>
      <c r="G108" s="9">
        <f t="shared" ca="1" si="37"/>
        <v>1.337023027089419</v>
      </c>
      <c r="H108" s="9">
        <f t="shared" ca="1" si="38"/>
        <v>1.2990510123597923</v>
      </c>
      <c r="I108" s="9">
        <f t="shared" ca="1" si="39"/>
        <v>1.339911831294984</v>
      </c>
      <c r="J108" s="9">
        <f t="shared" ca="1" si="40"/>
        <v>1.2064269343062428</v>
      </c>
      <c r="K108" s="9">
        <f t="shared" ca="1" si="41"/>
        <v>1.1866798413357265</v>
      </c>
      <c r="L108" s="9">
        <f t="shared" ca="1" si="42"/>
        <v>1.2293375400087141</v>
      </c>
      <c r="M108" s="9">
        <f t="shared" ca="1" si="43"/>
        <v>1.0928491116523549</v>
      </c>
      <c r="N108" s="9">
        <f t="shared" ca="1" si="44"/>
        <v>1.1014497649082597</v>
      </c>
      <c r="O108" s="9">
        <f t="shared" ca="1" si="45"/>
        <v>1.0413712396747747</v>
      </c>
      <c r="P108" s="9">
        <f t="shared" ca="1" si="46"/>
        <v>1.1350628350429302</v>
      </c>
      <c r="Q108" s="9">
        <f t="shared" ca="1" si="47"/>
        <v>1.2916483127437408</v>
      </c>
      <c r="R108" s="9">
        <f t="shared" ca="1" si="48"/>
        <v>1.1771916710595769</v>
      </c>
      <c r="S108" s="9">
        <f t="shared" ca="1" si="49"/>
        <v>1.2373392438494524</v>
      </c>
      <c r="T108" s="9">
        <f t="shared" ca="1" si="50"/>
        <v>1.2155523677830584</v>
      </c>
      <c r="U108" s="9">
        <f t="shared" ca="1" si="51"/>
        <v>1.3107199004570904</v>
      </c>
      <c r="V108" s="9">
        <f t="shared" ca="1" si="52"/>
        <v>1.2232947968887447</v>
      </c>
      <c r="W108" s="9">
        <f t="shared" ca="1" si="53"/>
        <v>1.0463765056462362</v>
      </c>
      <c r="X108" s="9">
        <f t="shared" ca="1" si="54"/>
        <v>1.1559981103625396</v>
      </c>
      <c r="Y108" s="9">
        <f t="shared" ca="1" si="55"/>
        <v>1.0990872152123061</v>
      </c>
      <c r="Z108" s="9">
        <f t="shared" ca="1" si="56"/>
        <v>1.151247800396545</v>
      </c>
      <c r="AA108" s="9">
        <f t="shared" ca="1" si="57"/>
        <v>1.0381695624608376</v>
      </c>
      <c r="AB108" s="9">
        <f t="shared" ca="1" si="58"/>
        <v>1.095699625348737</v>
      </c>
      <c r="AC108" s="9">
        <f t="shared" ca="1" si="59"/>
        <v>1.1868837409591759</v>
      </c>
      <c r="AD108" s="9">
        <f t="shared" ca="1" si="60"/>
        <v>1.1744468330346394</v>
      </c>
      <c r="AE108" s="9">
        <f t="shared" ca="1" si="61"/>
        <v>1.2143744783850776</v>
      </c>
      <c r="AF108" s="9">
        <f t="shared" ca="1" si="62"/>
        <v>1.2884952943447592</v>
      </c>
      <c r="AG108" s="9">
        <f t="shared" ca="1" si="62"/>
        <v>1.2646914837023593</v>
      </c>
      <c r="AH108" s="9">
        <f t="shared" ca="1" si="62"/>
        <v>1.4094458726388213</v>
      </c>
    </row>
    <row r="109" spans="1:39" x14ac:dyDescent="0.3">
      <c r="A109" s="41" t="str">
        <f t="shared" si="31"/>
        <v>WOL</v>
      </c>
      <c r="B109" s="9">
        <f t="shared" ca="1" si="32"/>
        <v>1.2571568427972408</v>
      </c>
      <c r="C109" s="9">
        <f t="shared" ca="1" si="33"/>
        <v>1.3994743371798937</v>
      </c>
      <c r="D109" s="9">
        <f t="shared" ca="1" si="34"/>
        <v>1.3263282298559631</v>
      </c>
      <c r="E109" s="9">
        <f t="shared" ca="1" si="35"/>
        <v>1.3403444631068961</v>
      </c>
      <c r="F109" s="9">
        <f t="shared" ca="1" si="36"/>
        <v>1.3979382411722627</v>
      </c>
      <c r="G109" s="9">
        <f t="shared" ca="1" si="37"/>
        <v>1.3764852121119642</v>
      </c>
      <c r="H109" s="9">
        <f t="shared" ca="1" si="38"/>
        <v>1.5589444822265819</v>
      </c>
      <c r="I109" s="9">
        <f t="shared" ca="1" si="39"/>
        <v>1.4683063251503787</v>
      </c>
      <c r="J109" s="9">
        <f t="shared" ca="1" si="40"/>
        <v>1.5604231836798867</v>
      </c>
      <c r="K109" s="9">
        <f t="shared" ca="1" si="41"/>
        <v>1.6677696545445435</v>
      </c>
      <c r="L109" s="9">
        <f t="shared" ca="1" si="42"/>
        <v>1.6404637192777745</v>
      </c>
      <c r="M109" s="9">
        <f t="shared" ca="1" si="43"/>
        <v>1.7103015047206016</v>
      </c>
      <c r="N109" s="9">
        <f t="shared" ca="1" si="44"/>
        <v>1.5707101009169528</v>
      </c>
      <c r="O109" s="9">
        <f t="shared" ca="1" si="45"/>
        <v>1.5789247430970175</v>
      </c>
      <c r="P109" s="9">
        <f t="shared" ca="1" si="46"/>
        <v>1.4631502253351574</v>
      </c>
      <c r="Q109" s="9">
        <f t="shared" ca="1" si="47"/>
        <v>1.2762373207621911</v>
      </c>
      <c r="R109" s="9">
        <f t="shared" ca="1" si="48"/>
        <v>1.4179931946661704</v>
      </c>
      <c r="S109" s="9">
        <f t="shared" ca="1" si="49"/>
        <v>1.3445077156784064</v>
      </c>
      <c r="T109" s="9">
        <f t="shared" ca="1" si="50"/>
        <v>1.2961721423366022</v>
      </c>
      <c r="U109" s="9">
        <f t="shared" ca="1" si="51"/>
        <v>1.2192876793242104</v>
      </c>
      <c r="V109" s="9">
        <f t="shared" ca="1" si="52"/>
        <v>1.3414722916413708</v>
      </c>
      <c r="W109" s="9">
        <f t="shared" ca="1" si="53"/>
        <v>1.4937068884315583</v>
      </c>
      <c r="X109" s="9">
        <f t="shared" ca="1" si="54"/>
        <v>1.3254788392805397</v>
      </c>
      <c r="Y109" s="9">
        <f t="shared" ca="1" si="55"/>
        <v>1.438509172649683</v>
      </c>
      <c r="Z109" s="9">
        <f t="shared" ca="1" si="56"/>
        <v>1.5100591503750007</v>
      </c>
      <c r="AA109" s="9">
        <f t="shared" ca="1" si="57"/>
        <v>1.6872851447821562</v>
      </c>
      <c r="AB109" s="9">
        <f t="shared" ca="1" si="58"/>
        <v>1.6909028890664974</v>
      </c>
      <c r="AC109" s="9">
        <f t="shared" ca="1" si="59"/>
        <v>1.6236837496752046</v>
      </c>
      <c r="AD109" s="9">
        <f t="shared" ca="1" si="60"/>
        <v>1.6095565935983529</v>
      </c>
      <c r="AE109" s="9">
        <f t="shared" ca="1" si="61"/>
        <v>1.5643117913930398</v>
      </c>
      <c r="AF109" s="9">
        <f t="shared" ca="1" si="62"/>
        <v>1.483068989464422</v>
      </c>
      <c r="AG109" s="9">
        <f t="shared" ca="1" si="62"/>
        <v>1.4507155244126262</v>
      </c>
      <c r="AH109" s="9">
        <f t="shared" ca="1" si="62"/>
        <v>1.3415085724007525</v>
      </c>
    </row>
    <row r="111" spans="1:39" x14ac:dyDescent="0.3">
      <c r="A111" s="59" t="s">
        <v>0</v>
      </c>
      <c r="B111" s="59">
        <v>1</v>
      </c>
      <c r="C111" s="59">
        <v>2</v>
      </c>
      <c r="D111" s="59">
        <v>3</v>
      </c>
      <c r="E111" s="59">
        <v>4</v>
      </c>
      <c r="F111" s="59">
        <v>5</v>
      </c>
      <c r="G111" s="59">
        <v>6</v>
      </c>
      <c r="H111" s="59">
        <v>7</v>
      </c>
      <c r="I111" s="59">
        <v>8</v>
      </c>
      <c r="J111" s="59">
        <v>9</v>
      </c>
      <c r="K111" s="59">
        <v>10</v>
      </c>
      <c r="L111" s="59">
        <v>11</v>
      </c>
      <c r="M111" s="59">
        <v>12</v>
      </c>
      <c r="N111" s="59">
        <v>13</v>
      </c>
      <c r="O111" s="59">
        <v>14</v>
      </c>
      <c r="P111" s="59">
        <v>15</v>
      </c>
      <c r="Q111" s="59">
        <v>16</v>
      </c>
      <c r="R111" s="59">
        <v>17</v>
      </c>
      <c r="S111" s="59">
        <v>18</v>
      </c>
      <c r="T111" s="59">
        <v>19</v>
      </c>
      <c r="U111" s="59">
        <v>20</v>
      </c>
      <c r="V111" s="59">
        <v>21</v>
      </c>
      <c r="W111" s="59">
        <v>22</v>
      </c>
      <c r="X111" s="59">
        <v>23</v>
      </c>
      <c r="Y111" s="59">
        <v>24</v>
      </c>
      <c r="Z111" s="59">
        <v>25</v>
      </c>
      <c r="AA111" s="59">
        <v>26</v>
      </c>
      <c r="AB111" s="59">
        <v>27</v>
      </c>
      <c r="AC111" s="59">
        <v>28</v>
      </c>
      <c r="AD111" s="59">
        <v>29</v>
      </c>
      <c r="AE111" s="59">
        <v>30</v>
      </c>
      <c r="AF111" s="33">
        <v>31</v>
      </c>
      <c r="AG111" s="59">
        <v>32</v>
      </c>
      <c r="AH111" s="59">
        <v>33</v>
      </c>
      <c r="AI111" s="59">
        <v>34</v>
      </c>
      <c r="AJ111" s="59">
        <v>35</v>
      </c>
      <c r="AK111" s="59">
        <v>36</v>
      </c>
      <c r="AL111" s="59">
        <v>37</v>
      </c>
      <c r="AM111" s="59">
        <v>38</v>
      </c>
    </row>
    <row r="112" spans="1:39" x14ac:dyDescent="0.3">
      <c r="A112" s="41" t="str">
        <f>$A90</f>
        <v>ARS</v>
      </c>
      <c r="B112" s="9">
        <f t="shared" ref="B112:AH112" ca="1" si="63">AVERAGE(B68:G68)</f>
        <v>103.99408957386514</v>
      </c>
      <c r="C112" s="9">
        <f t="shared" ca="1" si="63"/>
        <v>97.649659070360812</v>
      </c>
      <c r="D112" s="9">
        <f t="shared" ca="1" si="63"/>
        <v>101.1916722712828</v>
      </c>
      <c r="E112" s="9">
        <f t="shared" ca="1" si="63"/>
        <v>103.93536403886321</v>
      </c>
      <c r="F112" s="9">
        <f t="shared" ca="1" si="63"/>
        <v>105.87720682092917</v>
      </c>
      <c r="G112" s="9">
        <f t="shared" ca="1" si="63"/>
        <v>104.13294010977512</v>
      </c>
      <c r="H112" s="9">
        <f t="shared" ca="1" si="63"/>
        <v>92.855661971594245</v>
      </c>
      <c r="I112" s="9">
        <f t="shared" ca="1" si="63"/>
        <v>99.466344372052973</v>
      </c>
      <c r="J112" s="9">
        <f t="shared" ca="1" si="63"/>
        <v>97.2907473321456</v>
      </c>
      <c r="K112" s="9">
        <f t="shared" ca="1" si="63"/>
        <v>104.06250646222442</v>
      </c>
      <c r="L112" s="9">
        <f t="shared" ca="1" si="63"/>
        <v>105.79767047405512</v>
      </c>
      <c r="M112" s="9">
        <f t="shared" ca="1" si="63"/>
        <v>105.86913320785709</v>
      </c>
      <c r="N112" s="9">
        <f t="shared" ca="1" si="63"/>
        <v>106.3430041387489</v>
      </c>
      <c r="O112" s="9">
        <f t="shared" ca="1" si="63"/>
        <v>105.13735311402655</v>
      </c>
      <c r="P112" s="9">
        <f t="shared" ca="1" si="63"/>
        <v>100.17161066421205</v>
      </c>
      <c r="Q112" s="9">
        <f t="shared" ca="1" si="63"/>
        <v>95.044182500363647</v>
      </c>
      <c r="R112" s="9">
        <f t="shared" ca="1" si="63"/>
        <v>89.84281831804384</v>
      </c>
      <c r="S112" s="9">
        <f t="shared" ca="1" si="63"/>
        <v>90.920313724185903</v>
      </c>
      <c r="T112" s="9">
        <f t="shared" ca="1" si="63"/>
        <v>88.671231714990554</v>
      </c>
      <c r="U112" s="9">
        <f t="shared" ca="1" si="63"/>
        <v>85.773220914236205</v>
      </c>
      <c r="V112" s="9">
        <f t="shared" ca="1" si="63"/>
        <v>94.062714893452252</v>
      </c>
      <c r="W112" s="9">
        <f t="shared" ca="1" si="63"/>
        <v>96.276402874202461</v>
      </c>
      <c r="X112" s="9">
        <f t="shared" ca="1" si="63"/>
        <v>92.694080684750858</v>
      </c>
      <c r="Y112" s="9">
        <f t="shared" ca="1" si="63"/>
        <v>102.35220195521832</v>
      </c>
      <c r="Z112" s="9">
        <f t="shared" ca="1" si="63"/>
        <v>106.98525320513033</v>
      </c>
      <c r="AA112" s="9">
        <f t="shared" ca="1" si="63"/>
        <v>107.72377492060401</v>
      </c>
      <c r="AB112" s="9">
        <f t="shared" ca="1" si="63"/>
        <v>108.61603430537707</v>
      </c>
      <c r="AC112" s="9">
        <f t="shared" ca="1" si="63"/>
        <v>103.81795869844223</v>
      </c>
      <c r="AD112" s="9">
        <f t="shared" ca="1" si="63"/>
        <v>107.97838921370163</v>
      </c>
      <c r="AE112" s="9">
        <f t="shared" ca="1" si="63"/>
        <v>96.5661856956566</v>
      </c>
      <c r="AF112" s="9">
        <f t="shared" ca="1" si="63"/>
        <v>92.883230500864201</v>
      </c>
      <c r="AG112" s="9">
        <f t="shared" ca="1" si="63"/>
        <v>97.795532007615989</v>
      </c>
      <c r="AH112" s="9">
        <f t="shared" ca="1" si="63"/>
        <v>94.601207802686986</v>
      </c>
    </row>
    <row r="113" spans="1:34" x14ac:dyDescent="0.3">
      <c r="A113" s="41" t="str">
        <f t="shared" ref="A113:A131" si="64">$A91</f>
        <v>AVL</v>
      </c>
      <c r="B113" s="9">
        <f t="shared" ref="B113:B131" ca="1" si="65">AVERAGE(B69:G69)</f>
        <v>108.36141776816648</v>
      </c>
      <c r="C113" s="9">
        <f t="shared" ref="C113:C131" ca="1" si="66">AVERAGE(C69:H69)</f>
        <v>111.95793041179053</v>
      </c>
      <c r="D113" s="9">
        <f t="shared" ref="D113:D131" ca="1" si="67">AVERAGE(D69:I69)</f>
        <v>109.78233337188313</v>
      </c>
      <c r="E113" s="9">
        <f t="shared" ref="E113:E131" ca="1" si="68">AVERAGE(E69:J69)</f>
        <v>112.69607355498134</v>
      </c>
      <c r="F113" s="9">
        <f t="shared" ref="F113:F131" ca="1" si="69">AVERAGE(F69:K69)</f>
        <v>109.11375136552972</v>
      </c>
      <c r="G113" s="9">
        <f t="shared" ref="G113:G131" ca="1" si="70">AVERAGE(G69:L69)</f>
        <v>96.10222904579733</v>
      </c>
      <c r="H113" s="9">
        <f t="shared" ref="H113:H131" ca="1" si="71">AVERAGE(H69:M69)</f>
        <v>92.629096078348667</v>
      </c>
      <c r="I113" s="9">
        <f t="shared" ref="I113:I131" ca="1" si="72">AVERAGE(I69:N69)</f>
        <v>97.319263768764799</v>
      </c>
      <c r="J113" s="9">
        <f t="shared" ref="J113:J131" ca="1" si="73">AVERAGE(J69:O69)</f>
        <v>90.24480285953706</v>
      </c>
      <c r="K113" s="9">
        <f t="shared" ref="K113:K131" ca="1" si="74">AVERAGE(K69:P69)</f>
        <v>82.035583453569032</v>
      </c>
      <c r="L113" s="9">
        <f t="shared" ref="L113:L131" ca="1" si="75">AVERAGE(L69:Q69)</f>
        <v>86.196013968828439</v>
      </c>
      <c r="M113" s="9">
        <f t="shared" ref="M113:M131" ca="1" si="76">AVERAGE(M69:R69)</f>
        <v>86.683378189598031</v>
      </c>
      <c r="N113" s="9">
        <f t="shared" ref="N113:N131" ca="1" si="77">AVERAGE(N69:S69)</f>
        <v>93.234539726339619</v>
      </c>
      <c r="O113" s="9">
        <f t="shared" ref="O113:O131" ca="1" si="78">AVERAGE(O69:T69)</f>
        <v>94.126799111112675</v>
      </c>
      <c r="P113" s="9">
        <f t="shared" ref="P113:P131" ca="1" si="79">AVERAGE(P69:U69)</f>
        <v>98.587722034489403</v>
      </c>
      <c r="Q113" s="9">
        <f t="shared" ref="Q113:Q131" ca="1" si="80">AVERAGE(Q69:V69)</f>
        <v>101.53262536168931</v>
      </c>
      <c r="R113" s="9">
        <f t="shared" ref="R113:R131" ca="1" si="81">AVERAGE(R69:W69)</f>
        <v>100.0423234192631</v>
      </c>
      <c r="S113" s="9">
        <f t="shared" ref="S113:S131" ca="1" si="82">AVERAGE(S69:X69)</f>
        <v>103.23791439328595</v>
      </c>
      <c r="T113" s="9">
        <f t="shared" ref="T113:T131" ca="1" si="83">AVERAGE(T69:Y69)</f>
        <v>104.72337961130052</v>
      </c>
      <c r="U113" s="9">
        <f t="shared" ref="U113:U131" ca="1" si="84">AVERAGE(U69:Z69)</f>
        <v>98.837939163634587</v>
      </c>
      <c r="V113" s="9">
        <f t="shared" ref="V113:V131" ca="1" si="85">AVERAGE(V69:AA69)</f>
        <v>99.601686191324063</v>
      </c>
      <c r="W113" s="9">
        <f t="shared" ref="W113:W131" ca="1" si="86">AVERAGE(W69:AB69)</f>
        <v>100.34020790679773</v>
      </c>
      <c r="X113" s="9">
        <f t="shared" ref="X113:X131" ca="1" si="87">AVERAGE(X69:AC69)</f>
        <v>101.41770331293979</v>
      </c>
      <c r="Y113" s="9">
        <f t="shared" ref="Y113:Y131" ca="1" si="88">AVERAGE(Y69:AD69)</f>
        <v>98.559863141331263</v>
      </c>
      <c r="Z113" s="9">
        <f t="shared" ref="Z113:Z131" ca="1" si="89">AVERAGE(Z69:AE69)</f>
        <v>92.572433982271207</v>
      </c>
      <c r="AA113" s="9">
        <f t="shared" ref="AA113:AA131" ca="1" si="90">AVERAGE(AA69:AF69)</f>
        <v>93.511833110039149</v>
      </c>
      <c r="AB113" s="9">
        <f t="shared" ref="AB113:AB131" ca="1" si="91">AVERAGE(AB69:AG69)</f>
        <v>91.003819371195618</v>
      </c>
      <c r="AC113" s="9">
        <f t="shared" ref="AC113:AC131" ca="1" si="92">AVERAGE(AC69:AH69)</f>
        <v>86.014162836830792</v>
      </c>
      <c r="AD113" s="9">
        <f t="shared" ref="AD113:AD131" ca="1" si="93">AVERAGE(AD69:AI69)</f>
        <v>84.792456974565852</v>
      </c>
      <c r="AE113" s="9">
        <f t="shared" ref="AE113:AE131" ca="1" si="94">AVERAGE(AE69:AJ69)</f>
        <v>90.621641381612378</v>
      </c>
      <c r="AF113" s="9">
        <f t="shared" ref="AF113:AH131" ca="1" si="95">AVERAGE(AF69:AK69)</f>
        <v>90.324122179176584</v>
      </c>
      <c r="AG113" s="9">
        <f t="shared" ca="1" si="95"/>
        <v>90.941288181443284</v>
      </c>
      <c r="AH113" s="9">
        <f t="shared" ca="1" si="95"/>
        <v>97.126308714183452</v>
      </c>
    </row>
    <row r="114" spans="1:34" x14ac:dyDescent="0.3">
      <c r="A114" s="41" t="str">
        <f t="shared" si="64"/>
        <v>BOU</v>
      </c>
      <c r="B114" s="9">
        <f t="shared" ca="1" si="65"/>
        <v>95.637573409939492</v>
      </c>
      <c r="C114" s="9">
        <f t="shared" ca="1" si="66"/>
        <v>105.29569468040695</v>
      </c>
      <c r="D114" s="9">
        <f t="shared" ca="1" si="67"/>
        <v>100.67050471436521</v>
      </c>
      <c r="E114" s="9">
        <f t="shared" ca="1" si="68"/>
        <v>109.17285759174287</v>
      </c>
      <c r="F114" s="9">
        <f t="shared" ca="1" si="69"/>
        <v>112.29645218903396</v>
      </c>
      <c r="G114" s="9">
        <f t="shared" ca="1" si="70"/>
        <v>110.08276420828376</v>
      </c>
      <c r="H114" s="9">
        <f t="shared" ca="1" si="71"/>
        <v>113.18165242133237</v>
      </c>
      <c r="I114" s="9">
        <f t="shared" ca="1" si="72"/>
        <v>102.37457301092091</v>
      </c>
      <c r="J114" s="9">
        <f t="shared" ca="1" si="73"/>
        <v>100.95345128434423</v>
      </c>
      <c r="K114" s="9">
        <f t="shared" ca="1" si="74"/>
        <v>93.363292023584961</v>
      </c>
      <c r="L114" s="9">
        <f t="shared" ca="1" si="75"/>
        <v>89.414582403109975</v>
      </c>
      <c r="M114" s="9">
        <f t="shared" ca="1" si="76"/>
        <v>86.33279116099034</v>
      </c>
      <c r="N114" s="9">
        <f t="shared" ca="1" si="77"/>
        <v>85.696405405699167</v>
      </c>
      <c r="O114" s="9">
        <f t="shared" ca="1" si="78"/>
        <v>89.941345699247506</v>
      </c>
      <c r="P114" s="9">
        <f t="shared" ca="1" si="79"/>
        <v>92.024982092352559</v>
      </c>
      <c r="Q114" s="9">
        <f t="shared" ca="1" si="80"/>
        <v>97.226346274672366</v>
      </c>
      <c r="R114" s="9">
        <f t="shared" ca="1" si="81"/>
        <v>104.81028059024392</v>
      </c>
      <c r="S114" s="9">
        <f t="shared" ca="1" si="82"/>
        <v>112.32262425168955</v>
      </c>
      <c r="T114" s="9">
        <f t="shared" ca="1" si="83"/>
        <v>114.38591615722656</v>
      </c>
      <c r="U114" s="9">
        <f t="shared" ca="1" si="84"/>
        <v>120.03892611572205</v>
      </c>
      <c r="V114" s="9">
        <f t="shared" ca="1" si="85"/>
        <v>116.84333514169923</v>
      </c>
      <c r="W114" s="9">
        <f t="shared" ca="1" si="86"/>
        <v>110.44867897171839</v>
      </c>
      <c r="X114" s="9">
        <f t="shared" ca="1" si="87"/>
        <v>104.46124981265832</v>
      </c>
      <c r="Y114" s="9">
        <f t="shared" ca="1" si="88"/>
        <v>95.642674659521461</v>
      </c>
      <c r="Z114" s="9">
        <f t="shared" ca="1" si="89"/>
        <v>95.037850738903487</v>
      </c>
      <c r="AA114" s="9">
        <f t="shared" ca="1" si="90"/>
        <v>82.482765138354083</v>
      </c>
      <c r="AB114" s="9">
        <f t="shared" ca="1" si="91"/>
        <v>91.881400053312049</v>
      </c>
      <c r="AC114" s="9">
        <f t="shared" ca="1" si="92"/>
        <v>89.374379478329999</v>
      </c>
      <c r="AD114" s="9">
        <f t="shared" ca="1" si="93"/>
        <v>92.490330969982992</v>
      </c>
      <c r="AE114" s="9">
        <f t="shared" ca="1" si="94"/>
        <v>98.512866102342926</v>
      </c>
      <c r="AF114" s="9">
        <f t="shared" ca="1" si="95"/>
        <v>91.464343742402249</v>
      </c>
      <c r="AG114" s="9">
        <f t="shared" ca="1" si="95"/>
        <v>98.015505279143838</v>
      </c>
      <c r="AH114" s="9">
        <f t="shared" ca="1" si="95"/>
        <v>89.428492097492025</v>
      </c>
    </row>
    <row r="115" spans="1:34" x14ac:dyDescent="0.3">
      <c r="A115" s="41" t="str">
        <f t="shared" si="64"/>
        <v>BRI</v>
      </c>
      <c r="B115" s="9">
        <f t="shared" ca="1" si="65"/>
        <v>108.15133579872584</v>
      </c>
      <c r="C115" s="9">
        <f t="shared" ca="1" si="66"/>
        <v>103.25253012313124</v>
      </c>
      <c r="D115" s="9">
        <f t="shared" ca="1" si="67"/>
        <v>94.953464451563306</v>
      </c>
      <c r="E115" s="9">
        <f t="shared" ca="1" si="68"/>
        <v>96.500625848312097</v>
      </c>
      <c r="F115" s="9">
        <f t="shared" ca="1" si="69"/>
        <v>101.24023194577261</v>
      </c>
      <c r="G115" s="9">
        <f t="shared" ca="1" si="70"/>
        <v>106.82265902096178</v>
      </c>
      <c r="H115" s="9">
        <f t="shared" ca="1" si="71"/>
        <v>100.47822851745747</v>
      </c>
      <c r="I115" s="9">
        <f t="shared" ca="1" si="72"/>
        <v>105.19453215812621</v>
      </c>
      <c r="J115" s="9">
        <f t="shared" ca="1" si="73"/>
        <v>98.22574796315088</v>
      </c>
      <c r="K115" s="9">
        <f t="shared" ca="1" si="74"/>
        <v>93.600557997109149</v>
      </c>
      <c r="L115" s="9">
        <f t="shared" ca="1" si="75"/>
        <v>91.459617738679867</v>
      </c>
      <c r="M115" s="9">
        <f t="shared" ca="1" si="76"/>
        <v>83.869458477920602</v>
      </c>
      <c r="N115" s="9">
        <f t="shared" ca="1" si="77"/>
        <v>87.735072830087304</v>
      </c>
      <c r="O115" s="9">
        <f t="shared" ca="1" si="78"/>
        <v>85.568184046225539</v>
      </c>
      <c r="P115" s="9">
        <f t="shared" ca="1" si="79"/>
        <v>96.562356239269761</v>
      </c>
      <c r="Q115" s="9">
        <f t="shared" ca="1" si="80"/>
        <v>95.13842086751724</v>
      </c>
      <c r="R115" s="9">
        <f t="shared" ca="1" si="81"/>
        <v>94.232963912271984</v>
      </c>
      <c r="S115" s="9">
        <f t="shared" ca="1" si="82"/>
        <v>103.14725781389542</v>
      </c>
      <c r="T115" s="9">
        <f t="shared" ca="1" si="83"/>
        <v>104.68667483746513</v>
      </c>
      <c r="U115" s="9">
        <f t="shared" ca="1" si="84"/>
        <v>111.47681947783889</v>
      </c>
      <c r="V115" s="9">
        <f t="shared" ca="1" si="85"/>
        <v>110.32290914717709</v>
      </c>
      <c r="W115" s="9">
        <f t="shared" ca="1" si="86"/>
        <v>109.21376821143515</v>
      </c>
      <c r="X115" s="9">
        <f t="shared" ca="1" si="87"/>
        <v>114.56908168758987</v>
      </c>
      <c r="Y115" s="9">
        <f t="shared" ca="1" si="88"/>
        <v>102.01399608704048</v>
      </c>
      <c r="Z115" s="9">
        <f t="shared" ca="1" si="89"/>
        <v>103.57056121707512</v>
      </c>
      <c r="AA115" s="9">
        <f t="shared" ca="1" si="90"/>
        <v>96.006212798197907</v>
      </c>
      <c r="AB115" s="9">
        <f t="shared" ca="1" si="91"/>
        <v>90.553973669626359</v>
      </c>
      <c r="AC115" s="9">
        <f t="shared" ca="1" si="92"/>
        <v>96.628857055182777</v>
      </c>
      <c r="AD115" s="9">
        <f t="shared" ca="1" si="93"/>
        <v>89.974557624952354</v>
      </c>
      <c r="AE115" s="9">
        <f t="shared" ca="1" si="94"/>
        <v>92.703155707259853</v>
      </c>
      <c r="AF115" s="9">
        <f t="shared" ca="1" si="95"/>
        <v>88.987101491944543</v>
      </c>
      <c r="AG115" s="9">
        <f t="shared" ca="1" si="95"/>
        <v>98.047985604488176</v>
      </c>
      <c r="AH115" s="9">
        <f t="shared" ca="1" si="95"/>
        <v>97.911097689568464</v>
      </c>
    </row>
    <row r="116" spans="1:34" x14ac:dyDescent="0.3">
      <c r="A116" s="41" t="str">
        <f t="shared" si="64"/>
        <v>BUR</v>
      </c>
      <c r="B116" s="9">
        <f t="shared" ca="1" si="65"/>
        <v>97.586239946687158</v>
      </c>
      <c r="C116" s="9">
        <f t="shared" ca="1" si="66"/>
        <v>99.133401343435978</v>
      </c>
      <c r="D116" s="9">
        <f t="shared" ca="1" si="67"/>
        <v>100.45834398292216</v>
      </c>
      <c r="E116" s="9">
        <f t="shared" ca="1" si="68"/>
        <v>101.73615144529066</v>
      </c>
      <c r="F116" s="9">
        <f t="shared" ca="1" si="69"/>
        <v>103.33265660180216</v>
      </c>
      <c r="G116" s="9">
        <f t="shared" ca="1" si="70"/>
        <v>100.13706562777934</v>
      </c>
      <c r="H116" s="9">
        <f t="shared" ca="1" si="71"/>
        <v>102.37032942701114</v>
      </c>
      <c r="I116" s="9">
        <f t="shared" ca="1" si="72"/>
        <v>98.673408553180323</v>
      </c>
      <c r="J116" s="9">
        <f t="shared" ca="1" si="73"/>
        <v>100.98232481566055</v>
      </c>
      <c r="K116" s="9">
        <f t="shared" ca="1" si="74"/>
        <v>102.43311543559956</v>
      </c>
      <c r="L116" s="9">
        <f t="shared" ca="1" si="75"/>
        <v>102.43592908077541</v>
      </c>
      <c r="M116" s="9">
        <f t="shared" ca="1" si="76"/>
        <v>111.83456399573335</v>
      </c>
      <c r="N116" s="9">
        <f t="shared" ca="1" si="77"/>
        <v>103.7158597488356</v>
      </c>
      <c r="O116" s="9">
        <f t="shared" ca="1" si="78"/>
        <v>101.06613608243633</v>
      </c>
      <c r="P116" s="9">
        <f t="shared" ca="1" si="79"/>
        <v>96.543531839205912</v>
      </c>
      <c r="Q116" s="9">
        <f t="shared" ca="1" si="80"/>
        <v>106.37001935744779</v>
      </c>
      <c r="R116" s="9">
        <f t="shared" ca="1" si="81"/>
        <v>103.8206045006408</v>
      </c>
      <c r="S116" s="9">
        <f t="shared" ca="1" si="82"/>
        <v>97.700812950462407</v>
      </c>
      <c r="T116" s="9">
        <f t="shared" ca="1" si="83"/>
        <v>92.295781574726007</v>
      </c>
      <c r="U116" s="9">
        <f t="shared" ca="1" si="84"/>
        <v>97.446178823519588</v>
      </c>
      <c r="V116" s="9">
        <f t="shared" ca="1" si="85"/>
        <v>98.047812624073572</v>
      </c>
      <c r="W116" s="9">
        <f t="shared" ca="1" si="86"/>
        <v>94.683264108942183</v>
      </c>
      <c r="X116" s="9">
        <f t="shared" ca="1" si="87"/>
        <v>101.4655773646644</v>
      </c>
      <c r="Y116" s="9">
        <f t="shared" ca="1" si="88"/>
        <v>102.41182642727973</v>
      </c>
      <c r="Z116" s="9">
        <f t="shared" ca="1" si="89"/>
        <v>102.52981680047121</v>
      </c>
      <c r="AA116" s="9">
        <f t="shared" ca="1" si="90"/>
        <v>103.66436791317345</v>
      </c>
      <c r="AB116" s="9">
        <f t="shared" ca="1" si="91"/>
        <v>104.1191381853608</v>
      </c>
      <c r="AC116" s="9">
        <f t="shared" ca="1" si="92"/>
        <v>98.734694588392372</v>
      </c>
      <c r="AD116" s="9">
        <f t="shared" ca="1" si="93"/>
        <v>101.2919408298509</v>
      </c>
      <c r="AE116" s="9">
        <f t="shared" ca="1" si="94"/>
        <v>94.323156634875602</v>
      </c>
      <c r="AF116" s="9">
        <f t="shared" ca="1" si="95"/>
        <v>96.921822473906843</v>
      </c>
      <c r="AG116" s="9">
        <f t="shared" ca="1" si="95"/>
        <v>95.900135764661272</v>
      </c>
      <c r="AH116" s="9">
        <f t="shared" ca="1" si="95"/>
        <v>99.971159855768349</v>
      </c>
    </row>
    <row r="117" spans="1:34" x14ac:dyDescent="0.3">
      <c r="A117" s="41" t="str">
        <f t="shared" si="64"/>
        <v>CHE</v>
      </c>
      <c r="B117" s="9">
        <f t="shared" ca="1" si="65"/>
        <v>87.175759543811481</v>
      </c>
      <c r="C117" s="9">
        <f t="shared" ca="1" si="66"/>
        <v>94.947096197561635</v>
      </c>
      <c r="D117" s="9">
        <f t="shared" ca="1" si="67"/>
        <v>93.914217599566484</v>
      </c>
      <c r="E117" s="9">
        <f t="shared" ca="1" si="68"/>
        <v>97.237969128968018</v>
      </c>
      <c r="F117" s="9">
        <f t="shared" ca="1" si="69"/>
        <v>95.879375351783366</v>
      </c>
      <c r="G117" s="9">
        <f t="shared" ca="1" si="70"/>
        <v>100.28077741144295</v>
      </c>
      <c r="H117" s="9">
        <f t="shared" ca="1" si="71"/>
        <v>106.93507684167336</v>
      </c>
      <c r="I117" s="9">
        <f t="shared" ca="1" si="72"/>
        <v>99.281730561114685</v>
      </c>
      <c r="J117" s="9">
        <f t="shared" ca="1" si="73"/>
        <v>109.5599238932931</v>
      </c>
      <c r="K117" s="9">
        <f t="shared" ca="1" si="74"/>
        <v>111.77631791893036</v>
      </c>
      <c r="L117" s="9">
        <f t="shared" ca="1" si="75"/>
        <v>111.08049660092577</v>
      </c>
      <c r="M117" s="9">
        <f t="shared" ca="1" si="76"/>
        <v>115.86963162668417</v>
      </c>
      <c r="N117" s="9">
        <f t="shared" ca="1" si="77"/>
        <v>110.81465099814109</v>
      </c>
      <c r="O117" s="9">
        <f t="shared" ca="1" si="78"/>
        <v>117.30734302540839</v>
      </c>
      <c r="P117" s="9">
        <f t="shared" ca="1" si="79"/>
        <v>107.31626123394001</v>
      </c>
      <c r="Q117" s="9">
        <f t="shared" ca="1" si="80"/>
        <v>98.896823267367651</v>
      </c>
      <c r="R117" s="9">
        <f t="shared" ca="1" si="81"/>
        <v>102.79366875860335</v>
      </c>
      <c r="S117" s="9">
        <f t="shared" ca="1" si="82"/>
        <v>99.888041312972561</v>
      </c>
      <c r="T117" s="9">
        <f t="shared" ca="1" si="83"/>
        <v>104.73810571415449</v>
      </c>
      <c r="U117" s="9">
        <f t="shared" ca="1" si="84"/>
        <v>99.464751639781397</v>
      </c>
      <c r="V117" s="9">
        <f t="shared" ca="1" si="85"/>
        <v>98.576006298517356</v>
      </c>
      <c r="W117" s="9">
        <f t="shared" ca="1" si="86"/>
        <v>99.605507751889419</v>
      </c>
      <c r="X117" s="9">
        <f t="shared" ca="1" si="87"/>
        <v>99.302494379412678</v>
      </c>
      <c r="Y117" s="9">
        <f t="shared" ca="1" si="88"/>
        <v>97.815660346560321</v>
      </c>
      <c r="Z117" s="9">
        <f t="shared" ca="1" si="89"/>
        <v>99.011907637996799</v>
      </c>
      <c r="AA117" s="9">
        <f t="shared" ca="1" si="90"/>
        <v>100.46269825793581</v>
      </c>
      <c r="AB117" s="9">
        <f t="shared" ca="1" si="91"/>
        <v>106.72046651299691</v>
      </c>
      <c r="AC117" s="9">
        <f t="shared" ca="1" si="92"/>
        <v>109.59194418040403</v>
      </c>
      <c r="AD117" s="9">
        <f t="shared" ca="1" si="93"/>
        <v>107.88722536731068</v>
      </c>
      <c r="AE117" s="9">
        <f t="shared" ca="1" si="94"/>
        <v>104.02920642033003</v>
      </c>
      <c r="AF117" s="9">
        <f t="shared" ca="1" si="95"/>
        <v>107.16183444652484</v>
      </c>
      <c r="AG117" s="9">
        <f t="shared" ca="1" si="95"/>
        <v>102.62960125659106</v>
      </c>
      <c r="AH117" s="9">
        <f t="shared" ca="1" si="95"/>
        <v>96.444580723850905</v>
      </c>
    </row>
    <row r="118" spans="1:34" x14ac:dyDescent="0.3">
      <c r="A118" s="41" t="str">
        <f t="shared" si="64"/>
        <v>CRY</v>
      </c>
      <c r="B118" s="9">
        <f t="shared" ca="1" si="65"/>
        <v>94.685498002748901</v>
      </c>
      <c r="C118" s="9">
        <f t="shared" ca="1" si="66"/>
        <v>101.11837335549926</v>
      </c>
      <c r="D118" s="9">
        <f t="shared" ca="1" si="67"/>
        <v>109.02047257679079</v>
      </c>
      <c r="E118" s="9">
        <f t="shared" ca="1" si="68"/>
        <v>111.80859152281545</v>
      </c>
      <c r="F118" s="9">
        <f t="shared" ca="1" si="69"/>
        <v>102.72663888971471</v>
      </c>
      <c r="G118" s="9">
        <f t="shared" ca="1" si="70"/>
        <v>104.89352767357649</v>
      </c>
      <c r="H118" s="9">
        <f t="shared" ca="1" si="71"/>
        <v>101.73898870913591</v>
      </c>
      <c r="I118" s="9">
        <f t="shared" ca="1" si="72"/>
        <v>90.960730188635338</v>
      </c>
      <c r="J118" s="9">
        <f t="shared" ca="1" si="73"/>
        <v>84.566074018654504</v>
      </c>
      <c r="K118" s="9">
        <f t="shared" ca="1" si="74"/>
        <v>91.028013021764991</v>
      </c>
      <c r="L118" s="9">
        <f t="shared" ca="1" si="75"/>
        <v>91.956282113975931</v>
      </c>
      <c r="M118" s="9">
        <f t="shared" ca="1" si="76"/>
        <v>95.449197879275218</v>
      </c>
      <c r="N118" s="9">
        <f t="shared" ca="1" si="77"/>
        <v>102.23151113499745</v>
      </c>
      <c r="O118" s="9">
        <f t="shared" ca="1" si="78"/>
        <v>115.24303345472985</v>
      </c>
      <c r="P118" s="9">
        <f t="shared" ca="1" si="79"/>
        <v>115.98155517020352</v>
      </c>
      <c r="Q118" s="9">
        <f t="shared" ca="1" si="80"/>
        <v>113.80595813029612</v>
      </c>
      <c r="R118" s="9">
        <f t="shared" ca="1" si="81"/>
        <v>116.30663171269043</v>
      </c>
      <c r="S118" s="9">
        <f t="shared" ca="1" si="82"/>
        <v>108.65328543213172</v>
      </c>
      <c r="T118" s="9">
        <f t="shared" ca="1" si="83"/>
        <v>108.91953732908615</v>
      </c>
      <c r="U118" s="9">
        <f t="shared" ca="1" si="84"/>
        <v>99.261416058618707</v>
      </c>
      <c r="V118" s="9">
        <f t="shared" ca="1" si="85"/>
        <v>97.827073025140422</v>
      </c>
      <c r="W118" s="9">
        <f t="shared" ca="1" si="86"/>
        <v>101.15082455454196</v>
      </c>
      <c r="X118" s="9">
        <f t="shared" ca="1" si="87"/>
        <v>98.384396546465055</v>
      </c>
      <c r="Y118" s="9">
        <f t="shared" ca="1" si="88"/>
        <v>106.36255379174692</v>
      </c>
      <c r="Z118" s="9">
        <f t="shared" ca="1" si="89"/>
        <v>105.15690276702458</v>
      </c>
      <c r="AA118" s="9">
        <f t="shared" ca="1" si="90"/>
        <v>99.547174170948765</v>
      </c>
      <c r="AB118" s="9">
        <f t="shared" ca="1" si="91"/>
        <v>103.44401966218447</v>
      </c>
      <c r="AC118" s="9">
        <f t="shared" ca="1" si="92"/>
        <v>94.383135549640841</v>
      </c>
      <c r="AD118" s="9">
        <f t="shared" ca="1" si="93"/>
        <v>92.296685511359939</v>
      </c>
      <c r="AE118" s="9">
        <f t="shared" ca="1" si="94"/>
        <v>92.358381690094163</v>
      </c>
      <c r="AF118" s="9">
        <f t="shared" ca="1" si="95"/>
        <v>89.597258804259511</v>
      </c>
      <c r="AG118" s="9">
        <f t="shared" ca="1" si="95"/>
        <v>91.400893911885746</v>
      </c>
      <c r="AH118" s="9">
        <f t="shared" ca="1" si="95"/>
        <v>90.917519114738809</v>
      </c>
    </row>
    <row r="119" spans="1:34" x14ac:dyDescent="0.3">
      <c r="A119" s="41" t="str">
        <f t="shared" si="64"/>
        <v>EVE</v>
      </c>
      <c r="B119" s="9">
        <f t="shared" ca="1" si="65"/>
        <v>103.327135145797</v>
      </c>
      <c r="C119" s="9">
        <f t="shared" ca="1" si="66"/>
        <v>102.41494152917859</v>
      </c>
      <c r="D119" s="9">
        <f t="shared" ca="1" si="67"/>
        <v>96.825814485687332</v>
      </c>
      <c r="E119" s="9">
        <f t="shared" ca="1" si="68"/>
        <v>102.19170631111393</v>
      </c>
      <c r="F119" s="9">
        <f t="shared" ca="1" si="69"/>
        <v>103.6702185965854</v>
      </c>
      <c r="G119" s="9">
        <f t="shared" ca="1" si="70"/>
        <v>103.48985717191522</v>
      </c>
      <c r="H119" s="9">
        <f t="shared" ca="1" si="71"/>
        <v>102.86978511020423</v>
      </c>
      <c r="I119" s="9">
        <f t="shared" ca="1" si="72"/>
        <v>111.37213798758188</v>
      </c>
      <c r="J119" s="9">
        <f t="shared" ca="1" si="73"/>
        <v>110.20244573868548</v>
      </c>
      <c r="K119" s="9">
        <f t="shared" ca="1" si="74"/>
        <v>94.934595872142225</v>
      </c>
      <c r="L119" s="9">
        <f t="shared" ca="1" si="75"/>
        <v>92.848145833861338</v>
      </c>
      <c r="M119" s="9">
        <f t="shared" ca="1" si="76"/>
        <v>87.623475882795105</v>
      </c>
      <c r="N119" s="9">
        <f t="shared" ca="1" si="77"/>
        <v>91.339530098110444</v>
      </c>
      <c r="O119" s="9">
        <f t="shared" ca="1" si="78"/>
        <v>85.757103022921271</v>
      </c>
      <c r="P119" s="9">
        <f t="shared" ca="1" si="79"/>
        <v>90.764205200339958</v>
      </c>
      <c r="Q119" s="9">
        <f t="shared" ca="1" si="80"/>
        <v>92.626309817440514</v>
      </c>
      <c r="R119" s="9">
        <f t="shared" ca="1" si="81"/>
        <v>98.288928011777429</v>
      </c>
      <c r="S119" s="9">
        <f t="shared" ca="1" si="82"/>
        <v>107.19060475674029</v>
      </c>
      <c r="T119" s="9">
        <f t="shared" ca="1" si="83"/>
        <v>110.62722068959852</v>
      </c>
      <c r="U119" s="9">
        <f t="shared" ca="1" si="84"/>
        <v>109.3800988647621</v>
      </c>
      <c r="V119" s="9">
        <f t="shared" ca="1" si="85"/>
        <v>110.20218109438993</v>
      </c>
      <c r="W119" s="9">
        <f t="shared" ca="1" si="86"/>
        <v>113.61684455236427</v>
      </c>
      <c r="X119" s="9">
        <f t="shared" ca="1" si="87"/>
        <v>108.48941638851586</v>
      </c>
      <c r="Y119" s="9">
        <f t="shared" ca="1" si="88"/>
        <v>99.149856891335105</v>
      </c>
      <c r="Z119" s="9">
        <f t="shared" ca="1" si="89"/>
        <v>89.263857755607589</v>
      </c>
      <c r="AA119" s="9">
        <f t="shared" ca="1" si="90"/>
        <v>91.877395741458599</v>
      </c>
      <c r="AB119" s="9">
        <f t="shared" ca="1" si="91"/>
        <v>88.989303896777301</v>
      </c>
      <c r="AC119" s="9">
        <f t="shared" ca="1" si="92"/>
        <v>87.568182170200615</v>
      </c>
      <c r="AD119" s="9">
        <f t="shared" ca="1" si="93"/>
        <v>91.534956080757624</v>
      </c>
      <c r="AE119" s="9">
        <f t="shared" ca="1" si="94"/>
        <v>92.032359696692637</v>
      </c>
      <c r="AF119" s="9">
        <f t="shared" ca="1" si="95"/>
        <v>104.13475285805741</v>
      </c>
      <c r="AG119" s="9">
        <f t="shared" ca="1" si="95"/>
        <v>98.059869472501006</v>
      </c>
      <c r="AH119" s="9">
        <f t="shared" ca="1" si="95"/>
        <v>103.03150653318524</v>
      </c>
    </row>
    <row r="120" spans="1:34" x14ac:dyDescent="0.3">
      <c r="A120" s="41" t="str">
        <f t="shared" si="64"/>
        <v>LEI</v>
      </c>
      <c r="B120" s="9">
        <f t="shared" ca="1" si="65"/>
        <v>89.138608111224798</v>
      </c>
      <c r="C120" s="9">
        <f t="shared" ca="1" si="66"/>
        <v>96.820164337631354</v>
      </c>
      <c r="D120" s="9">
        <f t="shared" ca="1" si="67"/>
        <v>95.513932845940118</v>
      </c>
      <c r="E120" s="9">
        <f t="shared" ca="1" si="68"/>
        <v>100.22240007048195</v>
      </c>
      <c r="F120" s="9">
        <f t="shared" ca="1" si="69"/>
        <v>94.21788441180253</v>
      </c>
      <c r="G120" s="9">
        <f t="shared" ca="1" si="70"/>
        <v>97.918196974445593</v>
      </c>
      <c r="H120" s="9">
        <f t="shared" ca="1" si="71"/>
        <v>99.65512352915043</v>
      </c>
      <c r="I120" s="9">
        <f t="shared" ca="1" si="72"/>
        <v>93.452079588215312</v>
      </c>
      <c r="J120" s="9">
        <f t="shared" ca="1" si="73"/>
        <v>100.05379030277636</v>
      </c>
      <c r="K120" s="9">
        <f t="shared" ca="1" si="74"/>
        <v>102.44189317303653</v>
      </c>
      <c r="L120" s="9">
        <f t="shared" ca="1" si="75"/>
        <v>107.35419467978835</v>
      </c>
      <c r="M120" s="9">
        <f t="shared" ca="1" si="76"/>
        <v>114.94435394054761</v>
      </c>
      <c r="N120" s="9">
        <f t="shared" ca="1" si="77"/>
        <v>108.10074780796803</v>
      </c>
      <c r="O120" s="9">
        <f t="shared" ca="1" si="78"/>
        <v>104.41779261317565</v>
      </c>
      <c r="P120" s="9">
        <f t="shared" ca="1" si="79"/>
        <v>108.46187288748654</v>
      </c>
      <c r="Q120" s="9">
        <f t="shared" ca="1" si="80"/>
        <v>106.71015577251755</v>
      </c>
      <c r="R120" s="9">
        <f t="shared" ca="1" si="81"/>
        <v>105.16299437576878</v>
      </c>
      <c r="S120" s="9">
        <f t="shared" ca="1" si="82"/>
        <v>96.379543127348484</v>
      </c>
      <c r="T120" s="9">
        <f t="shared" ca="1" si="83"/>
        <v>109.78528837679117</v>
      </c>
      <c r="U120" s="9">
        <f t="shared" ca="1" si="84"/>
        <v>111.38179353330268</v>
      </c>
      <c r="V120" s="9">
        <f t="shared" ca="1" si="85"/>
        <v>102.53963765205692</v>
      </c>
      <c r="W120" s="9">
        <f t="shared" ca="1" si="86"/>
        <v>98.983326094577251</v>
      </c>
      <c r="X120" s="9">
        <f t="shared" ca="1" si="87"/>
        <v>99.447104603346247</v>
      </c>
      <c r="Y120" s="9">
        <f t="shared" ca="1" si="88"/>
        <v>109.55469049263074</v>
      </c>
      <c r="Z120" s="9">
        <f t="shared" ca="1" si="89"/>
        <v>100.49187779337331</v>
      </c>
      <c r="AA120" s="9">
        <f t="shared" ca="1" si="90"/>
        <v>106.15449598771022</v>
      </c>
      <c r="AB120" s="9">
        <f t="shared" ca="1" si="91"/>
        <v>107.90617438097054</v>
      </c>
      <c r="AC120" s="9">
        <f t="shared" ca="1" si="92"/>
        <v>112.28456816807805</v>
      </c>
      <c r="AD120" s="9">
        <f t="shared" ca="1" si="93"/>
        <v>108.74276109001609</v>
      </c>
      <c r="AE120" s="9">
        <f t="shared" ca="1" si="94"/>
        <v>101.53318600148596</v>
      </c>
      <c r="AF120" s="9">
        <f t="shared" ca="1" si="95"/>
        <v>100.93787743027595</v>
      </c>
      <c r="AG120" s="9">
        <f t="shared" ca="1" si="95"/>
        <v>95.278072881114895</v>
      </c>
      <c r="AH120" s="9">
        <f t="shared" ca="1" si="95"/>
        <v>96.110782114039196</v>
      </c>
    </row>
    <row r="121" spans="1:34" x14ac:dyDescent="0.3">
      <c r="A121" s="41" t="str">
        <f t="shared" si="64"/>
        <v>LIV</v>
      </c>
      <c r="B121" s="9">
        <f t="shared" ca="1" si="65"/>
        <v>105.3504901083698</v>
      </c>
      <c r="C121" s="9">
        <f t="shared" ca="1" si="66"/>
        <v>95.059595808638804</v>
      </c>
      <c r="D121" s="9">
        <f t="shared" ca="1" si="67"/>
        <v>96.092474406633983</v>
      </c>
      <c r="E121" s="9">
        <f t="shared" ca="1" si="68"/>
        <v>89.130877900862927</v>
      </c>
      <c r="F121" s="9">
        <f t="shared" ca="1" si="69"/>
        <v>91.848527276947109</v>
      </c>
      <c r="G121" s="9">
        <f t="shared" ca="1" si="70"/>
        <v>89.608158635525356</v>
      </c>
      <c r="H121" s="9">
        <f t="shared" ca="1" si="71"/>
        <v>92.834160333767883</v>
      </c>
      <c r="I121" s="9">
        <f t="shared" ca="1" si="72"/>
        <v>95.534895372739626</v>
      </c>
      <c r="J121" s="9">
        <f t="shared" ca="1" si="73"/>
        <v>99.027811138038899</v>
      </c>
      <c r="K121" s="9">
        <f t="shared" ca="1" si="74"/>
        <v>103.88540760869087</v>
      </c>
      <c r="L121" s="9">
        <f t="shared" ca="1" si="75"/>
        <v>104.06576903336105</v>
      </c>
      <c r="M121" s="9">
        <f t="shared" ca="1" si="76"/>
        <v>104.00407285462684</v>
      </c>
      <c r="N121" s="9">
        <f t="shared" ca="1" si="77"/>
        <v>110.11763065356506</v>
      </c>
      <c r="O121" s="9">
        <f t="shared" ca="1" si="78"/>
        <v>107.75464641700763</v>
      </c>
      <c r="P121" s="9">
        <f t="shared" ca="1" si="79"/>
        <v>102.69996597548017</v>
      </c>
      <c r="Q121" s="9">
        <f t="shared" ca="1" si="80"/>
        <v>101.70798385699493</v>
      </c>
      <c r="R121" s="9">
        <f t="shared" ca="1" si="81"/>
        <v>98.414484585847617</v>
      </c>
      <c r="S121" s="9">
        <f t="shared" ca="1" si="82"/>
        <v>92.962245457276069</v>
      </c>
      <c r="T121" s="9">
        <f t="shared" ca="1" si="83"/>
        <v>84.12008957603031</v>
      </c>
      <c r="U121" s="9">
        <f t="shared" ca="1" si="84"/>
        <v>89.393443650403427</v>
      </c>
      <c r="V121" s="9">
        <f t="shared" ca="1" si="85"/>
        <v>93.751248347408463</v>
      </c>
      <c r="W121" s="9">
        <f t="shared" ca="1" si="86"/>
        <v>103.4093696178759</v>
      </c>
      <c r="X121" s="9">
        <f t="shared" ca="1" si="87"/>
        <v>105.75876043666352</v>
      </c>
      <c r="Y121" s="9">
        <f t="shared" ca="1" si="88"/>
        <v>112.36490989589691</v>
      </c>
      <c r="Z121" s="9">
        <f t="shared" ca="1" si="89"/>
        <v>114.11658828915724</v>
      </c>
      <c r="AA121" s="9">
        <f t="shared" ca="1" si="90"/>
        <v>114.67241862183066</v>
      </c>
      <c r="AB121" s="9">
        <f t="shared" ca="1" si="91"/>
        <v>107.71594808579437</v>
      </c>
      <c r="AC121" s="9">
        <f t="shared" ca="1" si="92"/>
        <v>106.80681892742673</v>
      </c>
      <c r="AD121" s="9">
        <f t="shared" ca="1" si="93"/>
        <v>106.54106450174417</v>
      </c>
      <c r="AE121" s="9">
        <f t="shared" ca="1" si="94"/>
        <v>102.99905130082219</v>
      </c>
      <c r="AF121" s="9">
        <f t="shared" ca="1" si="95"/>
        <v>104.72050587501052</v>
      </c>
      <c r="AG121" s="9">
        <f t="shared" ca="1" si="95"/>
        <v>99.662711601291576</v>
      </c>
      <c r="AH121" s="9">
        <f t="shared" ca="1" si="95"/>
        <v>105.88915173160446</v>
      </c>
    </row>
    <row r="122" spans="1:34" x14ac:dyDescent="0.3">
      <c r="A122" s="41" t="str">
        <f t="shared" si="64"/>
        <v>MCI</v>
      </c>
      <c r="B122" s="9">
        <f t="shared" ca="1" si="65"/>
        <v>113.858852480564</v>
      </c>
      <c r="C122" s="9">
        <f t="shared" ca="1" si="66"/>
        <v>106.76837499257857</v>
      </c>
      <c r="D122" s="9">
        <f t="shared" ca="1" si="67"/>
        <v>104.26036125373504</v>
      </c>
      <c r="E122" s="9">
        <f t="shared" ca="1" si="68"/>
        <v>102.55564244064171</v>
      </c>
      <c r="F122" s="9">
        <f t="shared" ca="1" si="69"/>
        <v>107.39891225115805</v>
      </c>
      <c r="G122" s="9">
        <f t="shared" ca="1" si="70"/>
        <v>106.93513374238906</v>
      </c>
      <c r="H122" s="9">
        <f t="shared" ca="1" si="71"/>
        <v>97.094871880006664</v>
      </c>
      <c r="I122" s="9">
        <f t="shared" ca="1" si="72"/>
        <v>97.392391082442444</v>
      </c>
      <c r="J122" s="9">
        <f t="shared" ca="1" si="73"/>
        <v>101.02016537372408</v>
      </c>
      <c r="K122" s="9">
        <f t="shared" ca="1" si="74"/>
        <v>99.826873386063085</v>
      </c>
      <c r="L122" s="9">
        <f t="shared" ca="1" si="75"/>
        <v>89.856175411698302</v>
      </c>
      <c r="M122" s="9">
        <f t="shared" ca="1" si="76"/>
        <v>86.778146842405349</v>
      </c>
      <c r="N122" s="9">
        <f t="shared" ca="1" si="77"/>
        <v>92.800681974765311</v>
      </c>
      <c r="O122" s="9">
        <f t="shared" ca="1" si="78"/>
        <v>90.751484379069211</v>
      </c>
      <c r="P122" s="9">
        <f t="shared" ca="1" si="79"/>
        <v>88.272668227731586</v>
      </c>
      <c r="Q122" s="9">
        <f t="shared" ca="1" si="80"/>
        <v>90.623244123401491</v>
      </c>
      <c r="R122" s="9">
        <f t="shared" ca="1" si="81"/>
        <v>96.137179430707292</v>
      </c>
      <c r="S122" s="9">
        <f t="shared" ca="1" si="82"/>
        <v>99.771038332673655</v>
      </c>
      <c r="T122" s="9">
        <f t="shared" ca="1" si="83"/>
        <v>96.492194967894122</v>
      </c>
      <c r="U122" s="9">
        <f t="shared" ca="1" si="84"/>
        <v>98.544206208766084</v>
      </c>
      <c r="V122" s="9">
        <f t="shared" ca="1" si="85"/>
        <v>108.20232747923353</v>
      </c>
      <c r="W122" s="9">
        <f t="shared" ca="1" si="86"/>
        <v>104.6820593346672</v>
      </c>
      <c r="X122" s="9">
        <f t="shared" ca="1" si="87"/>
        <v>103.48581204323072</v>
      </c>
      <c r="Y122" s="9">
        <f t="shared" ca="1" si="88"/>
        <v>96.319299310098543</v>
      </c>
      <c r="Z122" s="9">
        <f t="shared" ca="1" si="89"/>
        <v>101.02776653464038</v>
      </c>
      <c r="AA122" s="9">
        <f t="shared" ca="1" si="90"/>
        <v>98.478351677833402</v>
      </c>
      <c r="AB122" s="9">
        <f t="shared" ca="1" si="91"/>
        <v>85.466829358100995</v>
      </c>
      <c r="AC122" s="9">
        <f t="shared" ca="1" si="92"/>
        <v>87.375043322471058</v>
      </c>
      <c r="AD122" s="9">
        <f t="shared" ca="1" si="93"/>
        <v>90.811659255329289</v>
      </c>
      <c r="AE122" s="9">
        <f t="shared" ca="1" si="94"/>
        <v>95.006827753023444</v>
      </c>
      <c r="AF122" s="9">
        <f t="shared" ca="1" si="95"/>
        <v>98.548840953945444</v>
      </c>
      <c r="AG122" s="9">
        <f t="shared" ca="1" si="95"/>
        <v>103.44764662954003</v>
      </c>
      <c r="AH122" s="9">
        <f t="shared" ca="1" si="95"/>
        <v>114.2259051500406</v>
      </c>
    </row>
    <row r="123" spans="1:34" x14ac:dyDescent="0.3">
      <c r="A123" s="41" t="str">
        <f t="shared" si="64"/>
        <v>MUN</v>
      </c>
      <c r="B123" s="9">
        <f t="shared" ca="1" si="65"/>
        <v>97.145921207479276</v>
      </c>
      <c r="C123" s="9">
        <f t="shared" ca="1" si="66"/>
        <v>101.99879925383709</v>
      </c>
      <c r="D123" s="9">
        <f t="shared" ca="1" si="67"/>
        <v>108.28370889362429</v>
      </c>
      <c r="E123" s="9">
        <f t="shared" ca="1" si="68"/>
        <v>101.62940946339388</v>
      </c>
      <c r="F123" s="9">
        <f t="shared" ca="1" si="69"/>
        <v>105.45832808216589</v>
      </c>
      <c r="G123" s="9">
        <f t="shared" ca="1" si="70"/>
        <v>106.58493856945142</v>
      </c>
      <c r="H123" s="9">
        <f t="shared" ca="1" si="71"/>
        <v>105.45459847823871</v>
      </c>
      <c r="I123" s="9">
        <f t="shared" ca="1" si="72"/>
        <v>99.492579496139001</v>
      </c>
      <c r="J123" s="9">
        <f t="shared" ca="1" si="73"/>
        <v>105.76275545690117</v>
      </c>
      <c r="K123" s="9">
        <f t="shared" ca="1" si="74"/>
        <v>110.47521210506567</v>
      </c>
      <c r="L123" s="9">
        <f t="shared" ca="1" si="75"/>
        <v>103.51874156902939</v>
      </c>
      <c r="M123" s="9">
        <f t="shared" ca="1" si="76"/>
        <v>102.97130666394492</v>
      </c>
      <c r="N123" s="9">
        <f t="shared" ca="1" si="77"/>
        <v>99.660892933571503</v>
      </c>
      <c r="O123" s="9">
        <f t="shared" ca="1" si="78"/>
        <v>109.05952784852946</v>
      </c>
      <c r="P123" s="9">
        <f t="shared" ca="1" si="79"/>
        <v>98.951941959244962</v>
      </c>
      <c r="Q123" s="9">
        <f t="shared" ca="1" si="80"/>
        <v>97.259925839344547</v>
      </c>
      <c r="R123" s="9">
        <f t="shared" ca="1" si="81"/>
        <v>108.43240728955543</v>
      </c>
      <c r="S123" s="9">
        <f t="shared" ca="1" si="82"/>
        <v>101.83069657499435</v>
      </c>
      <c r="T123" s="9">
        <f t="shared" ca="1" si="83"/>
        <v>103.07781839983078</v>
      </c>
      <c r="U123" s="9">
        <f t="shared" ca="1" si="84"/>
        <v>95.396262173424191</v>
      </c>
      <c r="V123" s="9">
        <f t="shared" ca="1" si="85"/>
        <v>92.451358846224252</v>
      </c>
      <c r="W123" s="9">
        <f t="shared" ca="1" si="86"/>
        <v>97.014852633531788</v>
      </c>
      <c r="X123" s="9">
        <f t="shared" ca="1" si="87"/>
        <v>87.53558006710692</v>
      </c>
      <c r="Y123" s="9">
        <f t="shared" ca="1" si="88"/>
        <v>92.067813257040655</v>
      </c>
      <c r="Z123" s="9">
        <f t="shared" ca="1" si="89"/>
        <v>88.471300613416602</v>
      </c>
      <c r="AA123" s="9">
        <f t="shared" ca="1" si="90"/>
        <v>89.620258753360631</v>
      </c>
      <c r="AB123" s="9">
        <f t="shared" ca="1" si="91"/>
        <v>94.253310003272645</v>
      </c>
      <c r="AC123" s="9">
        <f t="shared" ca="1" si="92"/>
        <v>95.40722033393449</v>
      </c>
      <c r="AD123" s="9">
        <f t="shared" ca="1" si="93"/>
        <v>101.75386487416456</v>
      </c>
      <c r="AE123" s="9">
        <f t="shared" ca="1" si="94"/>
        <v>105.57642832859865</v>
      </c>
      <c r="AF123" s="9">
        <f t="shared" ca="1" si="95"/>
        <v>107.16520878665261</v>
      </c>
      <c r="AG123" s="9">
        <f t="shared" ca="1" si="95"/>
        <v>116.82333005712007</v>
      </c>
      <c r="AH123" s="9">
        <f t="shared" ca="1" si="95"/>
        <v>113.96548988551154</v>
      </c>
    </row>
    <row r="124" spans="1:34" x14ac:dyDescent="0.3">
      <c r="A124" s="41" t="str">
        <f t="shared" si="64"/>
        <v>NEW</v>
      </c>
      <c r="B124" s="9">
        <f t="shared" ca="1" si="65"/>
        <v>101.65648877524954</v>
      </c>
      <c r="C124" s="9">
        <f t="shared" ca="1" si="66"/>
        <v>96.032220595564141</v>
      </c>
      <c r="D124" s="9">
        <f t="shared" ca="1" si="67"/>
        <v>91.601668176238149</v>
      </c>
      <c r="E124" s="9">
        <f t="shared" ca="1" si="68"/>
        <v>89.052253319431188</v>
      </c>
      <c r="F124" s="9">
        <f t="shared" ca="1" si="69"/>
        <v>83.672761913180565</v>
      </c>
      <c r="G124" s="9">
        <f t="shared" ca="1" si="70"/>
        <v>94.318552902052531</v>
      </c>
      <c r="H124" s="9">
        <f t="shared" ca="1" si="71"/>
        <v>95.797274197437503</v>
      </c>
      <c r="I124" s="9">
        <f t="shared" ca="1" si="72"/>
        <v>102.6177896685594</v>
      </c>
      <c r="J124" s="9">
        <f t="shared" ca="1" si="73"/>
        <v>102.7620001246823</v>
      </c>
      <c r="K124" s="9">
        <f t="shared" ca="1" si="74"/>
        <v>104.19946040057148</v>
      </c>
      <c r="L124" s="9">
        <f t="shared" ca="1" si="75"/>
        <v>108.09348658880755</v>
      </c>
      <c r="M124" s="9">
        <f t="shared" ca="1" si="76"/>
        <v>101.69883041882672</v>
      </c>
      <c r="N124" s="9">
        <f t="shared" ca="1" si="77"/>
        <v>99.615285202823756</v>
      </c>
      <c r="O124" s="9">
        <f t="shared" ca="1" si="78"/>
        <v>91.457441405616223</v>
      </c>
      <c r="P124" s="9">
        <f t="shared" ca="1" si="79"/>
        <v>93.526918930243525</v>
      </c>
      <c r="Q124" s="9">
        <f t="shared" ca="1" si="80"/>
        <v>96.805762295023086</v>
      </c>
      <c r="R124" s="9">
        <f t="shared" ca="1" si="81"/>
        <v>90.25460075828147</v>
      </c>
      <c r="S124" s="9">
        <f t="shared" ca="1" si="82"/>
        <v>89.856298642712659</v>
      </c>
      <c r="T124" s="9">
        <f t="shared" ca="1" si="83"/>
        <v>84.500985166557939</v>
      </c>
      <c r="U124" s="9">
        <f t="shared" ca="1" si="84"/>
        <v>95.791456989960281</v>
      </c>
      <c r="V124" s="9">
        <f t="shared" ca="1" si="85"/>
        <v>94.466514350474085</v>
      </c>
      <c r="W124" s="9">
        <f t="shared" ca="1" si="86"/>
        <v>93.888406024666281</v>
      </c>
      <c r="X124" s="9">
        <f t="shared" ca="1" si="87"/>
        <v>99.536929909162282</v>
      </c>
      <c r="Y124" s="9">
        <f t="shared" ca="1" si="88"/>
        <v>100.67375374020476</v>
      </c>
      <c r="Z124" s="9">
        <f t="shared" ca="1" si="89"/>
        <v>102.72816883539402</v>
      </c>
      <c r="AA124" s="9">
        <f t="shared" ca="1" si="90"/>
        <v>104.0523034762582</v>
      </c>
      <c r="AB124" s="9">
        <f t="shared" ca="1" si="91"/>
        <v>105.92468102082883</v>
      </c>
      <c r="AC124" s="9">
        <f t="shared" ca="1" si="92"/>
        <v>115.74810408081993</v>
      </c>
      <c r="AD124" s="9">
        <f t="shared" ca="1" si="93"/>
        <v>110.15804970579825</v>
      </c>
      <c r="AE124" s="9">
        <f t="shared" ca="1" si="94"/>
        <v>111.37343033871925</v>
      </c>
      <c r="AF124" s="9">
        <f t="shared" ca="1" si="95"/>
        <v>112.73248593761878</v>
      </c>
      <c r="AG124" s="9">
        <f t="shared" ca="1" si="95"/>
        <v>104.3130479710464</v>
      </c>
      <c r="AH124" s="9">
        <f t="shared" ca="1" si="95"/>
        <v>99.420229898211744</v>
      </c>
    </row>
    <row r="125" spans="1:34" x14ac:dyDescent="0.3">
      <c r="A125" s="41" t="str">
        <f t="shared" si="64"/>
        <v>NOR</v>
      </c>
      <c r="B125" s="9">
        <f t="shared" ca="1" si="65"/>
        <v>96.345162147450267</v>
      </c>
      <c r="C125" s="9">
        <f t="shared" ca="1" si="66"/>
        <v>101.78958895400244</v>
      </c>
      <c r="D125" s="9">
        <f t="shared" ca="1" si="67"/>
        <v>104.00598297963967</v>
      </c>
      <c r="E125" s="9">
        <f t="shared" ca="1" si="68"/>
        <v>107.30229589596281</v>
      </c>
      <c r="F125" s="9">
        <f t="shared" ca="1" si="69"/>
        <v>101.04452764090172</v>
      </c>
      <c r="G125" s="9">
        <f t="shared" ca="1" si="70"/>
        <v>102.45157719257122</v>
      </c>
      <c r="H125" s="9">
        <f t="shared" ca="1" si="71"/>
        <v>108.0407042360625</v>
      </c>
      <c r="I125" s="9">
        <f t="shared" ca="1" si="72"/>
        <v>106.15159093039688</v>
      </c>
      <c r="J125" s="9">
        <f t="shared" ca="1" si="73"/>
        <v>100.4985809719014</v>
      </c>
      <c r="K125" s="9">
        <f t="shared" ca="1" si="74"/>
        <v>98.339091886620722</v>
      </c>
      <c r="L125" s="9">
        <f t="shared" ca="1" si="75"/>
        <v>99.560797748885662</v>
      </c>
      <c r="M125" s="9">
        <f t="shared" ca="1" si="76"/>
        <v>96.702957577277161</v>
      </c>
      <c r="N125" s="9">
        <f t="shared" ca="1" si="77"/>
        <v>91.323466171026553</v>
      </c>
      <c r="O125" s="9">
        <f t="shared" ca="1" si="78"/>
        <v>97.670110711256612</v>
      </c>
      <c r="P125" s="9">
        <f t="shared" ca="1" si="79"/>
        <v>95.933184156551803</v>
      </c>
      <c r="Q125" s="9">
        <f t="shared" ca="1" si="80"/>
        <v>99.854154599228238</v>
      </c>
      <c r="R125" s="9">
        <f t="shared" ca="1" si="81"/>
        <v>95.98854024706155</v>
      </c>
      <c r="S125" s="9">
        <f t="shared" ca="1" si="82"/>
        <v>103.90126987011104</v>
      </c>
      <c r="T125" s="9">
        <f t="shared" ca="1" si="83"/>
        <v>103.29614576247745</v>
      </c>
      <c r="U125" s="9">
        <f t="shared" ca="1" si="84"/>
        <v>101.48273246877424</v>
      </c>
      <c r="V125" s="9">
        <f t="shared" ca="1" si="85"/>
        <v>96.770275820609768</v>
      </c>
      <c r="W125" s="9">
        <f t="shared" ca="1" si="86"/>
        <v>89.663283951194728</v>
      </c>
      <c r="X125" s="9">
        <f t="shared" ca="1" si="87"/>
        <v>93.941704839645624</v>
      </c>
      <c r="Y125" s="9">
        <f t="shared" ca="1" si="88"/>
        <v>85.691224414181804</v>
      </c>
      <c r="Z125" s="9">
        <f t="shared" ca="1" si="89"/>
        <v>90.190374710051444</v>
      </c>
      <c r="AA125" s="9">
        <f t="shared" ca="1" si="90"/>
        <v>88.703540677199086</v>
      </c>
      <c r="AB125" s="9">
        <f t="shared" ca="1" si="91"/>
        <v>91.723981205463119</v>
      </c>
      <c r="AC125" s="9">
        <f t="shared" ca="1" si="92"/>
        <v>99.435796995496119</v>
      </c>
      <c r="AD125" s="9">
        <f t="shared" ca="1" si="93"/>
        <v>99.618299030421994</v>
      </c>
      <c r="AE125" s="9">
        <f t="shared" ca="1" si="94"/>
        <v>112.14245712938482</v>
      </c>
      <c r="AF125" s="9">
        <f t="shared" ca="1" si="95"/>
        <v>105.09389197670821</v>
      </c>
      <c r="AG125" s="9">
        <f t="shared" ca="1" si="95"/>
        <v>105.94434025426938</v>
      </c>
      <c r="AH125" s="9">
        <f t="shared" ca="1" si="95"/>
        <v>102.52967679629505</v>
      </c>
    </row>
    <row r="126" spans="1:34" x14ac:dyDescent="0.3">
      <c r="A126" s="41" t="str">
        <f t="shared" si="64"/>
        <v>SHU</v>
      </c>
      <c r="B126" s="9">
        <f t="shared" ca="1" si="65"/>
        <v>96.219493129885038</v>
      </c>
      <c r="C126" s="9">
        <f t="shared" ca="1" si="66"/>
        <v>91.326675057050394</v>
      </c>
      <c r="D126" s="9">
        <f t="shared" ca="1" si="67"/>
        <v>88.621085247294943</v>
      </c>
      <c r="E126" s="9">
        <f t="shared" ca="1" si="68"/>
        <v>91.304260864615117</v>
      </c>
      <c r="F126" s="9">
        <f t="shared" ca="1" si="69"/>
        <v>100.64382036179586</v>
      </c>
      <c r="G126" s="9">
        <f t="shared" ca="1" si="70"/>
        <v>99.741182709550273</v>
      </c>
      <c r="H126" s="9">
        <f t="shared" ca="1" si="71"/>
        <v>100.04151555716193</v>
      </c>
      <c r="I126" s="9">
        <f t="shared" ca="1" si="72"/>
        <v>102.17321074416191</v>
      </c>
      <c r="J126" s="9">
        <f t="shared" ca="1" si="73"/>
        <v>97.771808684502332</v>
      </c>
      <c r="K126" s="9">
        <f t="shared" ca="1" si="74"/>
        <v>101.20842461736056</v>
      </c>
      <c r="L126" s="9">
        <f t="shared" ca="1" si="75"/>
        <v>99.381208781625432</v>
      </c>
      <c r="M126" s="9">
        <f t="shared" ca="1" si="76"/>
        <v>106.28777049767882</v>
      </c>
      <c r="N126" s="9">
        <f t="shared" ca="1" si="77"/>
        <v>108.37140689078387</v>
      </c>
      <c r="O126" s="9">
        <f t="shared" ca="1" si="78"/>
        <v>113.82364601935542</v>
      </c>
      <c r="P126" s="9">
        <f t="shared" ca="1" si="79"/>
        <v>113.88211552882974</v>
      </c>
      <c r="Q126" s="9">
        <f t="shared" ca="1" si="80"/>
        <v>101.73978884629139</v>
      </c>
      <c r="R126" s="9">
        <f t="shared" ca="1" si="81"/>
        <v>108.18906355969779</v>
      </c>
      <c r="S126" s="9">
        <f t="shared" ca="1" si="82"/>
        <v>99.107110926597045</v>
      </c>
      <c r="T126" s="9">
        <f t="shared" ca="1" si="83"/>
        <v>97.700061374927543</v>
      </c>
      <c r="U126" s="9">
        <f t="shared" ca="1" si="84"/>
        <v>93.30422631909731</v>
      </c>
      <c r="V126" s="9">
        <f t="shared" ca="1" si="85"/>
        <v>102.43629389504098</v>
      </c>
      <c r="W126" s="9">
        <f t="shared" ca="1" si="86"/>
        <v>111.95174479270021</v>
      </c>
      <c r="X126" s="9">
        <f t="shared" ca="1" si="87"/>
        <v>106.58585296727362</v>
      </c>
      <c r="Y126" s="9">
        <f t="shared" ca="1" si="88"/>
        <v>114.34367095951016</v>
      </c>
      <c r="Z126" s="9">
        <f t="shared" ca="1" si="89"/>
        <v>117.89998251698984</v>
      </c>
      <c r="AA126" s="9">
        <f t="shared" ca="1" si="90"/>
        <v>114.19966995434679</v>
      </c>
      <c r="AB126" s="9">
        <f t="shared" ca="1" si="91"/>
        <v>110.17428195627787</v>
      </c>
      <c r="AC126" s="9">
        <f t="shared" ca="1" si="92"/>
        <v>104.90996587750976</v>
      </c>
      <c r="AD126" s="9">
        <f t="shared" ca="1" si="93"/>
        <v>99.468778292524902</v>
      </c>
      <c r="AE126" s="9">
        <f t="shared" ca="1" si="94"/>
        <v>90.287024928535814</v>
      </c>
      <c r="AF126" s="9">
        <f t="shared" ca="1" si="95"/>
        <v>85.279922751117127</v>
      </c>
      <c r="AG126" s="9">
        <f t="shared" ca="1" si="95"/>
        <v>90.137519221769082</v>
      </c>
      <c r="AH126" s="9">
        <f t="shared" ca="1" si="95"/>
        <v>88.158391561158581</v>
      </c>
    </row>
    <row r="127" spans="1:34" x14ac:dyDescent="0.3">
      <c r="A127" s="41" t="str">
        <f t="shared" si="64"/>
        <v>SOU</v>
      </c>
      <c r="B127" s="9">
        <f t="shared" ca="1" si="65"/>
        <v>91.493475565633446</v>
      </c>
      <c r="C127" s="9">
        <f t="shared" ca="1" si="66"/>
        <v>91.097987095240498</v>
      </c>
      <c r="D127" s="9">
        <f t="shared" ca="1" si="67"/>
        <v>92.69449225175201</v>
      </c>
      <c r="E127" s="9">
        <f t="shared" ca="1" si="68"/>
        <v>88.55884461777498</v>
      </c>
      <c r="F127" s="9">
        <f t="shared" ca="1" si="69"/>
        <v>90.1933570163241</v>
      </c>
      <c r="G127" s="9">
        <f t="shared" ca="1" si="70"/>
        <v>89.311769865844255</v>
      </c>
      <c r="H127" s="9">
        <f t="shared" ca="1" si="71"/>
        <v>84.919308387361056</v>
      </c>
      <c r="I127" s="9">
        <f t="shared" ca="1" si="72"/>
        <v>86.340430113937757</v>
      </c>
      <c r="J127" s="9">
        <f t="shared" ca="1" si="73"/>
        <v>92.327859272997827</v>
      </c>
      <c r="K127" s="9">
        <f t="shared" ca="1" si="74"/>
        <v>103.55881023268302</v>
      </c>
      <c r="L127" s="9">
        <f t="shared" ca="1" si="75"/>
        <v>105.62481984773648</v>
      </c>
      <c r="M127" s="9">
        <f t="shared" ca="1" si="76"/>
        <v>119.03056509717915</v>
      </c>
      <c r="N127" s="9">
        <f t="shared" ca="1" si="77"/>
        <v>122.33081242373474</v>
      </c>
      <c r="O127" s="9">
        <f t="shared" ca="1" si="78"/>
        <v>118.36027584035106</v>
      </c>
      <c r="P127" s="9">
        <f t="shared" ca="1" si="79"/>
        <v>117.43064095500991</v>
      </c>
      <c r="Q127" s="9">
        <f t="shared" ca="1" si="80"/>
        <v>111.36483908267383</v>
      </c>
      <c r="R127" s="9">
        <f t="shared" ca="1" si="81"/>
        <v>106.35773690525512</v>
      </c>
      <c r="S127" s="9">
        <f t="shared" ca="1" si="82"/>
        <v>95.550657494843662</v>
      </c>
      <c r="T127" s="9">
        <f t="shared" ca="1" si="83"/>
        <v>91.093126260279178</v>
      </c>
      <c r="U127" s="9">
        <f t="shared" ca="1" si="84"/>
        <v>89.786894768587956</v>
      </c>
      <c r="V127" s="9">
        <f t="shared" ca="1" si="85"/>
        <v>88.328426783668945</v>
      </c>
      <c r="W127" s="9">
        <f t="shared" ca="1" si="86"/>
        <v>95.718363296869256</v>
      </c>
      <c r="X127" s="9">
        <f t="shared" ca="1" si="87"/>
        <v>103.28271171574647</v>
      </c>
      <c r="Y127" s="9">
        <f t="shared" ca="1" si="88"/>
        <v>110.96426794215306</v>
      </c>
      <c r="Z127" s="9">
        <f t="shared" ca="1" si="89"/>
        <v>114.33841628873773</v>
      </c>
      <c r="AA127" s="9">
        <f t="shared" ca="1" si="90"/>
        <v>123.04412703841787</v>
      </c>
      <c r="AB127" s="9">
        <f t="shared" ca="1" si="91"/>
        <v>121.79700521358144</v>
      </c>
      <c r="AC127" s="9">
        <f t="shared" ca="1" si="92"/>
        <v>111.97051769533959</v>
      </c>
      <c r="AD127" s="9">
        <f t="shared" ca="1" si="93"/>
        <v>104.88004020735418</v>
      </c>
      <c r="AE127" s="9">
        <f t="shared" ca="1" si="94"/>
        <v>94.481827768724898</v>
      </c>
      <c r="AF127" s="9">
        <f t="shared" ca="1" si="95"/>
        <v>95.178703513247328</v>
      </c>
      <c r="AG127" s="9">
        <f t="shared" ca="1" si="95"/>
        <v>93.622138383212658</v>
      </c>
      <c r="AH127" s="9">
        <f t="shared" ca="1" si="95"/>
        <v>93.026829812002646</v>
      </c>
    </row>
    <row r="128" spans="1:34" x14ac:dyDescent="0.3">
      <c r="A128" s="41" t="str">
        <f t="shared" si="64"/>
        <v>TOT</v>
      </c>
      <c r="B128" s="9">
        <f t="shared" ca="1" si="65"/>
        <v>106.55283339381812</v>
      </c>
      <c r="C128" s="9">
        <f t="shared" ca="1" si="66"/>
        <v>100.54890933001036</v>
      </c>
      <c r="D128" s="9">
        <f t="shared" ca="1" si="67"/>
        <v>104.62608745451304</v>
      </c>
      <c r="E128" s="9">
        <f t="shared" ca="1" si="68"/>
        <v>102.32402263435709</v>
      </c>
      <c r="F128" s="9">
        <f t="shared" ca="1" si="69"/>
        <v>97.047254559282194</v>
      </c>
      <c r="G128" s="9">
        <f t="shared" ca="1" si="70"/>
        <v>91.691941083127475</v>
      </c>
      <c r="H128" s="9">
        <f t="shared" ca="1" si="71"/>
        <v>94.220227109208551</v>
      </c>
      <c r="I128" s="9">
        <f t="shared" ca="1" si="72"/>
        <v>96.511221453712665</v>
      </c>
      <c r="J128" s="9">
        <f t="shared" ca="1" si="73"/>
        <v>101.56611090515366</v>
      </c>
      <c r="K128" s="9">
        <f t="shared" ca="1" si="74"/>
        <v>93.469963286680354</v>
      </c>
      <c r="L128" s="9">
        <f t="shared" ca="1" si="75"/>
        <v>100.92212227880259</v>
      </c>
      <c r="M128" s="9">
        <f t="shared" ca="1" si="76"/>
        <v>99.170443885542284</v>
      </c>
      <c r="N128" s="9">
        <f t="shared" ca="1" si="77"/>
        <v>97.413547992788821</v>
      </c>
      <c r="O128" s="9">
        <f t="shared" ca="1" si="78"/>
        <v>96.283207901576077</v>
      </c>
      <c r="P128" s="9">
        <f t="shared" ca="1" si="79"/>
        <v>94.107610861668718</v>
      </c>
      <c r="Q128" s="9">
        <f t="shared" ca="1" si="80"/>
        <v>97.35315315212442</v>
      </c>
      <c r="R128" s="9">
        <f t="shared" ca="1" si="81"/>
        <v>92.157321706813036</v>
      </c>
      <c r="S128" s="9">
        <f t="shared" ca="1" si="82"/>
        <v>96.55872376647261</v>
      </c>
      <c r="T128" s="9">
        <f t="shared" ca="1" si="83"/>
        <v>105.74047713046171</v>
      </c>
      <c r="U128" s="9">
        <f t="shared" ca="1" si="84"/>
        <v>100.7572594227362</v>
      </c>
      <c r="V128" s="9">
        <f t="shared" ca="1" si="85"/>
        <v>101.84064231071601</v>
      </c>
      <c r="W128" s="9">
        <f t="shared" ca="1" si="86"/>
        <v>98.157217268042402</v>
      </c>
      <c r="X128" s="9">
        <f t="shared" ca="1" si="87"/>
        <v>100.36166017736333</v>
      </c>
      <c r="Y128" s="9">
        <f t="shared" ca="1" si="88"/>
        <v>98.40775782896867</v>
      </c>
      <c r="Z128" s="9">
        <f t="shared" ca="1" si="89"/>
        <v>89.761194495468089</v>
      </c>
      <c r="AA128" s="9">
        <f t="shared" ca="1" si="90"/>
        <v>100.49681117207759</v>
      </c>
      <c r="AB128" s="9">
        <f t="shared" ca="1" si="91"/>
        <v>93.338544898541386</v>
      </c>
      <c r="AC128" s="9">
        <f t="shared" ca="1" si="92"/>
        <v>98.63402412141123</v>
      </c>
      <c r="AD128" s="9">
        <f t="shared" ca="1" si="93"/>
        <v>101.32239928492493</v>
      </c>
      <c r="AE128" s="9">
        <f t="shared" ca="1" si="94"/>
        <v>105.77697521571393</v>
      </c>
      <c r="AF128" s="9">
        <f t="shared" ca="1" si="95"/>
        <v>109.47749722931651</v>
      </c>
      <c r="AG128" s="9">
        <f t="shared" ca="1" si="95"/>
        <v>100.23218249513324</v>
      </c>
      <c r="AH128" s="9">
        <f t="shared" ca="1" si="95"/>
        <v>102.93291753410496</v>
      </c>
    </row>
    <row r="129" spans="1:34" x14ac:dyDescent="0.3">
      <c r="A129" s="41" t="str">
        <f t="shared" si="64"/>
        <v>WAT</v>
      </c>
      <c r="B129" s="9">
        <f t="shared" ca="1" si="65"/>
        <v>107.91581814317585</v>
      </c>
      <c r="C129" s="9">
        <f t="shared" ca="1" si="66"/>
        <v>100.20400235314285</v>
      </c>
      <c r="D129" s="9">
        <f t="shared" ca="1" si="67"/>
        <v>102.25841744833212</v>
      </c>
      <c r="E129" s="9">
        <f t="shared" ca="1" si="68"/>
        <v>90.846213930287078</v>
      </c>
      <c r="F129" s="9">
        <f t="shared" ca="1" si="69"/>
        <v>93.751841375917863</v>
      </c>
      <c r="G129" s="9">
        <f t="shared" ca="1" si="70"/>
        <v>88.898963329560061</v>
      </c>
      <c r="H129" s="9">
        <f t="shared" ca="1" si="71"/>
        <v>95.855433865596353</v>
      </c>
      <c r="I129" s="9">
        <f t="shared" ca="1" si="72"/>
        <v>101.50395775009234</v>
      </c>
      <c r="J129" s="9">
        <f t="shared" ca="1" si="73"/>
        <v>100.88388568838137</v>
      </c>
      <c r="K129" s="9">
        <f t="shared" ca="1" si="74"/>
        <v>100.10968190987791</v>
      </c>
      <c r="L129" s="9">
        <f t="shared" ca="1" si="75"/>
        <v>98.026136693874932</v>
      </c>
      <c r="M129" s="9">
        <f t="shared" ca="1" si="76"/>
        <v>94.173303990552597</v>
      </c>
      <c r="N129" s="9">
        <f t="shared" ca="1" si="77"/>
        <v>89.74275157122662</v>
      </c>
      <c r="O129" s="9">
        <f t="shared" ca="1" si="78"/>
        <v>85.0342843466848</v>
      </c>
      <c r="P129" s="9">
        <f t="shared" ca="1" si="79"/>
        <v>94.403348520495584</v>
      </c>
      <c r="Q129" s="9">
        <f t="shared" ca="1" si="80"/>
        <v>95.782676406632632</v>
      </c>
      <c r="R129" s="9">
        <f t="shared" ca="1" si="81"/>
        <v>94.02119504923688</v>
      </c>
      <c r="S129" s="9">
        <f t="shared" ca="1" si="82"/>
        <v>100.98997924421219</v>
      </c>
      <c r="T129" s="9">
        <f t="shared" ca="1" si="83"/>
        <v>106.50391455151799</v>
      </c>
      <c r="U129" s="9">
        <f t="shared" ca="1" si="84"/>
        <v>110.36193349849862</v>
      </c>
      <c r="V129" s="9">
        <f t="shared" ca="1" si="85"/>
        <v>101.94249553192627</v>
      </c>
      <c r="W129" s="9">
        <f t="shared" ca="1" si="86"/>
        <v>99.225839319703553</v>
      </c>
      <c r="X129" s="9">
        <f t="shared" ca="1" si="87"/>
        <v>94.33302124686891</v>
      </c>
      <c r="Y129" s="9">
        <f t="shared" ca="1" si="88"/>
        <v>92.808663858445755</v>
      </c>
      <c r="Z129" s="9">
        <f t="shared" ca="1" si="89"/>
        <v>88.929240949689074</v>
      </c>
      <c r="AA129" s="9">
        <f t="shared" ca="1" si="90"/>
        <v>86.578665054019169</v>
      </c>
      <c r="AB129" s="9">
        <f t="shared" ca="1" si="91"/>
        <v>88.994178956783742</v>
      </c>
      <c r="AC129" s="9">
        <f t="shared" ca="1" si="92"/>
        <v>88.556296204565868</v>
      </c>
      <c r="AD129" s="9">
        <f t="shared" ca="1" si="93"/>
        <v>99.334554725066468</v>
      </c>
      <c r="AE129" s="9">
        <f t="shared" ca="1" si="94"/>
        <v>106.03245460105268</v>
      </c>
      <c r="AF129" s="9">
        <f t="shared" ca="1" si="95"/>
        <v>110.65571045756467</v>
      </c>
      <c r="AG129" s="9">
        <f t="shared" ca="1" si="95"/>
        <v>110.93680882860725</v>
      </c>
      <c r="AH129" s="9">
        <f t="shared" ca="1" si="95"/>
        <v>107.85878025931432</v>
      </c>
    </row>
    <row r="130" spans="1:34" x14ac:dyDescent="0.3">
      <c r="A130" s="41" t="str">
        <f t="shared" si="64"/>
        <v>WHU</v>
      </c>
      <c r="B130" s="9">
        <f t="shared" ca="1" si="65"/>
        <v>104.92196370495442</v>
      </c>
      <c r="C130" s="9">
        <f t="shared" ca="1" si="66"/>
        <v>107.53887613466618</v>
      </c>
      <c r="D130" s="9">
        <f t="shared" ca="1" si="67"/>
        <v>110.51022037010419</v>
      </c>
      <c r="E130" s="9">
        <f t="shared" ca="1" si="68"/>
        <v>107.86049670370492</v>
      </c>
      <c r="F130" s="9">
        <f t="shared" ca="1" si="69"/>
        <v>100.43563923246928</v>
      </c>
      <c r="G130" s="9">
        <f t="shared" ca="1" si="70"/>
        <v>102.67600787389102</v>
      </c>
      <c r="H130" s="9">
        <f t="shared" ca="1" si="71"/>
        <v>102.53911995897131</v>
      </c>
      <c r="I130" s="9">
        <f t="shared" ca="1" si="72"/>
        <v>102.35875853430115</v>
      </c>
      <c r="J130" s="9">
        <f t="shared" ca="1" si="73"/>
        <v>94.754363048951078</v>
      </c>
      <c r="K130" s="9">
        <f t="shared" ca="1" si="74"/>
        <v>93.002684655690771</v>
      </c>
      <c r="L130" s="9">
        <f t="shared" ca="1" si="75"/>
        <v>96.098666809295125</v>
      </c>
      <c r="M130" s="9">
        <f t="shared" ca="1" si="76"/>
        <v>88.945996661121569</v>
      </c>
      <c r="N130" s="9">
        <f t="shared" ca="1" si="77"/>
        <v>86.951189389041261</v>
      </c>
      <c r="O130" s="9">
        <f t="shared" ca="1" si="78"/>
        <v>85.42683200061812</v>
      </c>
      <c r="P130" s="9">
        <f t="shared" ca="1" si="79"/>
        <v>90.143135641286847</v>
      </c>
      <c r="Q130" s="9">
        <f t="shared" ca="1" si="80"/>
        <v>99.333672726704847</v>
      </c>
      <c r="R130" s="9">
        <f t="shared" ca="1" si="81"/>
        <v>93.371653744605126</v>
      </c>
      <c r="S130" s="9">
        <f t="shared" ca="1" si="82"/>
        <v>94.983707924801379</v>
      </c>
      <c r="T130" s="9">
        <f t="shared" ca="1" si="83"/>
        <v>95.808822947985291</v>
      </c>
      <c r="U130" s="9">
        <f t="shared" ca="1" si="84"/>
        <v>99.879847039092382</v>
      </c>
      <c r="V130" s="9">
        <f t="shared" ca="1" si="85"/>
        <v>95.719416523832976</v>
      </c>
      <c r="W130" s="9">
        <f t="shared" ca="1" si="86"/>
        <v>84.725244330788755</v>
      </c>
      <c r="X130" s="9">
        <f t="shared" ca="1" si="87"/>
        <v>90.336349207576163</v>
      </c>
      <c r="Y130" s="9">
        <f t="shared" ca="1" si="88"/>
        <v>89.011406568089981</v>
      </c>
      <c r="Z130" s="9">
        <f t="shared" ca="1" si="89"/>
        <v>90.390734454227029</v>
      </c>
      <c r="AA130" s="9">
        <f t="shared" ca="1" si="90"/>
        <v>84.730929905065977</v>
      </c>
      <c r="AB130" s="9">
        <f t="shared" ca="1" si="91"/>
        <v>86.721657991287756</v>
      </c>
      <c r="AC130" s="9">
        <f t="shared" ca="1" si="92"/>
        <v>94.810202738701193</v>
      </c>
      <c r="AD130" s="9">
        <f t="shared" ca="1" si="93"/>
        <v>93.907565086455577</v>
      </c>
      <c r="AE130" s="9">
        <f t="shared" ca="1" si="94"/>
        <v>97.449372164517527</v>
      </c>
      <c r="AF130" s="9">
        <f t="shared" ca="1" si="95"/>
        <v>102.82886357076815</v>
      </c>
      <c r="AG130" s="9">
        <f t="shared" ca="1" si="95"/>
        <v>100.71733146617906</v>
      </c>
      <c r="AH130" s="9">
        <f t="shared" ca="1" si="95"/>
        <v>111.22321947103235</v>
      </c>
    </row>
    <row r="131" spans="1:34" x14ac:dyDescent="0.3">
      <c r="A131" s="41" t="str">
        <f t="shared" si="64"/>
        <v>WOL</v>
      </c>
      <c r="B131" s="9">
        <f t="shared" ca="1" si="65"/>
        <v>88.695041070581567</v>
      </c>
      <c r="C131" s="9">
        <f t="shared" ca="1" si="66"/>
        <v>95.453860362969237</v>
      </c>
      <c r="D131" s="9">
        <f t="shared" ca="1" si="67"/>
        <v>92.927942246258951</v>
      </c>
      <c r="E131" s="9">
        <f t="shared" ca="1" si="68"/>
        <v>93.830579898504539</v>
      </c>
      <c r="F131" s="9">
        <f t="shared" ca="1" si="69"/>
        <v>98.363811145031434</v>
      </c>
      <c r="G131" s="9">
        <f t="shared" ca="1" si="70"/>
        <v>99.787746516783997</v>
      </c>
      <c r="H131" s="9">
        <f t="shared" ca="1" si="71"/>
        <v>108.70204041840744</v>
      </c>
      <c r="I131" s="9">
        <f t="shared" ca="1" si="72"/>
        <v>106.01092417567052</v>
      </c>
      <c r="J131" s="9">
        <f t="shared" ca="1" si="73"/>
        <v>109.75854815464578</v>
      </c>
      <c r="K131" s="9">
        <f t="shared" ca="1" si="74"/>
        <v>116.67160137682119</v>
      </c>
      <c r="L131" s="9">
        <f t="shared" ca="1" si="75"/>
        <v>114.522339371011</v>
      </c>
      <c r="M131" s="9">
        <f t="shared" ca="1" si="76"/>
        <v>116.21435549091143</v>
      </c>
      <c r="N131" s="9">
        <f t="shared" ca="1" si="77"/>
        <v>110.67420993587267</v>
      </c>
      <c r="O131" s="9">
        <f t="shared" ca="1" si="78"/>
        <v>108.05729750616091</v>
      </c>
      <c r="P131" s="9">
        <f t="shared" ca="1" si="79"/>
        <v>102.44756891008508</v>
      </c>
      <c r="Q131" s="9">
        <f t="shared" ca="1" si="80"/>
        <v>93.384756210827675</v>
      </c>
      <c r="R131" s="9">
        <f t="shared" ca="1" si="81"/>
        <v>99.587800151762806</v>
      </c>
      <c r="S131" s="9">
        <f t="shared" ca="1" si="82"/>
        <v>97.608672491152319</v>
      </c>
      <c r="T131" s="9">
        <f t="shared" ca="1" si="83"/>
        <v>91.046424884826308</v>
      </c>
      <c r="U131" s="9">
        <f t="shared" ca="1" si="84"/>
        <v>88.258305938801655</v>
      </c>
      <c r="V131" s="9">
        <f t="shared" ca="1" si="85"/>
        <v>94.280841071161618</v>
      </c>
      <c r="W131" s="9">
        <f t="shared" ca="1" si="86"/>
        <v>101.11038997118722</v>
      </c>
      <c r="X131" s="9">
        <f t="shared" ca="1" si="87"/>
        <v>92.823709637147047</v>
      </c>
      <c r="Y131" s="9">
        <f t="shared" ca="1" si="88"/>
        <v>97.349504000441485</v>
      </c>
      <c r="Z131" s="9">
        <f t="shared" ca="1" si="89"/>
        <v>105.73896744250261</v>
      </c>
      <c r="AA131" s="9">
        <f t="shared" ca="1" si="90"/>
        <v>114.98902539163775</v>
      </c>
      <c r="AB131" s="9">
        <f t="shared" ca="1" si="91"/>
        <v>118.86844830039441</v>
      </c>
      <c r="AC131" s="9">
        <f t="shared" ca="1" si="92"/>
        <v>114.53957298276312</v>
      </c>
      <c r="AD131" s="9">
        <f t="shared" ca="1" si="93"/>
        <v>113.42761840184535</v>
      </c>
      <c r="AE131" s="9">
        <f t="shared" ca="1" si="94"/>
        <v>110.51387821874717</v>
      </c>
      <c r="AF131" s="9">
        <f t="shared" ca="1" si="95"/>
        <v>104.11922204876635</v>
      </c>
      <c r="AG131" s="9">
        <f t="shared" ca="1" si="95"/>
        <v>102.03567683276337</v>
      </c>
      <c r="AH131" s="9">
        <f t="shared" ca="1" si="95"/>
        <v>93.43995028333795</v>
      </c>
    </row>
  </sheetData>
  <sortState ref="BD22:BE41">
    <sortCondition descending="1" ref="BE22:BE41"/>
  </sortState>
  <conditionalFormatting sqref="B90">
    <cfRule type="cellIs" dxfId="195" priority="67" operator="lessThan">
      <formula>1.15</formula>
    </cfRule>
    <cfRule type="cellIs" dxfId="194" priority="68" operator="greaterThanOrEqual">
      <formula>1.6</formula>
    </cfRule>
  </conditionalFormatting>
  <conditionalFormatting sqref="C90:AE90">
    <cfRule type="cellIs" dxfId="193" priority="61" operator="lessThan">
      <formula>1.15</formula>
    </cfRule>
    <cfRule type="cellIs" dxfId="192" priority="62" operator="greaterThanOrEqual">
      <formula>1.6</formula>
    </cfRule>
  </conditionalFormatting>
  <conditionalFormatting sqref="B91:B109">
    <cfRule type="cellIs" dxfId="191" priority="59" operator="lessThan">
      <formula>1.15</formula>
    </cfRule>
    <cfRule type="cellIs" dxfId="190" priority="60" operator="greaterThanOrEqual">
      <formula>1.6</formula>
    </cfRule>
  </conditionalFormatting>
  <conditionalFormatting sqref="C91:AE109">
    <cfRule type="cellIs" dxfId="189" priority="57" operator="lessThan">
      <formula>1.15</formula>
    </cfRule>
    <cfRule type="cellIs" dxfId="188" priority="58" operator="greaterThanOrEqual">
      <formula>1.6</formula>
    </cfRule>
  </conditionalFormatting>
  <conditionalFormatting sqref="B112">
    <cfRule type="cellIs" dxfId="187" priority="55" operator="greaterThanOrEqual">
      <formula>105</formula>
    </cfRule>
    <cfRule type="cellIs" dxfId="186" priority="56" operator="lessThanOrEqual">
      <formula>95</formula>
    </cfRule>
  </conditionalFormatting>
  <conditionalFormatting sqref="C112:AE112">
    <cfRule type="cellIs" dxfId="185" priority="51" operator="greaterThanOrEqual">
      <formula>105</formula>
    </cfRule>
    <cfRule type="cellIs" dxfId="184" priority="52" operator="lessThanOrEqual">
      <formula>95</formula>
    </cfRule>
  </conditionalFormatting>
  <conditionalFormatting sqref="B113:B131">
    <cfRule type="cellIs" dxfId="183" priority="49" operator="greaterThanOrEqual">
      <formula>105</formula>
    </cfRule>
    <cfRule type="cellIs" dxfId="182" priority="50" operator="lessThanOrEqual">
      <formula>95</formula>
    </cfRule>
  </conditionalFormatting>
  <conditionalFormatting sqref="C113:AE131">
    <cfRule type="cellIs" dxfId="181" priority="47" operator="greaterThanOrEqual">
      <formula>105</formula>
    </cfRule>
    <cfRule type="cellIs" dxfId="180" priority="48" operator="lessThanOrEqual">
      <formula>95</formula>
    </cfRule>
  </conditionalFormatting>
  <conditionalFormatting sqref="AF90">
    <cfRule type="cellIs" dxfId="179" priority="23" operator="lessThan">
      <formula>1.15</formula>
    </cfRule>
    <cfRule type="cellIs" dxfId="178" priority="24" operator="greaterThanOrEqual">
      <formula>1.6</formula>
    </cfRule>
  </conditionalFormatting>
  <conditionalFormatting sqref="AF91:AF109">
    <cfRule type="cellIs" dxfId="177" priority="21" operator="lessThan">
      <formula>1.15</formula>
    </cfRule>
    <cfRule type="cellIs" dxfId="176" priority="22" operator="greaterThanOrEqual">
      <formula>1.6</formula>
    </cfRule>
  </conditionalFormatting>
  <conditionalFormatting sqref="AF112">
    <cfRule type="cellIs" dxfId="175" priority="19" operator="greaterThanOrEqual">
      <formula>105</formula>
    </cfRule>
    <cfRule type="cellIs" dxfId="174" priority="20" operator="lessThanOrEqual">
      <formula>95</formula>
    </cfRule>
  </conditionalFormatting>
  <conditionalFormatting sqref="AF113:AF131">
    <cfRule type="cellIs" dxfId="173" priority="17" operator="greaterThanOrEqual">
      <formula>105</formula>
    </cfRule>
    <cfRule type="cellIs" dxfId="172" priority="18" operator="lessThanOrEqual">
      <formula>95</formula>
    </cfRule>
  </conditionalFormatting>
  <conditionalFormatting sqref="AG90">
    <cfRule type="cellIs" dxfId="171" priority="15" operator="lessThan">
      <formula>1.15</formula>
    </cfRule>
    <cfRule type="cellIs" dxfId="170" priority="16" operator="greaterThanOrEqual">
      <formula>1.6</formula>
    </cfRule>
  </conditionalFormatting>
  <conditionalFormatting sqref="AG91:AG109">
    <cfRule type="cellIs" dxfId="169" priority="13" operator="lessThan">
      <formula>1.15</formula>
    </cfRule>
    <cfRule type="cellIs" dxfId="168" priority="14" operator="greaterThanOrEqual">
      <formula>1.6</formula>
    </cfRule>
  </conditionalFormatting>
  <conditionalFormatting sqref="AH90">
    <cfRule type="cellIs" dxfId="167" priority="11" operator="lessThan">
      <formula>1.15</formula>
    </cfRule>
    <cfRule type="cellIs" dxfId="166" priority="12" operator="greaterThanOrEqual">
      <formula>1.6</formula>
    </cfRule>
  </conditionalFormatting>
  <conditionalFormatting sqref="AH91:AH109">
    <cfRule type="cellIs" dxfId="165" priority="9" operator="lessThan">
      <formula>1.15</formula>
    </cfRule>
    <cfRule type="cellIs" dxfId="164" priority="10" operator="greaterThanOrEqual">
      <formula>1.6</formula>
    </cfRule>
  </conditionalFormatting>
  <conditionalFormatting sqref="AG112">
    <cfRule type="cellIs" dxfId="163" priority="7" operator="greaterThanOrEqual">
      <formula>105</formula>
    </cfRule>
    <cfRule type="cellIs" dxfId="162" priority="8" operator="lessThanOrEqual">
      <formula>95</formula>
    </cfRule>
  </conditionalFormatting>
  <conditionalFormatting sqref="AG113:AG131">
    <cfRule type="cellIs" dxfId="161" priority="5" operator="greaterThanOrEqual">
      <formula>105</formula>
    </cfRule>
    <cfRule type="cellIs" dxfId="160" priority="6" operator="lessThanOrEqual">
      <formula>95</formula>
    </cfRule>
  </conditionalFormatting>
  <conditionalFormatting sqref="AH112">
    <cfRule type="cellIs" dxfId="159" priority="3" operator="greaterThanOrEqual">
      <formula>105</formula>
    </cfRule>
    <cfRule type="cellIs" dxfId="158" priority="4" operator="lessThanOrEqual">
      <formula>95</formula>
    </cfRule>
  </conditionalFormatting>
  <conditionalFormatting sqref="AH113:AH131">
    <cfRule type="cellIs" dxfId="157" priority="1" operator="greaterThanOrEqual">
      <formula>105</formula>
    </cfRule>
    <cfRule type="cellIs" dxfId="156" priority="2" operator="lessThanOrEqual">
      <formula>95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D131"/>
  <sheetViews>
    <sheetView zoomScaleNormal="100" workbookViewId="0">
      <selection activeCell="Z27" sqref="Z27"/>
    </sheetView>
  </sheetViews>
  <sheetFormatPr defaultColWidth="9.109375" defaultRowHeight="12" x14ac:dyDescent="0.3"/>
  <cols>
    <col min="1" max="1" width="4.5546875" style="60" bestFit="1" customWidth="1"/>
    <col min="2" max="2" width="5.6640625" style="60" hidden="1" customWidth="1"/>
    <col min="3" max="3" width="5.44140625" style="60" hidden="1" customWidth="1"/>
    <col min="4" max="8" width="5.6640625" style="60" hidden="1" customWidth="1"/>
    <col min="9" max="9" width="5.44140625" style="60" hidden="1" customWidth="1"/>
    <col min="10" max="14" width="5.6640625" style="60" hidden="1" customWidth="1"/>
    <col min="15" max="16" width="5.5546875" style="60" hidden="1" customWidth="1"/>
    <col min="17" max="18" width="5.6640625" style="60" hidden="1" customWidth="1"/>
    <col min="19" max="19" width="5.5546875" style="60" hidden="1" customWidth="1"/>
    <col min="20" max="25" width="5.6640625" style="60" hidden="1" customWidth="1"/>
    <col min="26" max="29" width="5.6640625" style="60" customWidth="1"/>
    <col min="30" max="30" width="5.44140625" style="60" customWidth="1"/>
    <col min="31" max="31" width="5.6640625" style="60" customWidth="1"/>
    <col min="32" max="32" width="5.6640625" style="34" customWidth="1"/>
    <col min="33" max="33" width="5.6640625" style="60" customWidth="1"/>
    <col min="34" max="34" width="5.5546875" style="60" customWidth="1"/>
    <col min="35" max="35" width="5.6640625" style="60" hidden="1" customWidth="1"/>
    <col min="36" max="36" width="5.5546875" style="60" hidden="1" customWidth="1"/>
    <col min="37" max="37" width="5.6640625" style="60" hidden="1" customWidth="1"/>
    <col min="38" max="38" width="5.5546875" style="60" hidden="1" customWidth="1"/>
    <col min="39" max="39" width="5.6640625" style="60" hidden="1" customWidth="1"/>
    <col min="40" max="40" width="5" style="60" customWidth="1"/>
    <col min="41" max="41" width="4.5546875" style="60" bestFit="1" customWidth="1"/>
    <col min="42" max="43" width="6.6640625" style="60" bestFit="1" customWidth="1"/>
    <col min="44" max="44" width="5.88671875" style="60" bestFit="1" customWidth="1"/>
    <col min="45" max="45" width="6.44140625" style="60" customWidth="1"/>
    <col min="46" max="46" width="5.6640625" style="60" bestFit="1" customWidth="1"/>
    <col min="47" max="47" width="5.109375" style="60" bestFit="1" customWidth="1"/>
    <col min="48" max="48" width="5.6640625" style="60" bestFit="1" customWidth="1"/>
    <col min="49" max="49" width="5.109375" style="60" bestFit="1" customWidth="1"/>
    <col min="50" max="50" width="9.109375" style="60"/>
    <col min="51" max="52" width="9.77734375" style="60" bestFit="1" customWidth="1"/>
    <col min="53" max="16384" width="9.109375" style="60"/>
  </cols>
  <sheetData>
    <row r="1" spans="1:49" x14ac:dyDescent="0.3">
      <c r="A1" s="35" t="s">
        <v>0</v>
      </c>
      <c r="B1" s="59">
        <v>1</v>
      </c>
      <c r="C1" s="59">
        <v>2</v>
      </c>
      <c r="D1" s="59">
        <v>3</v>
      </c>
      <c r="E1" s="59">
        <v>4</v>
      </c>
      <c r="F1" s="59">
        <v>5</v>
      </c>
      <c r="G1" s="59">
        <v>6</v>
      </c>
      <c r="H1" s="59">
        <v>7</v>
      </c>
      <c r="I1" s="59">
        <v>8</v>
      </c>
      <c r="J1" s="59">
        <v>9</v>
      </c>
      <c r="K1" s="59">
        <v>10</v>
      </c>
      <c r="L1" s="59">
        <v>11</v>
      </c>
      <c r="M1" s="59">
        <v>12</v>
      </c>
      <c r="N1" s="59">
        <v>13</v>
      </c>
      <c r="O1" s="59">
        <v>14</v>
      </c>
      <c r="P1" s="59">
        <v>15</v>
      </c>
      <c r="Q1" s="59">
        <v>16</v>
      </c>
      <c r="R1" s="59">
        <v>17</v>
      </c>
      <c r="S1" s="59">
        <v>18</v>
      </c>
      <c r="T1" s="59">
        <v>19</v>
      </c>
      <c r="U1" s="59">
        <v>20</v>
      </c>
      <c r="V1" s="59">
        <v>21</v>
      </c>
      <c r="W1" s="59">
        <v>22</v>
      </c>
      <c r="X1" s="59">
        <v>23</v>
      </c>
      <c r="Y1" s="59">
        <v>24</v>
      </c>
      <c r="Z1" s="59">
        <v>25</v>
      </c>
      <c r="AA1" s="59">
        <v>26</v>
      </c>
      <c r="AB1" s="59">
        <v>27</v>
      </c>
      <c r="AC1" s="59">
        <v>28</v>
      </c>
      <c r="AD1" s="59">
        <v>29</v>
      </c>
      <c r="AE1" s="59">
        <v>30</v>
      </c>
      <c r="AF1" s="33">
        <v>31</v>
      </c>
      <c r="AG1" s="33">
        <v>32</v>
      </c>
      <c r="AH1" s="33">
        <v>33</v>
      </c>
      <c r="AI1" s="33">
        <v>34</v>
      </c>
      <c r="AJ1" s="33">
        <v>35</v>
      </c>
      <c r="AK1" s="33">
        <v>36</v>
      </c>
      <c r="AL1" s="33">
        <v>37</v>
      </c>
      <c r="AM1" s="33">
        <v>38</v>
      </c>
      <c r="AT1" s="8" t="s">
        <v>0</v>
      </c>
      <c r="AU1" s="8" t="s">
        <v>35</v>
      </c>
      <c r="AV1" s="8" t="s">
        <v>0</v>
      </c>
      <c r="AW1" s="8" t="s">
        <v>9</v>
      </c>
    </row>
    <row r="2" spans="1:49" x14ac:dyDescent="0.25">
      <c r="A2" s="41" t="str">
        <f>Schedule!A2</f>
        <v>ARS</v>
      </c>
      <c r="B2" s="61" t="str">
        <f>Schedule!B2</f>
        <v>@NEW</v>
      </c>
      <c r="C2" s="61" t="str">
        <f>Schedule!C2</f>
        <v>BUR</v>
      </c>
      <c r="D2" s="61" t="str">
        <f>Schedule!D2</f>
        <v>@LIV</v>
      </c>
      <c r="E2" s="61" t="str">
        <f>Schedule!E2</f>
        <v>TOT</v>
      </c>
      <c r="F2" s="61" t="str">
        <f>Schedule!F2</f>
        <v>@WAT</v>
      </c>
      <c r="G2" s="61" t="str">
        <f>Schedule!G2</f>
        <v>AVL</v>
      </c>
      <c r="H2" s="61" t="str">
        <f>Schedule!H2</f>
        <v>@MUN</v>
      </c>
      <c r="I2" s="61" t="str">
        <f>Schedule!I2</f>
        <v>BOU</v>
      </c>
      <c r="J2" s="61" t="str">
        <f>Schedule!J2</f>
        <v>@SHU</v>
      </c>
      <c r="K2" s="61" t="str">
        <f>Schedule!K2</f>
        <v>CRY</v>
      </c>
      <c r="L2" s="61" t="str">
        <f>Schedule!L2</f>
        <v>WOL</v>
      </c>
      <c r="M2" s="61" t="str">
        <f>Schedule!M2</f>
        <v>@LEI</v>
      </c>
      <c r="N2" s="61" t="str">
        <f>Schedule!N2</f>
        <v>SOU</v>
      </c>
      <c r="O2" s="61" t="str">
        <f>Schedule!O2</f>
        <v>@NOR</v>
      </c>
      <c r="P2" s="61" t="str">
        <f>Schedule!P2</f>
        <v>BRI</v>
      </c>
      <c r="Q2" s="61" t="str">
        <f>Schedule!Q2</f>
        <v>@WHU</v>
      </c>
      <c r="R2" s="61" t="str">
        <f>Schedule!R2</f>
        <v>MCI</v>
      </c>
      <c r="S2" s="61" t="str">
        <f>Schedule!S2</f>
        <v>@EVE</v>
      </c>
      <c r="T2" s="61" t="str">
        <f>Schedule!T2</f>
        <v>@BOU</v>
      </c>
      <c r="U2" s="61" t="str">
        <f>Schedule!U2</f>
        <v>CHE</v>
      </c>
      <c r="V2" s="61" t="str">
        <f>Schedule!V2</f>
        <v>MUN</v>
      </c>
      <c r="W2" s="61" t="str">
        <f>Schedule!W2</f>
        <v>@CRY</v>
      </c>
      <c r="X2" s="61" t="str">
        <f>Schedule!X2</f>
        <v>SHU</v>
      </c>
      <c r="Y2" s="61" t="str">
        <f>Schedule!Y2</f>
        <v>@CHE</v>
      </c>
      <c r="Z2" s="82" t="str">
        <f>Schedule!Z2</f>
        <v>@BUR</v>
      </c>
      <c r="AA2" s="82" t="str">
        <f>Schedule!AA2</f>
        <v>NEW</v>
      </c>
      <c r="AB2" s="82" t="str">
        <f>Schedule!AB2</f>
        <v>EVE</v>
      </c>
      <c r="AC2" s="130" t="str">
        <f>Schedule!AC2</f>
        <v>@MCI</v>
      </c>
      <c r="AD2" s="82" t="str">
        <f>Schedule!AD2</f>
        <v>WHU</v>
      </c>
      <c r="AE2" s="82" t="str">
        <f>Schedule!AE2</f>
        <v>@BRI</v>
      </c>
      <c r="AF2" s="82" t="str">
        <f>Schedule!AF2</f>
        <v>@SOU</v>
      </c>
      <c r="AG2" s="82" t="str">
        <f>Schedule!AG2</f>
        <v>NOR</v>
      </c>
      <c r="AH2" s="82" t="str">
        <f>Schedule!AH2</f>
        <v>@WOL</v>
      </c>
      <c r="AI2" s="82" t="str">
        <f>Schedule!AI2</f>
        <v>LEI</v>
      </c>
      <c r="AJ2" s="82" t="str">
        <f>Schedule!AJ2</f>
        <v>@TOT</v>
      </c>
      <c r="AK2" s="61" t="str">
        <f>Schedule!AK2</f>
        <v>LIV</v>
      </c>
      <c r="AL2" s="61" t="str">
        <f>Schedule!AL2</f>
        <v>@AVL</v>
      </c>
      <c r="AM2" s="61" t="str">
        <f>Schedule!AM2</f>
        <v>WAT</v>
      </c>
      <c r="AO2" s="62"/>
      <c r="AT2" s="72" t="str">
        <f>Schedule!A2</f>
        <v>ARS</v>
      </c>
      <c r="AU2" s="3">
        <f ca="1">VLOOKUP(AT2,'Team Ratings'!$A$2:$H$21,7,FALSE)*(1-Fixtures!$D$3)</f>
        <v>80.455008358709279</v>
      </c>
      <c r="AV2" s="72" t="str">
        <f>Schedule!A2</f>
        <v>ARS</v>
      </c>
      <c r="AW2" s="3">
        <f ca="1">VLOOKUP(AV2,'Team Ratings'!$A$2:$H$21,4,FALSE)*(1+Fixtures!$D$3)</f>
        <v>113.15510826197355</v>
      </c>
    </row>
    <row r="3" spans="1:49" x14ac:dyDescent="0.25">
      <c r="A3" s="41" t="str">
        <f>Schedule!A3</f>
        <v>AVL</v>
      </c>
      <c r="B3" s="61" t="str">
        <f>Schedule!B3</f>
        <v>@TOT</v>
      </c>
      <c r="C3" s="61" t="str">
        <f>Schedule!C3</f>
        <v>BOU</v>
      </c>
      <c r="D3" s="61" t="str">
        <f>Schedule!D3</f>
        <v>EVE</v>
      </c>
      <c r="E3" s="61" t="str">
        <f>Schedule!E3</f>
        <v>@CRY</v>
      </c>
      <c r="F3" s="61" t="str">
        <f>Schedule!F3</f>
        <v>WHU</v>
      </c>
      <c r="G3" s="61" t="str">
        <f>Schedule!G3</f>
        <v>@ARS</v>
      </c>
      <c r="H3" s="61" t="str">
        <f>Schedule!H3</f>
        <v>BUR</v>
      </c>
      <c r="I3" s="61" t="str">
        <f>Schedule!I3</f>
        <v>@NOR</v>
      </c>
      <c r="J3" s="61" t="str">
        <f>Schedule!J3</f>
        <v>BRI</v>
      </c>
      <c r="K3" s="61" t="str">
        <f>Schedule!K3</f>
        <v>@MCI</v>
      </c>
      <c r="L3" s="61" t="str">
        <f>Schedule!L3</f>
        <v>LIV</v>
      </c>
      <c r="M3" s="61" t="str">
        <f>Schedule!M3</f>
        <v>@WOL</v>
      </c>
      <c r="N3" s="61" t="str">
        <f>Schedule!N3</f>
        <v>NEW</v>
      </c>
      <c r="O3" s="61" t="str">
        <f>Schedule!O3</f>
        <v>@MUN</v>
      </c>
      <c r="P3" s="61" t="str">
        <f>Schedule!P3</f>
        <v>@CHE</v>
      </c>
      <c r="Q3" s="61" t="str">
        <f>Schedule!Q3</f>
        <v>LEI</v>
      </c>
      <c r="R3" s="61" t="str">
        <f>Schedule!R3</f>
        <v>@SHU</v>
      </c>
      <c r="S3" s="61" t="str">
        <f>Schedule!S3</f>
        <v>SOU</v>
      </c>
      <c r="T3" s="61" t="str">
        <f>Schedule!T3</f>
        <v>NOR</v>
      </c>
      <c r="U3" s="61" t="str">
        <f>Schedule!U3</f>
        <v>@WAT</v>
      </c>
      <c r="V3" s="61" t="str">
        <f>Schedule!V3</f>
        <v>@BUR</v>
      </c>
      <c r="W3" s="61" t="str">
        <f>Schedule!W3</f>
        <v>MCI</v>
      </c>
      <c r="X3" s="61" t="str">
        <f>Schedule!X3</f>
        <v>@BRI</v>
      </c>
      <c r="Y3" s="61" t="str">
        <f>Schedule!Y3</f>
        <v>WAT</v>
      </c>
      <c r="Z3" s="82" t="str">
        <f>Schedule!Z3</f>
        <v>@BOU</v>
      </c>
      <c r="AA3" s="82" t="str">
        <f>Schedule!AA3</f>
        <v>TOT</v>
      </c>
      <c r="AB3" s="82" t="str">
        <f>Schedule!AB3</f>
        <v>@SOU</v>
      </c>
      <c r="AC3" s="130" t="str">
        <f>Schedule!AC3</f>
        <v>SHU</v>
      </c>
      <c r="AD3" s="82" t="str">
        <f>Schedule!AD3</f>
        <v>@LEI</v>
      </c>
      <c r="AE3" s="82" t="str">
        <f>Schedule!AE3</f>
        <v>CHE</v>
      </c>
      <c r="AF3" s="82" t="str">
        <f>Schedule!AF3</f>
        <v>@NEW</v>
      </c>
      <c r="AG3" s="82" t="str">
        <f>Schedule!AG3</f>
        <v>WOL</v>
      </c>
      <c r="AH3" s="82" t="str">
        <f>Schedule!AH3</f>
        <v>@LIV</v>
      </c>
      <c r="AI3" s="82" t="str">
        <f>Schedule!AI3</f>
        <v>MUN</v>
      </c>
      <c r="AJ3" s="82" t="str">
        <f>Schedule!AJ3</f>
        <v>CRY</v>
      </c>
      <c r="AK3" s="61" t="str">
        <f>Schedule!AK3</f>
        <v>@EVE</v>
      </c>
      <c r="AL3" s="61" t="str">
        <f>Schedule!AL3</f>
        <v>ARS</v>
      </c>
      <c r="AM3" s="61" t="str">
        <f>Schedule!AM3</f>
        <v>@WHU</v>
      </c>
      <c r="AO3" s="62"/>
      <c r="AT3" s="72" t="str">
        <f>Schedule!A3</f>
        <v>AVL</v>
      </c>
      <c r="AU3" s="3">
        <f ca="1">VLOOKUP(AT3,'Team Ratings'!$A$2:$H$21,7,FALSE)*(1-Fixtures!$D$3)</f>
        <v>83.391353645930707</v>
      </c>
      <c r="AV3" s="72" t="str">
        <f>Schedule!A3</f>
        <v>AVL</v>
      </c>
      <c r="AW3" s="3">
        <f ca="1">VLOOKUP(AV3,'Team Ratings'!$A$2:$H$21,4,FALSE)*(1+Fixtures!$D$3)</f>
        <v>147.07316801294641</v>
      </c>
    </row>
    <row r="4" spans="1:49" x14ac:dyDescent="0.25">
      <c r="A4" s="41" t="str">
        <f>Schedule!A4</f>
        <v>BOU</v>
      </c>
      <c r="B4" s="61" t="str">
        <f>Schedule!B4</f>
        <v>SHU</v>
      </c>
      <c r="C4" s="61" t="str">
        <f>Schedule!C4</f>
        <v>@AVL</v>
      </c>
      <c r="D4" s="61" t="str">
        <f>Schedule!D4</f>
        <v>MCI</v>
      </c>
      <c r="E4" s="61" t="str">
        <f>Schedule!E4</f>
        <v>@LEI</v>
      </c>
      <c r="F4" s="61" t="str">
        <f>Schedule!F4</f>
        <v>EVE</v>
      </c>
      <c r="G4" s="61" t="str">
        <f>Schedule!G4</f>
        <v>@SOU</v>
      </c>
      <c r="H4" s="61" t="str">
        <f>Schedule!H4</f>
        <v>WHU</v>
      </c>
      <c r="I4" s="61" t="str">
        <f>Schedule!I4</f>
        <v>@ARS</v>
      </c>
      <c r="J4" s="61" t="str">
        <f>Schedule!J4</f>
        <v>NOR</v>
      </c>
      <c r="K4" s="61" t="str">
        <f>Schedule!K4</f>
        <v>@WAT</v>
      </c>
      <c r="L4" s="61" t="str">
        <f>Schedule!L4</f>
        <v>MUN</v>
      </c>
      <c r="M4" s="61" t="str">
        <f>Schedule!M4</f>
        <v>@NEW</v>
      </c>
      <c r="N4" s="61" t="str">
        <f>Schedule!N4</f>
        <v>WOL</v>
      </c>
      <c r="O4" s="61" t="str">
        <f>Schedule!O4</f>
        <v>@TOT</v>
      </c>
      <c r="P4" s="61" t="str">
        <f>Schedule!P4</f>
        <v>@CRY</v>
      </c>
      <c r="Q4" s="61" t="str">
        <f>Schedule!Q4</f>
        <v>LIV</v>
      </c>
      <c r="R4" s="61" t="str">
        <f>Schedule!R4</f>
        <v>@CHE</v>
      </c>
      <c r="S4" s="61" t="str">
        <f>Schedule!S4</f>
        <v>BUR</v>
      </c>
      <c r="T4" s="61" t="str">
        <f>Schedule!T4</f>
        <v>ARS</v>
      </c>
      <c r="U4" s="61" t="str">
        <f>Schedule!U4</f>
        <v>@BRI</v>
      </c>
      <c r="V4" s="61" t="str">
        <f>Schedule!V4</f>
        <v>@WHU</v>
      </c>
      <c r="W4" s="61" t="str">
        <f>Schedule!W4</f>
        <v>WAT</v>
      </c>
      <c r="X4" s="61" t="str">
        <f>Schedule!X4</f>
        <v>@NOR</v>
      </c>
      <c r="Y4" s="61" t="str">
        <f>Schedule!Y4</f>
        <v>BRI</v>
      </c>
      <c r="Z4" s="82" t="str">
        <f>Schedule!Z4</f>
        <v>AVL</v>
      </c>
      <c r="AA4" s="82" t="str">
        <f>Schedule!AA4</f>
        <v>@SHU</v>
      </c>
      <c r="AB4" s="82" t="str">
        <f>Schedule!AB4</f>
        <v>@BUR</v>
      </c>
      <c r="AC4" s="82" t="str">
        <f>Schedule!AC4</f>
        <v>CHE</v>
      </c>
      <c r="AD4" s="82" t="str">
        <f>Schedule!AD4</f>
        <v>@LIV</v>
      </c>
      <c r="AE4" s="82" t="str">
        <f>Schedule!AE4</f>
        <v>CRY</v>
      </c>
      <c r="AF4" s="82" t="str">
        <f>Schedule!AF4</f>
        <v>@WOL</v>
      </c>
      <c r="AG4" s="82" t="str">
        <f>Schedule!AG4</f>
        <v>NEW</v>
      </c>
      <c r="AH4" s="82" t="str">
        <f>Schedule!AH4</f>
        <v>@MUN</v>
      </c>
      <c r="AI4" s="82" t="str">
        <f>Schedule!AI4</f>
        <v>TOT</v>
      </c>
      <c r="AJ4" s="82" t="str">
        <f>Schedule!AJ4</f>
        <v>LEI</v>
      </c>
      <c r="AK4" s="61" t="str">
        <f>Schedule!AK4</f>
        <v>@MCI</v>
      </c>
      <c r="AL4" s="61" t="str">
        <f>Schedule!AL4</f>
        <v>SOU</v>
      </c>
      <c r="AM4" s="61" t="str">
        <f>Schedule!AM4</f>
        <v>@EVE</v>
      </c>
      <c r="AO4" s="62"/>
      <c r="AT4" s="72" t="str">
        <f>Schedule!A4</f>
        <v>BOU</v>
      </c>
      <c r="AU4" s="3">
        <f ca="1">VLOOKUP(AT4,'Team Ratings'!$A$2:$H$21,7,FALSE)*(1-Fixtures!$D$3)</f>
        <v>65.257786950741192</v>
      </c>
      <c r="AV4" s="72" t="str">
        <f>Schedule!A4</f>
        <v>BOU</v>
      </c>
      <c r="AW4" s="3">
        <f ca="1">VLOOKUP(AV4,'Team Ratings'!$A$2:$H$21,4,FALSE)*(1+Fixtures!$D$3)</f>
        <v>126.88587692215808</v>
      </c>
    </row>
    <row r="5" spans="1:49" x14ac:dyDescent="0.25">
      <c r="A5" s="41" t="str">
        <f>Schedule!A5</f>
        <v>BRI</v>
      </c>
      <c r="B5" s="61" t="str">
        <f>Schedule!B5</f>
        <v>@WAT</v>
      </c>
      <c r="C5" s="61" t="str">
        <f>Schedule!C5</f>
        <v>WHU</v>
      </c>
      <c r="D5" s="61" t="str">
        <f>Schedule!D5</f>
        <v>SOU</v>
      </c>
      <c r="E5" s="61" t="str">
        <f>Schedule!E5</f>
        <v>@MCI</v>
      </c>
      <c r="F5" s="61" t="str">
        <f>Schedule!F5</f>
        <v>BUR</v>
      </c>
      <c r="G5" s="61" t="str">
        <f>Schedule!G5</f>
        <v>@NEW</v>
      </c>
      <c r="H5" s="61" t="str">
        <f>Schedule!H5</f>
        <v>@CHE</v>
      </c>
      <c r="I5" s="61" t="str">
        <f>Schedule!I5</f>
        <v>TOT</v>
      </c>
      <c r="J5" s="61" t="str">
        <f>Schedule!J5</f>
        <v>@AVL</v>
      </c>
      <c r="K5" s="61" t="str">
        <f>Schedule!K5</f>
        <v>EVE</v>
      </c>
      <c r="L5" s="61" t="str">
        <f>Schedule!L5</f>
        <v>NOR</v>
      </c>
      <c r="M5" s="61" t="str">
        <f>Schedule!M5</f>
        <v>@MUN</v>
      </c>
      <c r="N5" s="61" t="str">
        <f>Schedule!N5</f>
        <v>LEI</v>
      </c>
      <c r="O5" s="61" t="str">
        <f>Schedule!O5</f>
        <v>@LIV</v>
      </c>
      <c r="P5" s="61" t="str">
        <f>Schedule!P5</f>
        <v>@ARS</v>
      </c>
      <c r="Q5" s="61" t="str">
        <f>Schedule!Q5</f>
        <v>WOL</v>
      </c>
      <c r="R5" s="61" t="str">
        <f>Schedule!R5</f>
        <v>@CRY</v>
      </c>
      <c r="S5" s="61" t="str">
        <f>Schedule!S5</f>
        <v>SHU</v>
      </c>
      <c r="T5" s="61" t="str">
        <f>Schedule!T5</f>
        <v>@TOT</v>
      </c>
      <c r="U5" s="61" t="str">
        <f>Schedule!U5</f>
        <v>BOU</v>
      </c>
      <c r="V5" s="61" t="str">
        <f>Schedule!V5</f>
        <v>CHE</v>
      </c>
      <c r="W5" s="61" t="str">
        <f>Schedule!W5</f>
        <v>@EVE</v>
      </c>
      <c r="X5" s="61" t="str">
        <f>Schedule!X5</f>
        <v>AVL</v>
      </c>
      <c r="Y5" s="61" t="str">
        <f>Schedule!Y5</f>
        <v>@BOU</v>
      </c>
      <c r="Z5" s="82" t="str">
        <f>Schedule!Z5</f>
        <v>@WHU</v>
      </c>
      <c r="AA5" s="82" t="str">
        <f>Schedule!AA5</f>
        <v>WAT</v>
      </c>
      <c r="AB5" s="82" t="str">
        <f>Schedule!AB5</f>
        <v>@SHU</v>
      </c>
      <c r="AC5" s="82" t="str">
        <f>Schedule!AC5</f>
        <v>CRY</v>
      </c>
      <c r="AD5" s="82" t="str">
        <f>Schedule!AD5</f>
        <v>@WOL</v>
      </c>
      <c r="AE5" s="82" t="str">
        <f>Schedule!AE5</f>
        <v>ARS</v>
      </c>
      <c r="AF5" s="82" t="str">
        <f>Schedule!AF5</f>
        <v>@LEI</v>
      </c>
      <c r="AG5" s="82" t="str">
        <f>Schedule!AG5</f>
        <v>MUN</v>
      </c>
      <c r="AH5" s="82" t="str">
        <f>Schedule!AH5</f>
        <v>@NOR</v>
      </c>
      <c r="AI5" s="82" t="str">
        <f>Schedule!AI5</f>
        <v>LIV</v>
      </c>
      <c r="AJ5" s="82" t="str">
        <f>Schedule!AJ5</f>
        <v>MCI</v>
      </c>
      <c r="AK5" s="61" t="str">
        <f>Schedule!AK5</f>
        <v>@SOU</v>
      </c>
      <c r="AL5" s="61" t="str">
        <f>Schedule!AL5</f>
        <v>NEW</v>
      </c>
      <c r="AM5" s="61" t="str">
        <f>Schedule!AM5</f>
        <v>@BUR</v>
      </c>
      <c r="AO5" s="62"/>
      <c r="AT5" s="72" t="str">
        <f>Schedule!A5</f>
        <v>BRI</v>
      </c>
      <c r="AU5" s="3">
        <f ca="1">VLOOKUP(AT5,'Team Ratings'!$A$2:$H$21,7,FALSE)*(1-Fixtures!$D$3)</f>
        <v>84.529476392357566</v>
      </c>
      <c r="AV5" s="72" t="str">
        <f>Schedule!A5</f>
        <v>BRI</v>
      </c>
      <c r="AW5" s="3">
        <f ca="1">VLOOKUP(AV5,'Team Ratings'!$A$2:$H$21,4,FALSE)*(1+Fixtures!$D$3)</f>
        <v>118.01354914984823</v>
      </c>
    </row>
    <row r="6" spans="1:49" x14ac:dyDescent="0.25">
      <c r="A6" s="41" t="str">
        <f>Schedule!A6</f>
        <v>BUR</v>
      </c>
      <c r="B6" s="61" t="str">
        <f>Schedule!B6</f>
        <v>SOU</v>
      </c>
      <c r="C6" s="61" t="str">
        <f>Schedule!C6</f>
        <v>@ARS</v>
      </c>
      <c r="D6" s="61" t="str">
        <f>Schedule!D6</f>
        <v>@WOL</v>
      </c>
      <c r="E6" s="61" t="str">
        <f>Schedule!E6</f>
        <v>LIV</v>
      </c>
      <c r="F6" s="61" t="str">
        <f>Schedule!F6</f>
        <v>@BRI</v>
      </c>
      <c r="G6" s="61" t="str">
        <f>Schedule!G6</f>
        <v>NOR</v>
      </c>
      <c r="H6" s="61" t="str">
        <f>Schedule!H6</f>
        <v>@AVL</v>
      </c>
      <c r="I6" s="61" t="str">
        <f>Schedule!I6</f>
        <v>EVE</v>
      </c>
      <c r="J6" s="61" t="str">
        <f>Schedule!J6</f>
        <v>@LEI</v>
      </c>
      <c r="K6" s="61" t="str">
        <f>Schedule!K6</f>
        <v>CHE</v>
      </c>
      <c r="L6" s="61" t="str">
        <f>Schedule!L6</f>
        <v>@SHU</v>
      </c>
      <c r="M6" s="61" t="str">
        <f>Schedule!M6</f>
        <v>WHU</v>
      </c>
      <c r="N6" s="61" t="str">
        <f>Schedule!N6</f>
        <v>@WAT</v>
      </c>
      <c r="O6" s="61" t="str">
        <f>Schedule!O6</f>
        <v>CRY</v>
      </c>
      <c r="P6" s="61" t="str">
        <f>Schedule!P6</f>
        <v>MCI</v>
      </c>
      <c r="Q6" s="61" t="str">
        <f>Schedule!Q6</f>
        <v>@TOT</v>
      </c>
      <c r="R6" s="61" t="str">
        <f>Schedule!R6</f>
        <v>NEW</v>
      </c>
      <c r="S6" s="61" t="str">
        <f>Schedule!S6</f>
        <v>@BOU</v>
      </c>
      <c r="T6" s="61" t="str">
        <f>Schedule!T6</f>
        <v>@EVE</v>
      </c>
      <c r="U6" s="61" t="str">
        <f>Schedule!U6</f>
        <v>MUN</v>
      </c>
      <c r="V6" s="61" t="str">
        <f>Schedule!V6</f>
        <v>AVL</v>
      </c>
      <c r="W6" s="61" t="str">
        <f>Schedule!W6</f>
        <v>@CHE</v>
      </c>
      <c r="X6" s="61" t="str">
        <f>Schedule!X6</f>
        <v>LEI</v>
      </c>
      <c r="Y6" s="61" t="str">
        <f>Schedule!Y6</f>
        <v>@MUN</v>
      </c>
      <c r="Z6" s="82" t="str">
        <f>Schedule!Z6</f>
        <v>ARS</v>
      </c>
      <c r="AA6" s="82" t="str">
        <f>Schedule!AA6</f>
        <v>@SOU</v>
      </c>
      <c r="AB6" s="82" t="str">
        <f>Schedule!AB6</f>
        <v>BOU</v>
      </c>
      <c r="AC6" s="82" t="str">
        <f>Schedule!AC6</f>
        <v>@NEW</v>
      </c>
      <c r="AD6" s="82" t="str">
        <f>Schedule!AD6</f>
        <v>TOT</v>
      </c>
      <c r="AE6" s="82" t="str">
        <f>Schedule!AE6</f>
        <v>@MCI</v>
      </c>
      <c r="AF6" s="82" t="str">
        <f>Schedule!AF6</f>
        <v>WAT</v>
      </c>
      <c r="AG6" s="82" t="str">
        <f>Schedule!AG6</f>
        <v>@CRY</v>
      </c>
      <c r="AH6" s="82" t="str">
        <f>Schedule!AH6</f>
        <v>SHU</v>
      </c>
      <c r="AI6" s="82" t="str">
        <f>Schedule!AI6</f>
        <v>@WHU</v>
      </c>
      <c r="AJ6" s="82" t="str">
        <f>Schedule!AJ6</f>
        <v>@LIV</v>
      </c>
      <c r="AK6" s="61" t="str">
        <f>Schedule!AK6</f>
        <v>WOL</v>
      </c>
      <c r="AL6" s="61" t="str">
        <f>Schedule!AL6</f>
        <v>@NOR</v>
      </c>
      <c r="AM6" s="61" t="str">
        <f>Schedule!AM6</f>
        <v>BRI</v>
      </c>
      <c r="AO6" s="62"/>
      <c r="AT6" s="72" t="str">
        <f>Schedule!A6</f>
        <v>BUR</v>
      </c>
      <c r="AU6" s="3">
        <f ca="1">VLOOKUP(AT6,'Team Ratings'!$A$2:$H$21,7,FALSE)*(1-Fixtures!$D$3)</f>
        <v>74.995430224278195</v>
      </c>
      <c r="AV6" s="72" t="str">
        <f>Schedule!A6</f>
        <v>BUR</v>
      </c>
      <c r="AW6" s="3">
        <f ca="1">VLOOKUP(AV6,'Team Ratings'!$A$2:$H$21,4,FALSE)*(1+Fixtures!$D$3)</f>
        <v>105.63379771662615</v>
      </c>
    </row>
    <row r="7" spans="1:49" x14ac:dyDescent="0.25">
      <c r="A7" s="41" t="str">
        <f>Schedule!A7</f>
        <v>CHE</v>
      </c>
      <c r="B7" s="61" t="str">
        <f>Schedule!B7</f>
        <v>@MUN</v>
      </c>
      <c r="C7" s="61" t="str">
        <f>Schedule!C7</f>
        <v>LEI</v>
      </c>
      <c r="D7" s="61" t="str">
        <f>Schedule!D7</f>
        <v>@NOR</v>
      </c>
      <c r="E7" s="61" t="str">
        <f>Schedule!E7</f>
        <v>SHU</v>
      </c>
      <c r="F7" s="61" t="str">
        <f>Schedule!F7</f>
        <v>@WOL</v>
      </c>
      <c r="G7" s="61" t="str">
        <f>Schedule!G7</f>
        <v>LIV</v>
      </c>
      <c r="H7" s="61" t="str">
        <f>Schedule!H7</f>
        <v>BRI</v>
      </c>
      <c r="I7" s="61" t="str">
        <f>Schedule!I7</f>
        <v>@SOU</v>
      </c>
      <c r="J7" s="61" t="str">
        <f>Schedule!J7</f>
        <v>NEW</v>
      </c>
      <c r="K7" s="61" t="str">
        <f>Schedule!K7</f>
        <v>@BUR</v>
      </c>
      <c r="L7" s="61" t="str">
        <f>Schedule!L7</f>
        <v>@WAT</v>
      </c>
      <c r="M7" s="61" t="str">
        <f>Schedule!M7</f>
        <v>CRY</v>
      </c>
      <c r="N7" s="61" t="str">
        <f>Schedule!N7</f>
        <v>@MCI</v>
      </c>
      <c r="O7" s="61" t="str">
        <f>Schedule!O7</f>
        <v>WHU</v>
      </c>
      <c r="P7" s="61" t="str">
        <f>Schedule!P7</f>
        <v>AVL</v>
      </c>
      <c r="Q7" s="61" t="str">
        <f>Schedule!Q7</f>
        <v>@EVE</v>
      </c>
      <c r="R7" s="61" t="str">
        <f>Schedule!R7</f>
        <v>BOU</v>
      </c>
      <c r="S7" s="61" t="str">
        <f>Schedule!S7</f>
        <v>@TOT</v>
      </c>
      <c r="T7" s="61" t="str">
        <f>Schedule!T7</f>
        <v>SOU</v>
      </c>
      <c r="U7" s="61" t="str">
        <f>Schedule!U7</f>
        <v>@ARS</v>
      </c>
      <c r="V7" s="61" t="str">
        <f>Schedule!V7</f>
        <v>@BRI</v>
      </c>
      <c r="W7" s="61" t="str">
        <f>Schedule!W7</f>
        <v>BUR</v>
      </c>
      <c r="X7" s="61" t="str">
        <f>Schedule!X7</f>
        <v>@NEW</v>
      </c>
      <c r="Y7" s="61" t="str">
        <f>Schedule!Y7</f>
        <v>ARS</v>
      </c>
      <c r="Z7" s="82" t="str">
        <f>Schedule!Z7</f>
        <v>@LEI</v>
      </c>
      <c r="AA7" s="82" t="str">
        <f>Schedule!AA7</f>
        <v>MUN</v>
      </c>
      <c r="AB7" s="82" t="str">
        <f>Schedule!AB7</f>
        <v>TOT</v>
      </c>
      <c r="AC7" s="82" t="str">
        <f>Schedule!AC7</f>
        <v>@BOU</v>
      </c>
      <c r="AD7" s="82" t="str">
        <f>Schedule!AD7</f>
        <v>EVE</v>
      </c>
      <c r="AE7" s="82" t="str">
        <f>Schedule!AE7</f>
        <v>@AVL</v>
      </c>
      <c r="AF7" s="82" t="str">
        <f>Schedule!AF7</f>
        <v>MCI</v>
      </c>
      <c r="AG7" s="82" t="str">
        <f>Schedule!AG7</f>
        <v>@WHU</v>
      </c>
      <c r="AH7" s="82" t="str">
        <f>Schedule!AH7</f>
        <v>WAT</v>
      </c>
      <c r="AI7" s="82" t="str">
        <f>Schedule!AI7</f>
        <v>@CRY</v>
      </c>
      <c r="AJ7" s="82" t="str">
        <f>Schedule!AJ7</f>
        <v>@SHU</v>
      </c>
      <c r="AK7" s="61" t="str">
        <f>Schedule!AK7</f>
        <v>NOR</v>
      </c>
      <c r="AL7" s="61" t="str">
        <f>Schedule!AL7</f>
        <v>@LIV</v>
      </c>
      <c r="AM7" s="61" t="str">
        <f>Schedule!AM7</f>
        <v>WOL</v>
      </c>
      <c r="AO7" s="62"/>
      <c r="AT7" s="72" t="str">
        <f>Schedule!A7</f>
        <v>CHE</v>
      </c>
      <c r="AU7" s="3">
        <f ca="1">VLOOKUP(AT7,'Team Ratings'!$A$2:$H$21,7,FALSE)*(1-Fixtures!$D$3)</f>
        <v>117.90699832012083</v>
      </c>
      <c r="AV7" s="72" t="str">
        <f>Schedule!A7</f>
        <v>CHE</v>
      </c>
      <c r="AW7" s="3">
        <f ca="1">VLOOKUP(AV7,'Team Ratings'!$A$2:$H$21,4,FALSE)*(1+Fixtures!$D$3)</f>
        <v>84.037839983826714</v>
      </c>
    </row>
    <row r="8" spans="1:49" x14ac:dyDescent="0.25">
      <c r="A8" s="41" t="str">
        <f>Schedule!A8</f>
        <v>CRY</v>
      </c>
      <c r="B8" s="61" t="str">
        <f>Schedule!B8</f>
        <v>EVE</v>
      </c>
      <c r="C8" s="61" t="str">
        <f>Schedule!C8</f>
        <v>@SHU</v>
      </c>
      <c r="D8" s="61" t="str">
        <f>Schedule!D8</f>
        <v>@MUN</v>
      </c>
      <c r="E8" s="61" t="str">
        <f>Schedule!E8</f>
        <v>AVL</v>
      </c>
      <c r="F8" s="61" t="str">
        <f>Schedule!F8</f>
        <v>@TOT</v>
      </c>
      <c r="G8" s="61" t="str">
        <f>Schedule!G8</f>
        <v>WOL</v>
      </c>
      <c r="H8" s="61" t="str">
        <f>Schedule!H8</f>
        <v>NOR</v>
      </c>
      <c r="I8" s="61" t="str">
        <f>Schedule!I8</f>
        <v>@WHU</v>
      </c>
      <c r="J8" s="61" t="str">
        <f>Schedule!J8</f>
        <v>MCI</v>
      </c>
      <c r="K8" s="61" t="str">
        <f>Schedule!K8</f>
        <v>@ARS</v>
      </c>
      <c r="L8" s="61" t="str">
        <f>Schedule!L8</f>
        <v>LEI</v>
      </c>
      <c r="M8" s="61" t="str">
        <f>Schedule!M8</f>
        <v>@CHE</v>
      </c>
      <c r="N8" s="61" t="str">
        <f>Schedule!N8</f>
        <v>LIV</v>
      </c>
      <c r="O8" s="61" t="str">
        <f>Schedule!O8</f>
        <v>@BUR</v>
      </c>
      <c r="P8" s="61" t="str">
        <f>Schedule!P8</f>
        <v>BOU</v>
      </c>
      <c r="Q8" s="61" t="str">
        <f>Schedule!Q8</f>
        <v>@WAT</v>
      </c>
      <c r="R8" s="61" t="str">
        <f>Schedule!R8</f>
        <v>BRI</v>
      </c>
      <c r="S8" s="61" t="str">
        <f>Schedule!S8</f>
        <v>@NEW</v>
      </c>
      <c r="T8" s="61" t="str">
        <f>Schedule!T8</f>
        <v>WHU</v>
      </c>
      <c r="U8" s="61" t="str">
        <f>Schedule!U8</f>
        <v>@SOU</v>
      </c>
      <c r="V8" s="61" t="str">
        <f>Schedule!V8</f>
        <v>@NOR</v>
      </c>
      <c r="W8" s="61" t="str">
        <f>Schedule!W8</f>
        <v>ARS</v>
      </c>
      <c r="X8" s="61" t="str">
        <f>Schedule!X8</f>
        <v>@MCI</v>
      </c>
      <c r="Y8" s="61" t="str">
        <f>Schedule!Y8</f>
        <v>SOU</v>
      </c>
      <c r="Z8" s="82" t="str">
        <f>Schedule!Z8</f>
        <v>SHU</v>
      </c>
      <c r="AA8" s="82" t="str">
        <f>Schedule!AA8</f>
        <v>@EVE</v>
      </c>
      <c r="AB8" s="82" t="str">
        <f>Schedule!AB8</f>
        <v>NEW</v>
      </c>
      <c r="AC8" s="82" t="str">
        <f>Schedule!AC8</f>
        <v>@BRI</v>
      </c>
      <c r="AD8" s="82" t="str">
        <f>Schedule!AD8</f>
        <v>WAT</v>
      </c>
      <c r="AE8" s="82" t="str">
        <f>Schedule!AE8</f>
        <v>@BOU</v>
      </c>
      <c r="AF8" s="82" t="str">
        <f>Schedule!AF8</f>
        <v>@LIV</v>
      </c>
      <c r="AG8" s="82" t="str">
        <f>Schedule!AG8</f>
        <v>BUR</v>
      </c>
      <c r="AH8" s="82" t="str">
        <f>Schedule!AH8</f>
        <v>@LEI</v>
      </c>
      <c r="AI8" s="82" t="str">
        <f>Schedule!AI8</f>
        <v>CHE</v>
      </c>
      <c r="AJ8" s="82" t="str">
        <f>Schedule!AJ8</f>
        <v>@AVL</v>
      </c>
      <c r="AK8" s="61" t="str">
        <f>Schedule!AK8</f>
        <v>MUN</v>
      </c>
      <c r="AL8" s="61" t="str">
        <f>Schedule!AL8</f>
        <v>@WOL</v>
      </c>
      <c r="AM8" s="61" t="str">
        <f>Schedule!AM8</f>
        <v>TOT</v>
      </c>
      <c r="AO8" s="62"/>
      <c r="AT8" s="72" t="str">
        <f>Schedule!A8</f>
        <v>CRY</v>
      </c>
      <c r="AU8" s="3">
        <f ca="1">VLOOKUP(AT8,'Team Ratings'!$A$2:$H$21,7,FALSE)*(1-Fixtures!$D$3)</f>
        <v>56.908938382277455</v>
      </c>
      <c r="AV8" s="72" t="str">
        <f>Schedule!A8</f>
        <v>CRY</v>
      </c>
      <c r="AW8" s="3">
        <f ca="1">VLOOKUP(AV8,'Team Ratings'!$A$2:$H$21,4,FALSE)*(1+Fixtures!$D$3)</f>
        <v>114.38460562614026</v>
      </c>
    </row>
    <row r="9" spans="1:49" x14ac:dyDescent="0.25">
      <c r="A9" s="41" t="str">
        <f>Schedule!A9</f>
        <v>EVE</v>
      </c>
      <c r="B9" s="61" t="str">
        <f>Schedule!B9</f>
        <v>@CRY</v>
      </c>
      <c r="C9" s="61" t="str">
        <f>Schedule!C9</f>
        <v>WAT</v>
      </c>
      <c r="D9" s="61" t="str">
        <f>Schedule!D9</f>
        <v>@AVL</v>
      </c>
      <c r="E9" s="61" t="str">
        <f>Schedule!E9</f>
        <v>WOL</v>
      </c>
      <c r="F9" s="61" t="str">
        <f>Schedule!F9</f>
        <v>@BOU</v>
      </c>
      <c r="G9" s="61" t="str">
        <f>Schedule!G9</f>
        <v>SHU</v>
      </c>
      <c r="H9" s="61" t="str">
        <f>Schedule!H9</f>
        <v>MCI</v>
      </c>
      <c r="I9" s="61" t="str">
        <f>Schedule!I9</f>
        <v>@BUR</v>
      </c>
      <c r="J9" s="61" t="str">
        <f>Schedule!J9</f>
        <v>WHU</v>
      </c>
      <c r="K9" s="61" t="str">
        <f>Schedule!K9</f>
        <v>@BRI</v>
      </c>
      <c r="L9" s="61" t="str">
        <f>Schedule!L9</f>
        <v>TOT</v>
      </c>
      <c r="M9" s="61" t="str">
        <f>Schedule!M9</f>
        <v>@SOU</v>
      </c>
      <c r="N9" s="61" t="str">
        <f>Schedule!N9</f>
        <v>NOR</v>
      </c>
      <c r="O9" s="61" t="str">
        <f>Schedule!O9</f>
        <v>@LEI</v>
      </c>
      <c r="P9" s="61" t="str">
        <f>Schedule!P9</f>
        <v>@LIV</v>
      </c>
      <c r="Q9" s="61" t="str">
        <f>Schedule!Q9</f>
        <v>CHE</v>
      </c>
      <c r="R9" s="61" t="str">
        <f>Schedule!R9</f>
        <v>@MUN</v>
      </c>
      <c r="S9" s="61" t="str">
        <f>Schedule!S9</f>
        <v>ARS</v>
      </c>
      <c r="T9" s="61" t="str">
        <f>Schedule!T9</f>
        <v>BUR</v>
      </c>
      <c r="U9" s="61" t="str">
        <f>Schedule!U9</f>
        <v>@NEW</v>
      </c>
      <c r="V9" s="61" t="str">
        <f>Schedule!V9</f>
        <v>@MCI</v>
      </c>
      <c r="W9" s="61" t="str">
        <f>Schedule!W9</f>
        <v>BRI</v>
      </c>
      <c r="X9" s="61" t="str">
        <f>Schedule!X9</f>
        <v>@WHU</v>
      </c>
      <c r="Y9" s="61" t="str">
        <f>Schedule!Y9</f>
        <v>NEW</v>
      </c>
      <c r="Z9" s="82" t="str">
        <f>Schedule!Z9</f>
        <v>@WAT</v>
      </c>
      <c r="AA9" s="82" t="str">
        <f>Schedule!AA9</f>
        <v>CRY</v>
      </c>
      <c r="AB9" s="82" t="str">
        <f>Schedule!AB9</f>
        <v>@ARS</v>
      </c>
      <c r="AC9" s="82" t="str">
        <f>Schedule!AC9</f>
        <v>MUN</v>
      </c>
      <c r="AD9" s="82" t="str">
        <f>Schedule!AD9</f>
        <v>@CHE</v>
      </c>
      <c r="AE9" s="82" t="str">
        <f>Schedule!AE9</f>
        <v>LIV</v>
      </c>
      <c r="AF9" s="82" t="str">
        <f>Schedule!AF9</f>
        <v>@NOR</v>
      </c>
      <c r="AG9" s="82" t="str">
        <f>Schedule!AG9</f>
        <v>LEI</v>
      </c>
      <c r="AH9" s="82" t="str">
        <f>Schedule!AH9</f>
        <v>@TOT</v>
      </c>
      <c r="AI9" s="82" t="str">
        <f>Schedule!AI9</f>
        <v>SOU</v>
      </c>
      <c r="AJ9" s="82" t="str">
        <f>Schedule!AJ9</f>
        <v>@WOL</v>
      </c>
      <c r="AK9" s="61" t="str">
        <f>Schedule!AK9</f>
        <v>AVL</v>
      </c>
      <c r="AL9" s="61" t="str">
        <f>Schedule!AL9</f>
        <v>@SHU</v>
      </c>
      <c r="AM9" s="61" t="str">
        <f>Schedule!AM9</f>
        <v>BOU</v>
      </c>
      <c r="AO9" s="62"/>
      <c r="AT9" s="72" t="str">
        <f>Schedule!A9</f>
        <v>EVE</v>
      </c>
      <c r="AU9" s="3">
        <f ca="1">VLOOKUP(AT9,'Team Ratings'!$A$2:$H$21,7,FALSE)*(1-Fixtures!$D$3)</f>
        <v>90.054383251152188</v>
      </c>
      <c r="AV9" s="72" t="str">
        <f>Schedule!A9</f>
        <v>EVE</v>
      </c>
      <c r="AW9" s="3">
        <f ca="1">VLOOKUP(AV9,'Team Ratings'!$A$2:$H$21,4,FALSE)*(1+Fixtures!$D$3)</f>
        <v>100.53110805125908</v>
      </c>
    </row>
    <row r="10" spans="1:49" x14ac:dyDescent="0.25">
      <c r="A10" s="41" t="str">
        <f>Schedule!A10</f>
        <v>LEI</v>
      </c>
      <c r="B10" s="61" t="str">
        <f>Schedule!B10</f>
        <v>WOL</v>
      </c>
      <c r="C10" s="61" t="str">
        <f>Schedule!C10</f>
        <v>@CHE</v>
      </c>
      <c r="D10" s="61" t="str">
        <f>Schedule!D10</f>
        <v>@SHU</v>
      </c>
      <c r="E10" s="61" t="str">
        <f>Schedule!E10</f>
        <v>BOU</v>
      </c>
      <c r="F10" s="61" t="str">
        <f>Schedule!F10</f>
        <v>@MUN</v>
      </c>
      <c r="G10" s="61" t="str">
        <f>Schedule!G10</f>
        <v>TOT</v>
      </c>
      <c r="H10" s="61" t="str">
        <f>Schedule!H10</f>
        <v>NEW</v>
      </c>
      <c r="I10" s="61" t="str">
        <f>Schedule!I10</f>
        <v>@LIV</v>
      </c>
      <c r="J10" s="61" t="str">
        <f>Schedule!J10</f>
        <v>BUR</v>
      </c>
      <c r="K10" s="61" t="str">
        <f>Schedule!K10</f>
        <v>@SOU</v>
      </c>
      <c r="L10" s="61" t="str">
        <f>Schedule!L10</f>
        <v>@CRY</v>
      </c>
      <c r="M10" s="61" t="str">
        <f>Schedule!M10</f>
        <v>ARS</v>
      </c>
      <c r="N10" s="61" t="str">
        <f>Schedule!N10</f>
        <v>@BRI</v>
      </c>
      <c r="O10" s="61" t="str">
        <f>Schedule!O10</f>
        <v>EVE</v>
      </c>
      <c r="P10" s="61" t="str">
        <f>Schedule!P10</f>
        <v>WAT</v>
      </c>
      <c r="Q10" s="61" t="str">
        <f>Schedule!Q10</f>
        <v>@AVL</v>
      </c>
      <c r="R10" s="61" t="str">
        <f>Schedule!R10</f>
        <v>NOR</v>
      </c>
      <c r="S10" s="61" t="str">
        <f>Schedule!S10</f>
        <v>@MCI</v>
      </c>
      <c r="T10" s="61" t="str">
        <f>Schedule!T10</f>
        <v>LIV</v>
      </c>
      <c r="U10" s="61" t="str">
        <f>Schedule!U10</f>
        <v>@WHU</v>
      </c>
      <c r="V10" s="61" t="str">
        <f>Schedule!V10</f>
        <v>@NEW</v>
      </c>
      <c r="W10" s="61" t="str">
        <f>Schedule!W10</f>
        <v>SOU</v>
      </c>
      <c r="X10" s="61" t="str">
        <f>Schedule!X10</f>
        <v>@BUR</v>
      </c>
      <c r="Y10" s="61" t="str">
        <f>Schedule!Y10</f>
        <v>WHU</v>
      </c>
      <c r="Z10" s="82" t="str">
        <f>Schedule!Z10</f>
        <v>CHE</v>
      </c>
      <c r="AA10" s="82" t="str">
        <f>Schedule!AA10</f>
        <v>@WOL</v>
      </c>
      <c r="AB10" s="82" t="str">
        <f>Schedule!AB10</f>
        <v>MCI</v>
      </c>
      <c r="AC10" s="82" t="str">
        <f>Schedule!AC10</f>
        <v>@NOR</v>
      </c>
      <c r="AD10" s="82" t="str">
        <f>Schedule!AD10</f>
        <v>AVL</v>
      </c>
      <c r="AE10" s="82" t="str">
        <f>Schedule!AE10</f>
        <v>@WAT</v>
      </c>
      <c r="AF10" s="82" t="str">
        <f>Schedule!AF10</f>
        <v>BRI</v>
      </c>
      <c r="AG10" s="82" t="str">
        <f>Schedule!AG10</f>
        <v>@EVE</v>
      </c>
      <c r="AH10" s="82" t="str">
        <f>Schedule!AH10</f>
        <v>CRY</v>
      </c>
      <c r="AI10" s="82" t="str">
        <f>Schedule!AI10</f>
        <v>@ARS</v>
      </c>
      <c r="AJ10" s="82" t="str">
        <f>Schedule!AJ10</f>
        <v>@BOU</v>
      </c>
      <c r="AK10" s="61" t="str">
        <f>Schedule!AK10</f>
        <v>SHU</v>
      </c>
      <c r="AL10" s="61" t="str">
        <f>Schedule!AL10</f>
        <v>@TOT</v>
      </c>
      <c r="AM10" s="61" t="str">
        <f>Schedule!AM10</f>
        <v>MUN</v>
      </c>
      <c r="AO10" s="62"/>
      <c r="AT10" s="72" t="str">
        <f>Schedule!A10</f>
        <v>LEI</v>
      </c>
      <c r="AU10" s="3">
        <f ca="1">VLOOKUP(AT10,'Team Ratings'!$A$2:$H$21,7,FALSE)*(1-Fixtures!$D$3)</f>
        <v>110.17116245055088</v>
      </c>
      <c r="AV10" s="72" t="str">
        <f>Schedule!A10</f>
        <v>LEI</v>
      </c>
      <c r="AW10" s="3">
        <f ca="1">VLOOKUP(AV10,'Team Ratings'!$A$2:$H$21,4,FALSE)*(1+Fixtures!$D$3)</f>
        <v>97.056054558052523</v>
      </c>
    </row>
    <row r="11" spans="1:49" x14ac:dyDescent="0.25">
      <c r="A11" s="41" t="str">
        <f>Schedule!A11</f>
        <v>LIV</v>
      </c>
      <c r="B11" s="61" t="str">
        <f>Schedule!B11</f>
        <v>NOR</v>
      </c>
      <c r="C11" s="61" t="str">
        <f>Schedule!C11</f>
        <v>@SOU</v>
      </c>
      <c r="D11" s="61" t="str">
        <f>Schedule!D11</f>
        <v>ARS</v>
      </c>
      <c r="E11" s="61" t="str">
        <f>Schedule!E11</f>
        <v>@BUR</v>
      </c>
      <c r="F11" s="61" t="str">
        <f>Schedule!F11</f>
        <v>NEW</v>
      </c>
      <c r="G11" s="61" t="str">
        <f>Schedule!G11</f>
        <v>@CHE</v>
      </c>
      <c r="H11" s="61" t="str">
        <f>Schedule!H11</f>
        <v>@SHU</v>
      </c>
      <c r="I11" s="61" t="str">
        <f>Schedule!I11</f>
        <v>LEI</v>
      </c>
      <c r="J11" s="61" t="str">
        <f>Schedule!J11</f>
        <v>@MUN</v>
      </c>
      <c r="K11" s="61" t="str">
        <f>Schedule!K11</f>
        <v>TOT</v>
      </c>
      <c r="L11" s="61" t="str">
        <f>Schedule!L11</f>
        <v>@AVL</v>
      </c>
      <c r="M11" s="61" t="str">
        <f>Schedule!M11</f>
        <v>MCI</v>
      </c>
      <c r="N11" s="61" t="str">
        <f>Schedule!N11</f>
        <v>@CRY</v>
      </c>
      <c r="O11" s="61" t="str">
        <f>Schedule!O11</f>
        <v>BRI</v>
      </c>
      <c r="P11" s="61" t="str">
        <f>Schedule!P11</f>
        <v>EVE</v>
      </c>
      <c r="Q11" s="61" t="str">
        <f>Schedule!Q11</f>
        <v>@BOU</v>
      </c>
      <c r="R11" s="61" t="str">
        <f>Schedule!R11</f>
        <v>WAT</v>
      </c>
      <c r="S11" s="90" t="str">
        <f>Schedule!S11</f>
        <v>@WHU</v>
      </c>
      <c r="T11" s="61" t="str">
        <f>Schedule!T11</f>
        <v>@LEI</v>
      </c>
      <c r="U11" s="61" t="str">
        <f>Schedule!U11</f>
        <v>WOL</v>
      </c>
      <c r="V11" s="61" t="str">
        <f>Schedule!V11</f>
        <v>SHU</v>
      </c>
      <c r="W11" s="61" t="str">
        <f>Schedule!W11</f>
        <v>@TOT</v>
      </c>
      <c r="X11" s="61" t="str">
        <f>Schedule!X11</f>
        <v>MUN</v>
      </c>
      <c r="Y11" s="90" t="str">
        <f>Schedule!Y11</f>
        <v>@WOL</v>
      </c>
      <c r="Z11" s="82" t="str">
        <f>Schedule!Z11</f>
        <v>SOU</v>
      </c>
      <c r="AA11" s="82" t="str">
        <f>Schedule!AA11</f>
        <v>@NOR</v>
      </c>
      <c r="AB11" s="82" t="str">
        <f>Schedule!AB11</f>
        <v>WHU</v>
      </c>
      <c r="AC11" s="82" t="str">
        <f>Schedule!AC11</f>
        <v>@WAT</v>
      </c>
      <c r="AD11" s="82" t="str">
        <f>Schedule!AD11</f>
        <v>BOU</v>
      </c>
      <c r="AE11" s="82" t="str">
        <f>Schedule!AE11</f>
        <v>@EVE</v>
      </c>
      <c r="AF11" s="82" t="str">
        <f>Schedule!AF11</f>
        <v>CRY</v>
      </c>
      <c r="AG11" s="82" t="str">
        <f>Schedule!AG11</f>
        <v>@MCI</v>
      </c>
      <c r="AH11" s="82" t="str">
        <f>Schedule!AH11</f>
        <v>AVL</v>
      </c>
      <c r="AI11" s="82" t="str">
        <f>Schedule!AI11</f>
        <v>@BRI</v>
      </c>
      <c r="AJ11" s="82" t="str">
        <f>Schedule!AJ11</f>
        <v>BUR</v>
      </c>
      <c r="AK11" s="61" t="str">
        <f>Schedule!AK11</f>
        <v>@ARS</v>
      </c>
      <c r="AL11" s="61" t="str">
        <f>Schedule!AL11</f>
        <v>CHE</v>
      </c>
      <c r="AM11" s="61" t="str">
        <f>Schedule!AM11</f>
        <v>@NEW</v>
      </c>
      <c r="AO11" s="62"/>
      <c r="AT11" s="72" t="str">
        <f>Schedule!A11</f>
        <v>LIV</v>
      </c>
      <c r="AU11" s="3">
        <f ca="1">VLOOKUP(AT11,'Team Ratings'!$A$2:$H$21,7,FALSE)*(1-Fixtures!$D$3)</f>
        <v>130.55343583761424</v>
      </c>
      <c r="AV11" s="72" t="str">
        <f>Schedule!A11</f>
        <v>LIV</v>
      </c>
      <c r="AW11" s="3">
        <f ca="1">VLOOKUP(AV11,'Team Ratings'!$A$2:$H$21,4,FALSE)*(1+Fixtures!$D$3)</f>
        <v>74.458809044757757</v>
      </c>
    </row>
    <row r="12" spans="1:49" x14ac:dyDescent="0.25">
      <c r="A12" s="41" t="str">
        <f>Schedule!A12</f>
        <v>MCI</v>
      </c>
      <c r="B12" s="61" t="str">
        <f>Schedule!B12</f>
        <v>@WHU</v>
      </c>
      <c r="C12" s="61" t="str">
        <f>Schedule!C12</f>
        <v>TOT</v>
      </c>
      <c r="D12" s="61" t="str">
        <f>Schedule!D12</f>
        <v>@BOU</v>
      </c>
      <c r="E12" s="61" t="str">
        <f>Schedule!E12</f>
        <v>BRI</v>
      </c>
      <c r="F12" s="61" t="str">
        <f>Schedule!F12</f>
        <v>@NOR</v>
      </c>
      <c r="G12" s="61" t="str">
        <f>Schedule!G12</f>
        <v>WAT</v>
      </c>
      <c r="H12" s="61" t="str">
        <f>Schedule!H12</f>
        <v>@EVE</v>
      </c>
      <c r="I12" s="61" t="str">
        <f>Schedule!I12</f>
        <v>WOL</v>
      </c>
      <c r="J12" s="61" t="str">
        <f>Schedule!J12</f>
        <v>@CRY</v>
      </c>
      <c r="K12" s="61" t="str">
        <f>Schedule!K12</f>
        <v>AVL</v>
      </c>
      <c r="L12" s="61" t="str">
        <f>Schedule!L12</f>
        <v>SOU</v>
      </c>
      <c r="M12" s="61" t="str">
        <f>Schedule!M12</f>
        <v>@LIV</v>
      </c>
      <c r="N12" s="61" t="str">
        <f>Schedule!N12</f>
        <v>CHE</v>
      </c>
      <c r="O12" s="61" t="str">
        <f>Schedule!O12</f>
        <v>@NEW</v>
      </c>
      <c r="P12" s="61" t="str">
        <f>Schedule!P12</f>
        <v>@BUR</v>
      </c>
      <c r="Q12" s="61" t="str">
        <f>Schedule!Q12</f>
        <v>MUN</v>
      </c>
      <c r="R12" s="61" t="str">
        <f>Schedule!R12</f>
        <v>@ARS</v>
      </c>
      <c r="S12" s="61" t="str">
        <f>Schedule!S12</f>
        <v>LEI</v>
      </c>
      <c r="T12" s="61" t="str">
        <f>Schedule!T12</f>
        <v>@WOL</v>
      </c>
      <c r="U12" s="61" t="str">
        <f>Schedule!U12</f>
        <v>SHU</v>
      </c>
      <c r="V12" s="61" t="str">
        <f>Schedule!V12</f>
        <v>EVE</v>
      </c>
      <c r="W12" s="61" t="str">
        <f>Schedule!W12</f>
        <v>@AVL</v>
      </c>
      <c r="X12" s="61" t="str">
        <f>Schedule!X12</f>
        <v>CRY</v>
      </c>
      <c r="Y12" s="61" t="str">
        <f>Schedule!Y12</f>
        <v>@SHU</v>
      </c>
      <c r="Z12" s="82" t="str">
        <f>Schedule!Z12</f>
        <v>@TOT</v>
      </c>
      <c r="AA12" s="82" t="str">
        <f>Schedule!AA12</f>
        <v>WHU</v>
      </c>
      <c r="AB12" s="82" t="str">
        <f>Schedule!AB12</f>
        <v>@LEI</v>
      </c>
      <c r="AC12" s="130" t="str">
        <f>Schedule!AC12</f>
        <v>ARS</v>
      </c>
      <c r="AD12" s="82" t="str">
        <f>Schedule!AD12</f>
        <v>@MUN</v>
      </c>
      <c r="AE12" s="82" t="str">
        <f>Schedule!AE12</f>
        <v>BUR</v>
      </c>
      <c r="AF12" s="82" t="str">
        <f>Schedule!AF12</f>
        <v>@CHE</v>
      </c>
      <c r="AG12" s="82" t="str">
        <f>Schedule!AG12</f>
        <v>LIV</v>
      </c>
      <c r="AH12" s="82" t="str">
        <f>Schedule!AH12</f>
        <v>@SOU</v>
      </c>
      <c r="AI12" s="82" t="str">
        <f>Schedule!AI12</f>
        <v>NEW</v>
      </c>
      <c r="AJ12" s="82" t="str">
        <f>Schedule!AJ12</f>
        <v>@BRI</v>
      </c>
      <c r="AK12" s="61" t="str">
        <f>Schedule!AK12</f>
        <v>BOU</v>
      </c>
      <c r="AL12" s="61" t="str">
        <f>Schedule!AL12</f>
        <v>@WAT</v>
      </c>
      <c r="AM12" s="61" t="str">
        <f>Schedule!AM12</f>
        <v>NOR</v>
      </c>
      <c r="AO12" s="62"/>
      <c r="AT12" s="72" t="str">
        <f>Schedule!A12</f>
        <v>MCI</v>
      </c>
      <c r="AU12" s="3">
        <f ca="1">VLOOKUP(AT12,'Team Ratings'!$A$2:$H$21,7,FALSE)*(1-Fixtures!$D$3)</f>
        <v>155.51232471021717</v>
      </c>
      <c r="AV12" s="72" t="str">
        <f>Schedule!A12</f>
        <v>MCI</v>
      </c>
      <c r="AW12" s="3">
        <f ca="1">VLOOKUP(AV12,'Team Ratings'!$A$2:$H$21,4,FALSE)*(1+Fixtures!$D$3)</f>
        <v>88.114242903495182</v>
      </c>
    </row>
    <row r="13" spans="1:49" x14ac:dyDescent="0.25">
      <c r="A13" s="41" t="str">
        <f>Schedule!A13</f>
        <v>MUN</v>
      </c>
      <c r="B13" s="61" t="str">
        <f>Schedule!B13</f>
        <v>CHE</v>
      </c>
      <c r="C13" s="61" t="str">
        <f>Schedule!C13</f>
        <v>@WOL</v>
      </c>
      <c r="D13" s="61" t="str">
        <f>Schedule!D13</f>
        <v>CRY</v>
      </c>
      <c r="E13" s="61" t="str">
        <f>Schedule!E13</f>
        <v>@SOU</v>
      </c>
      <c r="F13" s="61" t="str">
        <f>Schedule!F13</f>
        <v>LEI</v>
      </c>
      <c r="G13" s="61" t="str">
        <f>Schedule!G13</f>
        <v>@WHU</v>
      </c>
      <c r="H13" s="61" t="str">
        <f>Schedule!H13</f>
        <v>ARS</v>
      </c>
      <c r="I13" s="61" t="str">
        <f>Schedule!I13</f>
        <v>@NEW</v>
      </c>
      <c r="J13" s="61" t="str">
        <f>Schedule!J13</f>
        <v>LIV</v>
      </c>
      <c r="K13" s="61" t="str">
        <f>Schedule!K13</f>
        <v>@NOR</v>
      </c>
      <c r="L13" s="61" t="str">
        <f>Schedule!L13</f>
        <v>@BOU</v>
      </c>
      <c r="M13" s="61" t="str">
        <f>Schedule!M13</f>
        <v>BRI</v>
      </c>
      <c r="N13" s="61" t="str">
        <f>Schedule!N13</f>
        <v>@SHU</v>
      </c>
      <c r="O13" s="61" t="str">
        <f>Schedule!O13</f>
        <v>AVL</v>
      </c>
      <c r="P13" s="61" t="str">
        <f>Schedule!P13</f>
        <v>TOT</v>
      </c>
      <c r="Q13" s="61" t="str">
        <f>Schedule!Q13</f>
        <v>@MCI</v>
      </c>
      <c r="R13" s="61" t="str">
        <f>Schedule!R13</f>
        <v>EVE</v>
      </c>
      <c r="S13" s="61" t="str">
        <f>Schedule!S13</f>
        <v>@WAT</v>
      </c>
      <c r="T13" s="61" t="str">
        <f>Schedule!T13</f>
        <v>NEW</v>
      </c>
      <c r="U13" s="61" t="str">
        <f>Schedule!U13</f>
        <v>@BUR</v>
      </c>
      <c r="V13" s="61" t="str">
        <f>Schedule!V13</f>
        <v>@ARS</v>
      </c>
      <c r="W13" s="61" t="str">
        <f>Schedule!W13</f>
        <v>NOR</v>
      </c>
      <c r="X13" s="61" t="str">
        <f>Schedule!X13</f>
        <v>@LIV</v>
      </c>
      <c r="Y13" s="61" t="str">
        <f>Schedule!Y13</f>
        <v>BUR</v>
      </c>
      <c r="Z13" s="82" t="str">
        <f>Schedule!Z13</f>
        <v>WOL</v>
      </c>
      <c r="AA13" s="82" t="str">
        <f>Schedule!AA13</f>
        <v>@CHE</v>
      </c>
      <c r="AB13" s="82" t="str">
        <f>Schedule!AB13</f>
        <v>WAT</v>
      </c>
      <c r="AC13" s="82" t="str">
        <f>Schedule!AC13</f>
        <v>@EVE</v>
      </c>
      <c r="AD13" s="82" t="str">
        <f>Schedule!AD13</f>
        <v>MCI</v>
      </c>
      <c r="AE13" s="82" t="str">
        <f>Schedule!AE13</f>
        <v>@TOT</v>
      </c>
      <c r="AF13" s="82" t="str">
        <f>Schedule!AF13</f>
        <v>SHU</v>
      </c>
      <c r="AG13" s="82" t="str">
        <f>Schedule!AG13</f>
        <v>@BRI</v>
      </c>
      <c r="AH13" s="82" t="str">
        <f>Schedule!AH13</f>
        <v>BOU</v>
      </c>
      <c r="AI13" s="82" t="str">
        <f>Schedule!AI13</f>
        <v>@AVL</v>
      </c>
      <c r="AJ13" s="82" t="str">
        <f>Schedule!AJ13</f>
        <v>SOU</v>
      </c>
      <c r="AK13" s="61" t="str">
        <f>Schedule!AK13</f>
        <v>@CRY</v>
      </c>
      <c r="AL13" s="61" t="str">
        <f>Schedule!AL13</f>
        <v>WHU</v>
      </c>
      <c r="AM13" s="61" t="str">
        <f>Schedule!AM13</f>
        <v>@LEI</v>
      </c>
      <c r="AO13" s="62"/>
      <c r="AT13" s="72" t="str">
        <f>Schedule!A13</f>
        <v>MUN</v>
      </c>
      <c r="AU13" s="3">
        <f ca="1">VLOOKUP(AT13,'Team Ratings'!$A$2:$H$21,7,FALSE)*(1-Fixtures!$D$3)</f>
        <v>108.33683551229151</v>
      </c>
      <c r="AV13" s="72" t="str">
        <f>Schedule!A13</f>
        <v>MUN</v>
      </c>
      <c r="AW13" s="3">
        <f ca="1">VLOOKUP(AV13,'Team Ratings'!$A$2:$H$21,4,FALSE)*(1+Fixtures!$D$3)</f>
        <v>87.248980166757804</v>
      </c>
    </row>
    <row r="14" spans="1:49" x14ac:dyDescent="0.25">
      <c r="A14" s="41" t="str">
        <f>Schedule!A14</f>
        <v>NEW</v>
      </c>
      <c r="B14" s="61" t="str">
        <f>Schedule!B14</f>
        <v>ARS</v>
      </c>
      <c r="C14" s="61" t="str">
        <f>Schedule!C14</f>
        <v>@NOR</v>
      </c>
      <c r="D14" s="61" t="str">
        <f>Schedule!D14</f>
        <v>@TOT</v>
      </c>
      <c r="E14" s="61" t="str">
        <f>Schedule!E14</f>
        <v>WAT</v>
      </c>
      <c r="F14" s="61" t="str">
        <f>Schedule!F14</f>
        <v>@LIV</v>
      </c>
      <c r="G14" s="61" t="str">
        <f>Schedule!G14</f>
        <v>BRI</v>
      </c>
      <c r="H14" s="61" t="str">
        <f>Schedule!H14</f>
        <v>@LEI</v>
      </c>
      <c r="I14" s="61" t="str">
        <f>Schedule!I14</f>
        <v>MUN</v>
      </c>
      <c r="J14" s="61" t="str">
        <f>Schedule!J14</f>
        <v>@CHE</v>
      </c>
      <c r="K14" s="61" t="str">
        <f>Schedule!K14</f>
        <v>WOL</v>
      </c>
      <c r="L14" s="61" t="str">
        <f>Schedule!L14</f>
        <v>@WHU</v>
      </c>
      <c r="M14" s="61" t="str">
        <f>Schedule!M14</f>
        <v>BOU</v>
      </c>
      <c r="N14" s="61" t="str">
        <f>Schedule!N14</f>
        <v>@AVL</v>
      </c>
      <c r="O14" s="61" t="str">
        <f>Schedule!O14</f>
        <v>MCI</v>
      </c>
      <c r="P14" s="61" t="str">
        <f>Schedule!P14</f>
        <v>@SHU</v>
      </c>
      <c r="Q14" s="61" t="str">
        <f>Schedule!Q14</f>
        <v>SOU</v>
      </c>
      <c r="R14" s="61" t="str">
        <f>Schedule!R14</f>
        <v>@BUR</v>
      </c>
      <c r="S14" s="61" t="str">
        <f>Schedule!S14</f>
        <v>CRY</v>
      </c>
      <c r="T14" s="61" t="str">
        <f>Schedule!T14</f>
        <v>@MUN</v>
      </c>
      <c r="U14" s="61" t="str">
        <f>Schedule!U14</f>
        <v>EVE</v>
      </c>
      <c r="V14" s="61" t="str">
        <f>Schedule!V14</f>
        <v>LEI</v>
      </c>
      <c r="W14" s="61" t="str">
        <f>Schedule!W14</f>
        <v>@WOL</v>
      </c>
      <c r="X14" s="61" t="str">
        <f>Schedule!X14</f>
        <v>CHE</v>
      </c>
      <c r="Y14" s="61" t="str">
        <f>Schedule!Y14</f>
        <v>@EVE</v>
      </c>
      <c r="Z14" s="82" t="str">
        <f>Schedule!Z14</f>
        <v>NOR</v>
      </c>
      <c r="AA14" s="82" t="str">
        <f>Schedule!AA14</f>
        <v>@ARS</v>
      </c>
      <c r="AB14" s="82" t="str">
        <f>Schedule!AB14</f>
        <v>@CRY</v>
      </c>
      <c r="AC14" s="82" t="str">
        <f>Schedule!AC14</f>
        <v>BUR</v>
      </c>
      <c r="AD14" s="82" t="str">
        <f>Schedule!AD14</f>
        <v>@SOU</v>
      </c>
      <c r="AE14" s="82" t="str">
        <f>Schedule!AE14</f>
        <v>SHU</v>
      </c>
      <c r="AF14" s="82" t="str">
        <f>Schedule!AF14</f>
        <v>AVL</v>
      </c>
      <c r="AG14" s="82" t="str">
        <f>Schedule!AG14</f>
        <v>@BOU</v>
      </c>
      <c r="AH14" s="82" t="str">
        <f>Schedule!AH14</f>
        <v>WHU</v>
      </c>
      <c r="AI14" s="82" t="str">
        <f>Schedule!AI14</f>
        <v>@MCI</v>
      </c>
      <c r="AJ14" s="82" t="str">
        <f>Schedule!AJ14</f>
        <v>@WAT</v>
      </c>
      <c r="AK14" s="61" t="str">
        <f>Schedule!AK14</f>
        <v>TOT</v>
      </c>
      <c r="AL14" s="61" t="str">
        <f>Schedule!AL14</f>
        <v>@BRI</v>
      </c>
      <c r="AM14" s="61" t="str">
        <f>Schedule!AM14</f>
        <v>LIV</v>
      </c>
      <c r="AO14" s="62"/>
      <c r="AT14" s="72" t="str">
        <f>Schedule!A14</f>
        <v>NEW</v>
      </c>
      <c r="AU14" s="3">
        <f ca="1">VLOOKUP(AT14,'Team Ratings'!$A$2:$H$21,7,FALSE)*(1-Fixtures!$D$3)</f>
        <v>60.961725442216988</v>
      </c>
      <c r="AV14" s="72" t="str">
        <f>Schedule!A14</f>
        <v>NEW</v>
      </c>
      <c r="AW14" s="3">
        <f ca="1">VLOOKUP(AV14,'Team Ratings'!$A$2:$H$21,4,FALSE)*(1+Fixtures!$D$3)</f>
        <v>133.77480385912293</v>
      </c>
    </row>
    <row r="15" spans="1:49" x14ac:dyDescent="0.25">
      <c r="A15" s="41" t="str">
        <f>Schedule!A15</f>
        <v>NOR</v>
      </c>
      <c r="B15" s="61" t="str">
        <f>Schedule!B15</f>
        <v>@LIV</v>
      </c>
      <c r="C15" s="61" t="str">
        <f>Schedule!C15</f>
        <v>NEW</v>
      </c>
      <c r="D15" s="61" t="str">
        <f>Schedule!D15</f>
        <v>CHE</v>
      </c>
      <c r="E15" s="61" t="str">
        <f>Schedule!E15</f>
        <v>@WHU</v>
      </c>
      <c r="F15" s="61" t="str">
        <f>Schedule!F15</f>
        <v>MCI</v>
      </c>
      <c r="G15" s="61" t="str">
        <f>Schedule!G15</f>
        <v>@BUR</v>
      </c>
      <c r="H15" s="61" t="str">
        <f>Schedule!H15</f>
        <v>@CRY</v>
      </c>
      <c r="I15" s="61" t="str">
        <f>Schedule!I15</f>
        <v>AVL</v>
      </c>
      <c r="J15" s="61" t="str">
        <f>Schedule!J15</f>
        <v>@BOU</v>
      </c>
      <c r="K15" s="61" t="str">
        <f>Schedule!K15</f>
        <v>MUN</v>
      </c>
      <c r="L15" s="61" t="str">
        <f>Schedule!L15</f>
        <v>@BRI</v>
      </c>
      <c r="M15" s="61" t="str">
        <f>Schedule!M15</f>
        <v>WAT</v>
      </c>
      <c r="N15" s="61" t="str">
        <f>Schedule!N15</f>
        <v>@EVE</v>
      </c>
      <c r="O15" s="61" t="str">
        <f>Schedule!O15</f>
        <v>ARS</v>
      </c>
      <c r="P15" s="61" t="str">
        <f>Schedule!P15</f>
        <v>@SOU</v>
      </c>
      <c r="Q15" s="61" t="str">
        <f>Schedule!Q15</f>
        <v>SHU</v>
      </c>
      <c r="R15" s="61" t="str">
        <f>Schedule!R15</f>
        <v>@LEI</v>
      </c>
      <c r="S15" s="61" t="str">
        <f>Schedule!S15</f>
        <v>WOL</v>
      </c>
      <c r="T15" s="61" t="str">
        <f>Schedule!T15</f>
        <v>@AVL</v>
      </c>
      <c r="U15" s="61" t="str">
        <f>Schedule!U15</f>
        <v>TOT</v>
      </c>
      <c r="V15" s="61" t="str">
        <f>Schedule!V15</f>
        <v>CRY</v>
      </c>
      <c r="W15" s="61" t="str">
        <f>Schedule!W15</f>
        <v>@MUN</v>
      </c>
      <c r="X15" s="61" t="str">
        <f>Schedule!X15</f>
        <v>BOU</v>
      </c>
      <c r="Y15" s="61" t="str">
        <f>Schedule!Y15</f>
        <v>@TOT</v>
      </c>
      <c r="Z15" s="82" t="str">
        <f>Schedule!Z15</f>
        <v>@NEW</v>
      </c>
      <c r="AA15" s="82" t="str">
        <f>Schedule!AA15</f>
        <v>LIV</v>
      </c>
      <c r="AB15" s="82" t="str">
        <f>Schedule!AB15</f>
        <v>@WOL</v>
      </c>
      <c r="AC15" s="82" t="str">
        <f>Schedule!AC15</f>
        <v>LEI</v>
      </c>
      <c r="AD15" s="82" t="str">
        <f>Schedule!AD15</f>
        <v>@SHU</v>
      </c>
      <c r="AE15" s="82" t="str">
        <f>Schedule!AE15</f>
        <v>SOU</v>
      </c>
      <c r="AF15" s="82" t="str">
        <f>Schedule!AF15</f>
        <v>EVE</v>
      </c>
      <c r="AG15" s="82" t="str">
        <f>Schedule!AG15</f>
        <v>@ARS</v>
      </c>
      <c r="AH15" s="82" t="str">
        <f>Schedule!AH15</f>
        <v>BRI</v>
      </c>
      <c r="AI15" s="82" t="str">
        <f>Schedule!AI15</f>
        <v>@WAT</v>
      </c>
      <c r="AJ15" s="82" t="str">
        <f>Schedule!AJ15</f>
        <v>WHU</v>
      </c>
      <c r="AK15" s="61" t="str">
        <f>Schedule!AK15</f>
        <v>@CHE</v>
      </c>
      <c r="AL15" s="61" t="str">
        <f>Schedule!AL15</f>
        <v>BUR</v>
      </c>
      <c r="AM15" s="61" t="str">
        <f>Schedule!AM15</f>
        <v>@MCI</v>
      </c>
      <c r="AO15" s="62"/>
      <c r="AT15" s="72" t="str">
        <f>Schedule!A15</f>
        <v>NOR</v>
      </c>
      <c r="AU15" s="3">
        <f ca="1">VLOOKUP(AT15,'Team Ratings'!$A$2:$H$21,7,FALSE)*(1-Fixtures!$D$3)</f>
        <v>71.496263868543281</v>
      </c>
      <c r="AV15" s="72" t="str">
        <f>Schedule!A15</f>
        <v>NOR</v>
      </c>
      <c r="AW15" s="3">
        <f ca="1">VLOOKUP(AV15,'Team Ratings'!$A$2:$H$21,4,FALSE)*(1+Fixtures!$D$3)</f>
        <v>139.12836016776123</v>
      </c>
    </row>
    <row r="16" spans="1:49" x14ac:dyDescent="0.25">
      <c r="A16" s="41" t="str">
        <f>Schedule!A16</f>
        <v>SHU</v>
      </c>
      <c r="B16" s="61" t="str">
        <f>Schedule!B16</f>
        <v>@BOU</v>
      </c>
      <c r="C16" s="61" t="str">
        <f>Schedule!C16</f>
        <v>CRY</v>
      </c>
      <c r="D16" s="61" t="str">
        <f>Schedule!D16</f>
        <v>LEI</v>
      </c>
      <c r="E16" s="61" t="str">
        <f>Schedule!E16</f>
        <v>@CHE</v>
      </c>
      <c r="F16" s="61" t="str">
        <f>Schedule!F16</f>
        <v>SOU</v>
      </c>
      <c r="G16" s="61" t="str">
        <f>Schedule!G16</f>
        <v>@EVE</v>
      </c>
      <c r="H16" s="61" t="str">
        <f>Schedule!H16</f>
        <v>LIV</v>
      </c>
      <c r="I16" s="61" t="str">
        <f>Schedule!I16</f>
        <v>@WAT</v>
      </c>
      <c r="J16" s="61" t="str">
        <f>Schedule!J16</f>
        <v>ARS</v>
      </c>
      <c r="K16" s="61" t="str">
        <f>Schedule!K16</f>
        <v>@WHU</v>
      </c>
      <c r="L16" s="61" t="str">
        <f>Schedule!L16</f>
        <v>BUR</v>
      </c>
      <c r="M16" s="61" t="str">
        <f>Schedule!M16</f>
        <v>@TOT</v>
      </c>
      <c r="N16" s="61" t="str">
        <f>Schedule!N16</f>
        <v>MUN</v>
      </c>
      <c r="O16" s="61" t="str">
        <f>Schedule!O16</f>
        <v>@WOL</v>
      </c>
      <c r="P16" s="61" t="str">
        <f>Schedule!P16</f>
        <v>NEW</v>
      </c>
      <c r="Q16" s="61" t="str">
        <f>Schedule!Q16</f>
        <v>@NOR</v>
      </c>
      <c r="R16" s="61" t="str">
        <f>Schedule!R16</f>
        <v>AVL</v>
      </c>
      <c r="S16" s="61" t="str">
        <f>Schedule!S16</f>
        <v>@BRI</v>
      </c>
      <c r="T16" s="61" t="str">
        <f>Schedule!T16</f>
        <v>WAT</v>
      </c>
      <c r="U16" s="61" t="str">
        <f>Schedule!U16</f>
        <v>@MCI</v>
      </c>
      <c r="V16" s="61" t="str">
        <f>Schedule!V16</f>
        <v>@LIV</v>
      </c>
      <c r="W16" s="61" t="str">
        <f>Schedule!W16</f>
        <v>WHU</v>
      </c>
      <c r="X16" s="61" t="str">
        <f>Schedule!X16</f>
        <v>@ARS</v>
      </c>
      <c r="Y16" s="61" t="str">
        <f>Schedule!Y16</f>
        <v>MCI</v>
      </c>
      <c r="Z16" s="82" t="str">
        <f>Schedule!Z16</f>
        <v>@CRY</v>
      </c>
      <c r="AA16" s="82" t="str">
        <f>Schedule!AA16</f>
        <v>BOU</v>
      </c>
      <c r="AB16" s="82" t="str">
        <f>Schedule!AB16</f>
        <v>BRI</v>
      </c>
      <c r="AC16" s="130" t="str">
        <f>Schedule!AC16</f>
        <v>@AVL</v>
      </c>
      <c r="AD16" s="82" t="str">
        <f>Schedule!AD16</f>
        <v>NOR</v>
      </c>
      <c r="AE16" s="82" t="str">
        <f>Schedule!AE16</f>
        <v>@NEW</v>
      </c>
      <c r="AF16" s="82" t="str">
        <f>Schedule!AF16</f>
        <v>@MUN</v>
      </c>
      <c r="AG16" s="82" t="str">
        <f>Schedule!AG16</f>
        <v>TOT</v>
      </c>
      <c r="AH16" s="82" t="str">
        <f>Schedule!AH16</f>
        <v>@BUR</v>
      </c>
      <c r="AI16" s="82" t="str">
        <f>Schedule!AI16</f>
        <v>WOL</v>
      </c>
      <c r="AJ16" s="82" t="str">
        <f>Schedule!AJ16</f>
        <v>CHE</v>
      </c>
      <c r="AK16" s="61" t="str">
        <f>Schedule!AK16</f>
        <v>@LEI</v>
      </c>
      <c r="AL16" s="61" t="str">
        <f>Schedule!AL16</f>
        <v>EVE</v>
      </c>
      <c r="AM16" s="61" t="str">
        <f>Schedule!AM16</f>
        <v>@SOU</v>
      </c>
      <c r="AO16" s="62"/>
      <c r="AT16" s="72" t="str">
        <f>Schedule!A16</f>
        <v>SHU</v>
      </c>
      <c r="AU16" s="3">
        <f ca="1">VLOOKUP(AT16,'Team Ratings'!$A$2:$H$21,7,FALSE)*(1-Fixtures!$D$3)</f>
        <v>75.606935645031783</v>
      </c>
      <c r="AV16" s="72" t="str">
        <f>Schedule!A16</f>
        <v>SHU</v>
      </c>
      <c r="AW16" s="3">
        <f ca="1">VLOOKUP(AV16,'Team Ratings'!$A$2:$H$21,4,FALSE)*(1+Fixtures!$D$3)</f>
        <v>94.579215340347517</v>
      </c>
    </row>
    <row r="17" spans="1:56" x14ac:dyDescent="0.25">
      <c r="A17" s="41" t="str">
        <f>Schedule!A17</f>
        <v>SOU</v>
      </c>
      <c r="B17" s="61" t="str">
        <f>Schedule!B17</f>
        <v>@BUR</v>
      </c>
      <c r="C17" s="61" t="str">
        <f>Schedule!C17</f>
        <v>LIV</v>
      </c>
      <c r="D17" s="61" t="str">
        <f>Schedule!D17</f>
        <v>@BRI</v>
      </c>
      <c r="E17" s="61" t="str">
        <f>Schedule!E17</f>
        <v>MUN</v>
      </c>
      <c r="F17" s="61" t="str">
        <f>Schedule!F17</f>
        <v>@SHU</v>
      </c>
      <c r="G17" s="61" t="str">
        <f>Schedule!G17</f>
        <v>BOU</v>
      </c>
      <c r="H17" s="61" t="str">
        <f>Schedule!H17</f>
        <v>@TOT</v>
      </c>
      <c r="I17" s="61" t="str">
        <f>Schedule!I17</f>
        <v>CHE</v>
      </c>
      <c r="J17" s="61" t="str">
        <f>Schedule!J17</f>
        <v>@WOL</v>
      </c>
      <c r="K17" s="61" t="str">
        <f>Schedule!K17</f>
        <v>LEI</v>
      </c>
      <c r="L17" s="61" t="str">
        <f>Schedule!L17</f>
        <v>@MCI</v>
      </c>
      <c r="M17" s="61" t="str">
        <f>Schedule!M17</f>
        <v>EVE</v>
      </c>
      <c r="N17" s="61" t="str">
        <f>Schedule!N17</f>
        <v>@ARS</v>
      </c>
      <c r="O17" s="61" t="str">
        <f>Schedule!O17</f>
        <v>WAT</v>
      </c>
      <c r="P17" s="61" t="str">
        <f>Schedule!P17</f>
        <v>NOR</v>
      </c>
      <c r="Q17" s="61" t="str">
        <f>Schedule!Q17</f>
        <v>@NEW</v>
      </c>
      <c r="R17" s="61" t="str">
        <f>Schedule!R17</f>
        <v>WHU</v>
      </c>
      <c r="S17" s="61" t="str">
        <f>Schedule!S17</f>
        <v>@AVL</v>
      </c>
      <c r="T17" s="61" t="str">
        <f>Schedule!T17</f>
        <v>@CHE</v>
      </c>
      <c r="U17" s="61" t="str">
        <f>Schedule!U17</f>
        <v>CRY</v>
      </c>
      <c r="V17" s="61" t="str">
        <f>Schedule!V17</f>
        <v>TOT</v>
      </c>
      <c r="W17" s="61" t="str">
        <f>Schedule!W17</f>
        <v>@LEI</v>
      </c>
      <c r="X17" s="61" t="str">
        <f>Schedule!X17</f>
        <v>WOL</v>
      </c>
      <c r="Y17" s="61" t="str">
        <f>Schedule!Y17</f>
        <v>@CRY</v>
      </c>
      <c r="Z17" s="82" t="str">
        <f>Schedule!Z17</f>
        <v>@LIV</v>
      </c>
      <c r="AA17" s="82" t="str">
        <f>Schedule!AA17</f>
        <v>BUR</v>
      </c>
      <c r="AB17" s="82" t="str">
        <f>Schedule!AB17</f>
        <v>AVL</v>
      </c>
      <c r="AC17" s="82" t="str">
        <f>Schedule!AC17</f>
        <v>@WHU</v>
      </c>
      <c r="AD17" s="82" t="str">
        <f>Schedule!AD17</f>
        <v>NEW</v>
      </c>
      <c r="AE17" s="82" t="str">
        <f>Schedule!AE17</f>
        <v>@NOR</v>
      </c>
      <c r="AF17" s="82" t="str">
        <f>Schedule!AF17</f>
        <v>ARS</v>
      </c>
      <c r="AG17" s="82" t="str">
        <f>Schedule!AG17</f>
        <v>@WAT</v>
      </c>
      <c r="AH17" s="82" t="str">
        <f>Schedule!AH17</f>
        <v>MCI</v>
      </c>
      <c r="AI17" s="82" t="str">
        <f>Schedule!AI17</f>
        <v>@EVE</v>
      </c>
      <c r="AJ17" s="82" t="str">
        <f>Schedule!AJ17</f>
        <v>@MUN</v>
      </c>
      <c r="AK17" s="61" t="str">
        <f>Schedule!AK17</f>
        <v>BRI</v>
      </c>
      <c r="AL17" s="61" t="str">
        <f>Schedule!AL17</f>
        <v>@BOU</v>
      </c>
      <c r="AM17" s="61" t="str">
        <f>Schedule!AM17</f>
        <v>SHU</v>
      </c>
      <c r="AO17" s="62"/>
      <c r="AT17" s="72" t="str">
        <f>Schedule!A17</f>
        <v>SOU</v>
      </c>
      <c r="AU17" s="3">
        <f ca="1">VLOOKUP(AT17,'Team Ratings'!$A$2:$H$21,7,FALSE)*(1-Fixtures!$D$3)</f>
        <v>95.441383180888394</v>
      </c>
      <c r="AV17" s="72" t="str">
        <f>Schedule!A17</f>
        <v>SOU</v>
      </c>
      <c r="AW17" s="3">
        <f ca="1">VLOOKUP(AV17,'Team Ratings'!$A$2:$H$21,4,FALSE)*(1+Fixtures!$D$3)</f>
        <v>111.04962363009973</v>
      </c>
    </row>
    <row r="18" spans="1:56" x14ac:dyDescent="0.25">
      <c r="A18" s="41" t="str">
        <f>Schedule!A18</f>
        <v>TOT</v>
      </c>
      <c r="B18" s="61" t="str">
        <f>Schedule!B18</f>
        <v>AVL</v>
      </c>
      <c r="C18" s="61" t="str">
        <f>Schedule!C18</f>
        <v>@MCI</v>
      </c>
      <c r="D18" s="61" t="str">
        <f>Schedule!D18</f>
        <v>NEW</v>
      </c>
      <c r="E18" s="61" t="str">
        <f>Schedule!E18</f>
        <v>@ARS</v>
      </c>
      <c r="F18" s="61" t="str">
        <f>Schedule!F18</f>
        <v>CRY</v>
      </c>
      <c r="G18" s="61" t="str">
        <f>Schedule!G18</f>
        <v>@LEI</v>
      </c>
      <c r="H18" s="61" t="str">
        <f>Schedule!H18</f>
        <v>SOU</v>
      </c>
      <c r="I18" s="61" t="str">
        <f>Schedule!I18</f>
        <v>@BRI</v>
      </c>
      <c r="J18" s="61" t="str">
        <f>Schedule!J18</f>
        <v>WAT</v>
      </c>
      <c r="K18" s="61" t="str">
        <f>Schedule!K18</f>
        <v>@LIV</v>
      </c>
      <c r="L18" s="61" t="str">
        <f>Schedule!L18</f>
        <v>@EVE</v>
      </c>
      <c r="M18" s="61" t="str">
        <f>Schedule!M18</f>
        <v>SHU</v>
      </c>
      <c r="N18" s="61" t="str">
        <f>Schedule!N18</f>
        <v>@WHU</v>
      </c>
      <c r="O18" s="61" t="str">
        <f>Schedule!O18</f>
        <v>BOU</v>
      </c>
      <c r="P18" s="61" t="str">
        <f>Schedule!P18</f>
        <v>@MUN</v>
      </c>
      <c r="Q18" s="61" t="str">
        <f>Schedule!Q18</f>
        <v>BUR</v>
      </c>
      <c r="R18" s="61" t="str">
        <f>Schedule!R18</f>
        <v>@WOL</v>
      </c>
      <c r="S18" s="61" t="str">
        <f>Schedule!S18</f>
        <v>CHE</v>
      </c>
      <c r="T18" s="61" t="str">
        <f>Schedule!T18</f>
        <v>BRI</v>
      </c>
      <c r="U18" s="61" t="str">
        <f>Schedule!U18</f>
        <v>@NOR</v>
      </c>
      <c r="V18" s="61" t="str">
        <f>Schedule!V18</f>
        <v>@SOU</v>
      </c>
      <c r="W18" s="61" t="str">
        <f>Schedule!W18</f>
        <v>LIV</v>
      </c>
      <c r="X18" s="61" t="str">
        <f>Schedule!X18</f>
        <v>@WAT</v>
      </c>
      <c r="Y18" s="61" t="str">
        <f>Schedule!Y18</f>
        <v>NOR</v>
      </c>
      <c r="Z18" s="82" t="str">
        <f>Schedule!Z18</f>
        <v>MCI</v>
      </c>
      <c r="AA18" s="82" t="str">
        <f>Schedule!AA18</f>
        <v>@AVL</v>
      </c>
      <c r="AB18" s="82" t="str">
        <f>Schedule!AB18</f>
        <v>@CHE</v>
      </c>
      <c r="AC18" s="82" t="str">
        <f>Schedule!AC18</f>
        <v>WOL</v>
      </c>
      <c r="AD18" s="82" t="str">
        <f>Schedule!AD18</f>
        <v>@BUR</v>
      </c>
      <c r="AE18" s="82" t="str">
        <f>Schedule!AE18</f>
        <v>MUN</v>
      </c>
      <c r="AF18" s="82" t="str">
        <f>Schedule!AF18</f>
        <v>WHU</v>
      </c>
      <c r="AG18" s="82" t="str">
        <f>Schedule!AG18</f>
        <v>@SHU</v>
      </c>
      <c r="AH18" s="82" t="str">
        <f>Schedule!AH18</f>
        <v>EVE</v>
      </c>
      <c r="AI18" s="82" t="str">
        <f>Schedule!AI18</f>
        <v>@BOU</v>
      </c>
      <c r="AJ18" s="82" t="str">
        <f>Schedule!AJ18</f>
        <v>ARS</v>
      </c>
      <c r="AK18" s="61" t="str">
        <f>Schedule!AK18</f>
        <v>@NEW</v>
      </c>
      <c r="AL18" s="61" t="str">
        <f>Schedule!AL18</f>
        <v>LEI</v>
      </c>
      <c r="AM18" s="61" t="str">
        <f>Schedule!AM18</f>
        <v>@CRY</v>
      </c>
      <c r="AO18" s="62"/>
      <c r="AT18" s="72" t="str">
        <f>Schedule!A18</f>
        <v>TOT</v>
      </c>
      <c r="AU18" s="3">
        <f ca="1">VLOOKUP(AT18,'Team Ratings'!$A$2:$H$21,7,FALSE)*(1-Fixtures!$D$3)</f>
        <v>85.686219675040647</v>
      </c>
      <c r="AV18" s="72" t="str">
        <f>Schedule!A18</f>
        <v>TOT</v>
      </c>
      <c r="AW18" s="3">
        <f ca="1">VLOOKUP(AV18,'Team Ratings'!$A$2:$H$21,4,FALSE)*(1+Fixtures!$D$3)</f>
        <v>102.73354893374456</v>
      </c>
    </row>
    <row r="19" spans="1:56" x14ac:dyDescent="0.25">
      <c r="A19" s="41" t="str">
        <f>Schedule!A19</f>
        <v>WAT</v>
      </c>
      <c r="B19" s="61" t="str">
        <f>Schedule!B19</f>
        <v>BRI</v>
      </c>
      <c r="C19" s="61" t="str">
        <f>Schedule!C19</f>
        <v>@EVE</v>
      </c>
      <c r="D19" s="61" t="str">
        <f>Schedule!D19</f>
        <v>WHU</v>
      </c>
      <c r="E19" s="61" t="str">
        <f>Schedule!E19</f>
        <v>@NEW</v>
      </c>
      <c r="F19" s="61" t="str">
        <f>Schedule!F19</f>
        <v>ARS</v>
      </c>
      <c r="G19" s="61" t="str">
        <f>Schedule!G19</f>
        <v>@MCI</v>
      </c>
      <c r="H19" s="61" t="str">
        <f>Schedule!H19</f>
        <v>@WOL</v>
      </c>
      <c r="I19" s="61" t="str">
        <f>Schedule!I19</f>
        <v>SHU</v>
      </c>
      <c r="J19" s="61" t="str">
        <f>Schedule!J19</f>
        <v>@TOT</v>
      </c>
      <c r="K19" s="61" t="str">
        <f>Schedule!K19</f>
        <v>BOU</v>
      </c>
      <c r="L19" s="61" t="str">
        <f>Schedule!L19</f>
        <v>CHE</v>
      </c>
      <c r="M19" s="61" t="str">
        <f>Schedule!M19</f>
        <v>@NOR</v>
      </c>
      <c r="N19" s="61" t="str">
        <f>Schedule!N19</f>
        <v>BUR</v>
      </c>
      <c r="O19" s="61" t="str">
        <f>Schedule!O19</f>
        <v>@SOU</v>
      </c>
      <c r="P19" s="61" t="str">
        <f>Schedule!P19</f>
        <v>@LEI</v>
      </c>
      <c r="Q19" s="61" t="str">
        <f>Schedule!Q19</f>
        <v>CRY</v>
      </c>
      <c r="R19" s="61" t="str">
        <f>Schedule!R19</f>
        <v>@LIV</v>
      </c>
      <c r="S19" s="61" t="str">
        <f>Schedule!S19</f>
        <v>MUN</v>
      </c>
      <c r="T19" s="61" t="str">
        <f>Schedule!T19</f>
        <v>@SHU</v>
      </c>
      <c r="U19" s="61" t="str">
        <f>Schedule!U19</f>
        <v>AVL</v>
      </c>
      <c r="V19" s="61" t="str">
        <f>Schedule!V19</f>
        <v>WOL</v>
      </c>
      <c r="W19" s="61" t="str">
        <f>Schedule!W19</f>
        <v>@BOU</v>
      </c>
      <c r="X19" s="61" t="str">
        <f>Schedule!X19</f>
        <v>TOT</v>
      </c>
      <c r="Y19" s="61" t="str">
        <f>Schedule!Y19</f>
        <v>@AVL</v>
      </c>
      <c r="Z19" s="82" t="str">
        <f>Schedule!Z19</f>
        <v>EVE</v>
      </c>
      <c r="AA19" s="82" t="str">
        <f>Schedule!AA19</f>
        <v>@BRI</v>
      </c>
      <c r="AB19" s="82" t="str">
        <f>Schedule!AB19</f>
        <v>@MUN</v>
      </c>
      <c r="AC19" s="82" t="str">
        <f>Schedule!AC19</f>
        <v>LIV</v>
      </c>
      <c r="AD19" s="82" t="str">
        <f>Schedule!AD19</f>
        <v>@CRY</v>
      </c>
      <c r="AE19" s="82" t="str">
        <f>Schedule!AE19</f>
        <v>LEI</v>
      </c>
      <c r="AF19" s="82" t="str">
        <f>Schedule!AF19</f>
        <v>@BUR</v>
      </c>
      <c r="AG19" s="82" t="str">
        <f>Schedule!AG19</f>
        <v>SOU</v>
      </c>
      <c r="AH19" s="82" t="str">
        <f>Schedule!AH19</f>
        <v>@CHE</v>
      </c>
      <c r="AI19" s="82" t="str">
        <f>Schedule!AI19</f>
        <v>NOR</v>
      </c>
      <c r="AJ19" s="82" t="str">
        <f>Schedule!AJ19</f>
        <v>NEW</v>
      </c>
      <c r="AK19" s="61" t="str">
        <f>Schedule!AK19</f>
        <v>@WHU</v>
      </c>
      <c r="AL19" s="61" t="str">
        <f>Schedule!AL19</f>
        <v>MCI</v>
      </c>
      <c r="AM19" s="61" t="str">
        <f>Schedule!AM19</f>
        <v>@ARS</v>
      </c>
      <c r="AO19" s="62"/>
      <c r="AT19" s="72" t="str">
        <f>Schedule!A19</f>
        <v>WAT</v>
      </c>
      <c r="AU19" s="3">
        <f ca="1">VLOOKUP(AT19,'Team Ratings'!$A$2:$H$21,7,FALSE)*(1-Fixtures!$D$3)</f>
        <v>77.724615513868329</v>
      </c>
      <c r="AV19" s="72" t="str">
        <f>Schedule!A19</f>
        <v>WAT</v>
      </c>
      <c r="AW19" s="3">
        <f ca="1">VLOOKUP(AV19,'Team Ratings'!$A$2:$H$21,4,FALSE)*(1+Fixtures!$D$3)</f>
        <v>119.96241493818715</v>
      </c>
    </row>
    <row r="20" spans="1:56" x14ac:dyDescent="0.25">
      <c r="A20" s="41" t="str">
        <f>Schedule!A20</f>
        <v>WHU</v>
      </c>
      <c r="B20" s="61" t="str">
        <f>Schedule!B20</f>
        <v>MCI</v>
      </c>
      <c r="C20" s="61" t="str">
        <f>Schedule!C20</f>
        <v>@BRI</v>
      </c>
      <c r="D20" s="61" t="str">
        <f>Schedule!D20</f>
        <v>@WAT</v>
      </c>
      <c r="E20" s="61" t="str">
        <f>Schedule!E20</f>
        <v>NOR</v>
      </c>
      <c r="F20" s="61" t="str">
        <f>Schedule!F20</f>
        <v>@AVL</v>
      </c>
      <c r="G20" s="61" t="str">
        <f>Schedule!G20</f>
        <v>MUN</v>
      </c>
      <c r="H20" s="61" t="str">
        <f>Schedule!H20</f>
        <v>@BOU</v>
      </c>
      <c r="I20" s="61" t="str">
        <f>Schedule!I20</f>
        <v>CRY</v>
      </c>
      <c r="J20" s="61" t="str">
        <f>Schedule!J20</f>
        <v>@EVE</v>
      </c>
      <c r="K20" s="61" t="str">
        <f>Schedule!K20</f>
        <v>SHU</v>
      </c>
      <c r="L20" s="61" t="str">
        <f>Schedule!L20</f>
        <v>NEW</v>
      </c>
      <c r="M20" s="61" t="str">
        <f>Schedule!M20</f>
        <v>@BUR</v>
      </c>
      <c r="N20" s="61" t="str">
        <f>Schedule!N20</f>
        <v>TOT</v>
      </c>
      <c r="O20" s="61" t="str">
        <f>Schedule!O20</f>
        <v>@CHE</v>
      </c>
      <c r="P20" s="61" t="str">
        <f>Schedule!P20</f>
        <v>@WOL</v>
      </c>
      <c r="Q20" s="61" t="str">
        <f>Schedule!Q20</f>
        <v>ARS</v>
      </c>
      <c r="R20" s="61" t="str">
        <f>Schedule!R20</f>
        <v>@SOU</v>
      </c>
      <c r="S20" s="90" t="str">
        <f>Schedule!S20</f>
        <v>LIV</v>
      </c>
      <c r="T20" s="61" t="str">
        <f>Schedule!T20</f>
        <v>@CRY</v>
      </c>
      <c r="U20" s="61" t="str">
        <f>Schedule!U20</f>
        <v>LEI</v>
      </c>
      <c r="V20" s="61" t="str">
        <f>Schedule!V20</f>
        <v>BOU</v>
      </c>
      <c r="W20" s="61" t="str">
        <f>Schedule!W20</f>
        <v>@SHU</v>
      </c>
      <c r="X20" s="61" t="str">
        <f>Schedule!X20</f>
        <v>EVE</v>
      </c>
      <c r="Y20" s="90" t="str">
        <f>Schedule!Y20</f>
        <v>@LEI</v>
      </c>
      <c r="Z20" s="82" t="str">
        <f>Schedule!Z20</f>
        <v>BRI</v>
      </c>
      <c r="AA20" s="82" t="str">
        <f>Schedule!AA20</f>
        <v>@MCI</v>
      </c>
      <c r="AB20" s="82" t="str">
        <f>Schedule!AB20</f>
        <v>@LIV</v>
      </c>
      <c r="AC20" s="82" t="str">
        <f>Schedule!AC20</f>
        <v>SOU</v>
      </c>
      <c r="AD20" s="82" t="str">
        <f>Schedule!AD20</f>
        <v>@ARS</v>
      </c>
      <c r="AE20" s="82" t="str">
        <f>Schedule!AE20</f>
        <v>WOL</v>
      </c>
      <c r="AF20" s="82" t="str">
        <f>Schedule!AF20</f>
        <v>@TOT</v>
      </c>
      <c r="AG20" s="82" t="str">
        <f>Schedule!AG20</f>
        <v>CHE</v>
      </c>
      <c r="AH20" s="82" t="str">
        <f>Schedule!AH20</f>
        <v>@NEW</v>
      </c>
      <c r="AI20" s="82" t="str">
        <f>Schedule!AI20</f>
        <v>BUR</v>
      </c>
      <c r="AJ20" s="82" t="str">
        <f>Schedule!AJ20</f>
        <v>@NOR</v>
      </c>
      <c r="AK20" s="61" t="str">
        <f>Schedule!AK20</f>
        <v>WAT</v>
      </c>
      <c r="AL20" s="61" t="str">
        <f>Schedule!AL20</f>
        <v>@MUN</v>
      </c>
      <c r="AM20" s="61" t="str">
        <f>Schedule!AM20</f>
        <v>AVL</v>
      </c>
      <c r="AO20" s="62"/>
      <c r="AT20" s="72" t="str">
        <f>Schedule!A20</f>
        <v>WHU</v>
      </c>
      <c r="AU20" s="3">
        <f ca="1">VLOOKUP(AT20,'Team Ratings'!$A$2:$H$21,7,FALSE)*(1-Fixtures!$D$3)</f>
        <v>81.248584972040391</v>
      </c>
      <c r="AV20" s="72" t="str">
        <f>Schedule!A20</f>
        <v>WHU</v>
      </c>
      <c r="AW20" s="3">
        <f ca="1">VLOOKUP(AV20,'Team Ratings'!$A$2:$H$21,4,FALSE)*(1+Fixtures!$D$3)</f>
        <v>152.52794296315219</v>
      </c>
    </row>
    <row r="21" spans="1:56" x14ac:dyDescent="0.25">
      <c r="A21" s="41" t="str">
        <f>Schedule!A21</f>
        <v>WOL</v>
      </c>
      <c r="B21" s="61" t="str">
        <f>Schedule!B21</f>
        <v>@LEI</v>
      </c>
      <c r="C21" s="61" t="str">
        <f>Schedule!C21</f>
        <v>MUN</v>
      </c>
      <c r="D21" s="61" t="str">
        <f>Schedule!D21</f>
        <v>BUR</v>
      </c>
      <c r="E21" s="61" t="str">
        <f>Schedule!E21</f>
        <v>@EVE</v>
      </c>
      <c r="F21" s="61" t="str">
        <f>Schedule!F21</f>
        <v>CHE</v>
      </c>
      <c r="G21" s="61" t="str">
        <f>Schedule!G21</f>
        <v>@CRY</v>
      </c>
      <c r="H21" s="61" t="str">
        <f>Schedule!H21</f>
        <v>WAT</v>
      </c>
      <c r="I21" s="61" t="str">
        <f>Schedule!I21</f>
        <v>@MCI</v>
      </c>
      <c r="J21" s="61" t="str">
        <f>Schedule!J21</f>
        <v>SOU</v>
      </c>
      <c r="K21" s="61" t="str">
        <f>Schedule!K21</f>
        <v>@NEW</v>
      </c>
      <c r="L21" s="61" t="str">
        <f>Schedule!L21</f>
        <v>@ARS</v>
      </c>
      <c r="M21" s="61" t="str">
        <f>Schedule!M21</f>
        <v>AVL</v>
      </c>
      <c r="N21" s="61" t="str">
        <f>Schedule!N21</f>
        <v>@BOU</v>
      </c>
      <c r="O21" s="61" t="str">
        <f>Schedule!O21</f>
        <v>SHU</v>
      </c>
      <c r="P21" s="61" t="str">
        <f>Schedule!P21</f>
        <v>WHU</v>
      </c>
      <c r="Q21" s="61" t="str">
        <f>Schedule!Q21</f>
        <v>@BRI</v>
      </c>
      <c r="R21" s="61" t="str">
        <f>Schedule!R21</f>
        <v>TOT</v>
      </c>
      <c r="S21" s="61" t="str">
        <f>Schedule!S21</f>
        <v>@NOR</v>
      </c>
      <c r="T21" s="61" t="str">
        <f>Schedule!T21</f>
        <v>MCI</v>
      </c>
      <c r="U21" s="61" t="str">
        <f>Schedule!U21</f>
        <v>@LIV</v>
      </c>
      <c r="V21" s="61" t="str">
        <f>Schedule!V21</f>
        <v>@WAT</v>
      </c>
      <c r="W21" s="61" t="str">
        <f>Schedule!W21</f>
        <v>NEW</v>
      </c>
      <c r="X21" s="61" t="str">
        <f>Schedule!X21</f>
        <v>@SOU</v>
      </c>
      <c r="Y21" s="61" t="str">
        <f>Schedule!Y21</f>
        <v>LIV</v>
      </c>
      <c r="Z21" s="82" t="str">
        <f>Schedule!Z21</f>
        <v>@MUN</v>
      </c>
      <c r="AA21" s="82" t="str">
        <f>Schedule!AA21</f>
        <v>LEI</v>
      </c>
      <c r="AB21" s="82" t="str">
        <f>Schedule!AB21</f>
        <v>NOR</v>
      </c>
      <c r="AC21" s="82" t="str">
        <f>Schedule!AC21</f>
        <v>@TOT</v>
      </c>
      <c r="AD21" s="82" t="str">
        <f>Schedule!AD21</f>
        <v>BRI</v>
      </c>
      <c r="AE21" s="82" t="str">
        <f>Schedule!AE21</f>
        <v>@WHU</v>
      </c>
      <c r="AF21" s="82" t="str">
        <f>Schedule!AF21</f>
        <v>BOU</v>
      </c>
      <c r="AG21" s="82" t="str">
        <f>Schedule!AG21</f>
        <v>@AVL</v>
      </c>
      <c r="AH21" s="82" t="str">
        <f>Schedule!AH21</f>
        <v>ARS</v>
      </c>
      <c r="AI21" s="82" t="str">
        <f>Schedule!AI21</f>
        <v>@SHU</v>
      </c>
      <c r="AJ21" s="82" t="str">
        <f>Schedule!AJ21</f>
        <v>EVE</v>
      </c>
      <c r="AK21" s="61" t="str">
        <f>Schedule!AK21</f>
        <v>@BUR</v>
      </c>
      <c r="AL21" s="61" t="str">
        <f>Schedule!AL21</f>
        <v>CRY</v>
      </c>
      <c r="AM21" s="61" t="str">
        <f>Schedule!AM21</f>
        <v>@CHE</v>
      </c>
      <c r="AO21" s="62"/>
      <c r="AT21" s="72" t="str">
        <f>Schedule!A21</f>
        <v>WOL</v>
      </c>
      <c r="AU21" s="3">
        <f ca="1">VLOOKUP(AT21,'Team Ratings'!$A$2:$H$21,7,FALSE)*(1-Fixtures!$D$3)</f>
        <v>91.566097070610255</v>
      </c>
      <c r="AV21" s="72" t="str">
        <f>Schedule!A21</f>
        <v>WOL</v>
      </c>
      <c r="AW21" s="3">
        <f ca="1">VLOOKUP(AV21,'Team Ratings'!$A$2:$H$21,4,FALSE)*(1+Fixtures!$D$3)</f>
        <v>87.685466500683461</v>
      </c>
    </row>
    <row r="22" spans="1:56" x14ac:dyDescent="0.25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G22" s="34"/>
      <c r="AH22" s="34"/>
      <c r="AI22" s="34"/>
      <c r="AJ22" s="34"/>
      <c r="AK22" s="34"/>
      <c r="AL22" s="34"/>
      <c r="AM22" s="34"/>
      <c r="AT22" s="72" t="str">
        <f>CONCATENATE("@",Schedule!A2)</f>
        <v>@ARS</v>
      </c>
      <c r="AU22" s="3">
        <f ca="1">VLOOKUP(RIGHT(AT22,3),'Team Ratings'!$A$2:$H$21,7,FALSE)*(1+Fixtures!$D$3)</f>
        <v>98.333899105089117</v>
      </c>
      <c r="AV22" s="72" t="str">
        <f>CONCATENATE("@",Schedule!A2)</f>
        <v>@ARS</v>
      </c>
      <c r="AW22" s="3">
        <f ca="1">VLOOKUP(RIGHT(AV22,3),'Team Ratings'!$A$2:$H$21,4,FALSE)*(1-Fixtures!$D$3)</f>
        <v>92.581452214341994</v>
      </c>
    </row>
    <row r="23" spans="1:56" x14ac:dyDescent="0.25">
      <c r="A23" s="35" t="s">
        <v>0</v>
      </c>
      <c r="B23" s="59">
        <v>1</v>
      </c>
      <c r="C23" s="59">
        <v>2</v>
      </c>
      <c r="D23" s="59">
        <v>3</v>
      </c>
      <c r="E23" s="59">
        <v>4</v>
      </c>
      <c r="F23" s="59">
        <v>5</v>
      </c>
      <c r="G23" s="59">
        <v>6</v>
      </c>
      <c r="H23" s="59">
        <v>7</v>
      </c>
      <c r="I23" s="59">
        <v>8</v>
      </c>
      <c r="J23" s="59">
        <v>9</v>
      </c>
      <c r="K23" s="59">
        <v>10</v>
      </c>
      <c r="L23" s="59">
        <v>11</v>
      </c>
      <c r="M23" s="59">
        <v>12</v>
      </c>
      <c r="N23" s="59">
        <v>13</v>
      </c>
      <c r="O23" s="59">
        <v>14</v>
      </c>
      <c r="P23" s="59">
        <v>15</v>
      </c>
      <c r="Q23" s="59">
        <v>16</v>
      </c>
      <c r="R23" s="59">
        <v>17</v>
      </c>
      <c r="S23" s="59">
        <v>18</v>
      </c>
      <c r="T23" s="59">
        <v>19</v>
      </c>
      <c r="U23" s="59">
        <v>20</v>
      </c>
      <c r="V23" s="59">
        <v>21</v>
      </c>
      <c r="W23" s="59">
        <v>22</v>
      </c>
      <c r="X23" s="59">
        <v>23</v>
      </c>
      <c r="Y23" s="59">
        <v>24</v>
      </c>
      <c r="Z23" s="59">
        <v>25</v>
      </c>
      <c r="AA23" s="59">
        <v>26</v>
      </c>
      <c r="AB23" s="59">
        <v>27</v>
      </c>
      <c r="AC23" s="59">
        <v>28</v>
      </c>
      <c r="AD23" s="59">
        <v>29</v>
      </c>
      <c r="AE23" s="59">
        <v>30</v>
      </c>
      <c r="AF23" s="33">
        <v>31</v>
      </c>
      <c r="AG23" s="33">
        <v>32</v>
      </c>
      <c r="AH23" s="33">
        <v>33</v>
      </c>
      <c r="AI23" s="33">
        <v>34</v>
      </c>
      <c r="AJ23" s="33">
        <v>35</v>
      </c>
      <c r="AK23" s="33">
        <v>36</v>
      </c>
      <c r="AL23" s="33">
        <v>37</v>
      </c>
      <c r="AM23" s="33">
        <v>38</v>
      </c>
      <c r="AN23" s="63" t="s">
        <v>17</v>
      </c>
      <c r="AO23" s="59" t="s">
        <v>0</v>
      </c>
      <c r="AP23" s="63" t="str">
        <f>CONCATENATE("GW ",Fixtures!$D$6,"-",Fixtures!$D$6+8)</f>
        <v>GW 25-33</v>
      </c>
      <c r="AQ23" s="63" t="str">
        <f>CONCATENATE("GW ",Fixtures!$D$6,"-",Fixtures!$D$6+5)</f>
        <v>GW 25-30</v>
      </c>
      <c r="AR23" s="63" t="str">
        <f>CONCATENATE("GW ",Fixtures!$D$6,"-",Fixtures!$D$6+2)</f>
        <v>GW 25-27</v>
      </c>
      <c r="AS23" s="64"/>
      <c r="AT23" s="72" t="str">
        <f>CONCATENATE("@",Schedule!A3)</f>
        <v>@AVL</v>
      </c>
      <c r="AU23" s="3">
        <f ca="1">VLOOKUP(RIGHT(AT23,3),'Team Ratings'!$A$2:$H$21,7,FALSE)*(1+Fixtures!$D$3)</f>
        <v>101.92276556724865</v>
      </c>
      <c r="AV23" s="72" t="str">
        <f>CONCATENATE("@",Schedule!A3)</f>
        <v>@AVL</v>
      </c>
      <c r="AW23" s="3">
        <f ca="1">VLOOKUP(RIGHT(AV23,3),'Team Ratings'!$A$2:$H$21,4,FALSE)*(1-Fixtures!$D$3)</f>
        <v>120.33259201059251</v>
      </c>
      <c r="BA23" s="62"/>
      <c r="BD23" s="66"/>
    </row>
    <row r="24" spans="1:56" x14ac:dyDescent="0.25">
      <c r="A24" s="41" t="str">
        <f>$A2</f>
        <v>ARS</v>
      </c>
      <c r="B24" s="9">
        <f ca="1">(VLOOKUP(B2,$AT$2:$AU$41,2,FALSE)*VLOOKUP(B46,$AV$2:$AW$41,2,FALSE))/(100*100)*'Formula Data'!$AB$22</f>
        <v>1.1698079880816932</v>
      </c>
      <c r="C24" s="9">
        <f ca="1">(VLOOKUP(C2,$AT$2:$AU$41,2,FALSE)*VLOOKUP(C46,$AV$2:$AW$41,2,FALSE))/(100*100)*'Formula Data'!$AB$22</f>
        <v>0.96336703524492051</v>
      </c>
      <c r="D24" s="9">
        <f ca="1">(VLOOKUP(D2,$AT$2:$AU$41,2,FALSE)*VLOOKUP(D46,$AV$2:$AW$41,2,FALSE))/(100*100)*'Formula Data'!$AB$22</f>
        <v>2.505218659847662</v>
      </c>
      <c r="E24" s="9">
        <f ca="1">(VLOOKUP(E2,$AT$2:$AU$41,2,FALSE)*VLOOKUP(E46,$AV$2:$AW$41,2,FALSE))/(100*100)*'Formula Data'!$AB$22</f>
        <v>1.1006974580027937</v>
      </c>
      <c r="F24" s="9">
        <f ca="1">(VLOOKUP(F2,$AT$2:$AU$41,2,FALSE)*VLOOKUP(F46,$AV$2:$AW$41,2,FALSE))/(100*100)*'Formula Data'!$AB$22</f>
        <v>1.4914747809243585</v>
      </c>
      <c r="G24" s="9">
        <f ca="1">(VLOOKUP(G2,$AT$2:$AU$41,2,FALSE)*VLOOKUP(G46,$AV$2:$AW$41,2,FALSE))/(100*100)*'Formula Data'!$AB$22</f>
        <v>1.0712183513940787</v>
      </c>
      <c r="H24" s="9">
        <f ca="1">(VLOOKUP(H2,$AT$2:$AU$41,2,FALSE)*VLOOKUP(H46,$AV$2:$AW$41,2,FALSE))/(100*100)*'Formula Data'!$AB$22</f>
        <v>2.0788994187163574</v>
      </c>
      <c r="I24" s="9">
        <f ca="1">(VLOOKUP(I2,$AT$2:$AU$41,2,FALSE)*VLOOKUP(I46,$AV$2:$AW$41,2,FALSE))/(100*100)*'Formula Data'!$AB$22</f>
        <v>0.83828041993188362</v>
      </c>
      <c r="J24" s="9">
        <f ca="1">(VLOOKUP(J2,$AT$2:$AU$41,2,FALSE)*VLOOKUP(J46,$AV$2:$AW$41,2,FALSE))/(100*100)*'Formula Data'!$AB$22</f>
        <v>1.4508381550940597</v>
      </c>
      <c r="K24" s="9">
        <f ca="1">(VLOOKUP(K2,$AT$2:$AU$41,2,FALSE)*VLOOKUP(K46,$AV$2:$AW$41,2,FALSE))/(100*100)*'Formula Data'!$AB$22</f>
        <v>0.73103381211782581</v>
      </c>
      <c r="L24" s="9">
        <f ca="1">(VLOOKUP(L2,$AT$2:$AU$41,2,FALSE)*VLOOKUP(L46,$AV$2:$AW$41,2,FALSE))/(100*100)*'Formula Data'!$AB$22</f>
        <v>1.1762284608550149</v>
      </c>
      <c r="M24" s="9">
        <f ca="1">(VLOOKUP(M2,$AT$2:$AU$41,2,FALSE)*VLOOKUP(M46,$AV$2:$AW$41,2,FALSE))/(100*100)*'Formula Data'!$AB$22</f>
        <v>2.1140987226987087</v>
      </c>
      <c r="N24" s="9">
        <f ca="1">(VLOOKUP(N2,$AT$2:$AU$41,2,FALSE)*VLOOKUP(N46,$AV$2:$AW$41,2,FALSE))/(100*100)*'Formula Data'!$AB$22</f>
        <v>1.2260091325522069</v>
      </c>
      <c r="O24" s="9">
        <f ca="1">(VLOOKUP(O2,$AT$2:$AU$41,2,FALSE)*VLOOKUP(O46,$AV$2:$AW$41,2,FALSE))/(100*100)*'Formula Data'!$AB$22</f>
        <v>1.3719575682071912</v>
      </c>
      <c r="P24" s="9">
        <f ca="1">(VLOOKUP(P2,$AT$2:$AU$41,2,FALSE)*VLOOKUP(P46,$AV$2:$AW$41,2,FALSE))/(100*100)*'Formula Data'!$AB$22</f>
        <v>1.0858383080059832</v>
      </c>
      <c r="Q24" s="9">
        <f ca="1">(VLOOKUP(Q2,$AT$2:$AU$41,2,FALSE)*VLOOKUP(Q46,$AV$2:$AW$41,2,FALSE))/(100*100)*'Formula Data'!$AB$22</f>
        <v>1.5590970076907746</v>
      </c>
      <c r="R24" s="9">
        <f ca="1">(VLOOKUP(R2,$AT$2:$AU$41,2,FALSE)*VLOOKUP(R46,$AV$2:$AW$41,2,FALSE))/(100*100)*'Formula Data'!$AB$22</f>
        <v>1.9976610141724036</v>
      </c>
      <c r="S24" s="9">
        <f ca="1">(VLOOKUP(S2,$AT$2:$AU$41,2,FALSE)*VLOOKUP(S46,$AV$2:$AW$41,2,FALSE))/(100*100)*'Formula Data'!$AB$22</f>
        <v>1.7280734120431247</v>
      </c>
      <c r="T24" s="9">
        <f ca="1">(VLOOKUP(T2,$AT$2:$AU$41,2,FALSE)*VLOOKUP(T46,$AV$2:$AW$41,2,FALSE))/(100*100)*'Formula Data'!$AB$22</f>
        <v>1.2522460594044189</v>
      </c>
      <c r="U24" s="9">
        <f ca="1">(VLOOKUP(U2,$AT$2:$AU$41,2,FALSE)*VLOOKUP(U46,$AV$2:$AW$41,2,FALSE))/(100*100)*'Formula Data'!$AB$22</f>
        <v>1.5145951568861191</v>
      </c>
      <c r="V24" s="9">
        <f ca="1">(VLOOKUP(V2,$AT$2:$AU$41,2,FALSE)*VLOOKUP(V46,$AV$2:$AW$41,2,FALSE))/(100*100)*'Formula Data'!$AB$22</f>
        <v>1.3916599414547517</v>
      </c>
      <c r="W24" s="9">
        <f ca="1">(VLOOKUP(W2,$AT$2:$AU$41,2,FALSE)*VLOOKUP(W46,$AV$2:$AW$41,2,FALSE))/(100*100)*'Formula Data'!$AB$22</f>
        <v>1.0920381637809498</v>
      </c>
      <c r="X24" s="9">
        <f ca="1">(VLOOKUP(X2,$AT$2:$AU$41,2,FALSE)*VLOOKUP(X46,$AV$2:$AW$41,2,FALSE))/(100*100)*'Formula Data'!$AB$22</f>
        <v>0.97122223605470104</v>
      </c>
      <c r="Y24" s="9">
        <f ca="1">(VLOOKUP(Y2,$AT$2:$AU$41,2,FALSE)*VLOOKUP(Y46,$AV$2:$AW$41,2,FALSE))/(100*100)*'Formula Data'!$AB$22</f>
        <v>2.2625433825088939</v>
      </c>
      <c r="Z24" s="83">
        <f ca="1">(VLOOKUP(Z2,$AT$2:$AU$41,2,FALSE)*VLOOKUP(Z46,$AV$2:$AW$41,2,FALSE))/(100*100)*'Formula Data'!$AB$22</f>
        <v>1.4391038427732767</v>
      </c>
      <c r="AA24" s="83">
        <f ca="1">(VLOOKUP(AA2,$AT$2:$AU$41,2,FALSE)*VLOOKUP(AA46,$AV$2:$AW$41,2,FALSE))/(100*100)*'Formula Data'!$AB$22</f>
        <v>0.78309460359187721</v>
      </c>
      <c r="AB24" s="84">
        <f ca="1">(VLOOKUP(AB2,$AT$2:$AU$41,2,FALSE)*VLOOKUP(AB46,$AV$2:$AW$41,2,FALSE))/(100*100)*'Formula Data'!$AB$22</f>
        <v>1.1568094741776289</v>
      </c>
      <c r="AC24" s="131">
        <f ca="1">(VLOOKUP(AC2,$AT$2:$AU$41,2,FALSE)*VLOOKUP(AC46,$AV$2:$AW$41,2,FALSE))/(100*100)*'Formula Data'!$AB$22</f>
        <v>2.9841602804303813</v>
      </c>
      <c r="AD24" s="84">
        <f ca="1">(VLOOKUP(AD2,$AT$2:$AU$41,2,FALSE)*VLOOKUP(AD46,$AV$2:$AW$41,2,FALSE))/(100*100)*'Formula Data'!$AB$22</f>
        <v>1.0436930382062208</v>
      </c>
      <c r="AE24" s="84">
        <f ca="1">(VLOOKUP(AE2,$AT$2:$AU$41,2,FALSE)*VLOOKUP(AE46,$AV$2:$AW$41,2,FALSE))/(100*100)*'Formula Data'!$AB$22</f>
        <v>1.6220547564039998</v>
      </c>
      <c r="AF24" s="84">
        <f ca="1">(VLOOKUP(AF2,$AT$2:$AU$41,2,FALSE)*VLOOKUP(AF46,$AV$2:$AW$41,2,FALSE))/(100*100)*'Formula Data'!$AB$22</f>
        <v>1.8314457412199636</v>
      </c>
      <c r="AG24" s="84">
        <f ca="1">(VLOOKUP(AG2,$AT$2:$AU$41,2,FALSE)*VLOOKUP(AG46,$AV$2:$AW$41,2,FALSE))/(100*100)*'Formula Data'!$AB$22</f>
        <v>0.91841787623787163</v>
      </c>
      <c r="AH24" s="84">
        <f ca="1">(VLOOKUP(AH2,$AT$2:$AU$41,2,FALSE)*VLOOKUP(AH46,$AV$2:$AW$41,2,FALSE))/(100*100)*'Formula Data'!$AB$22</f>
        <v>1.7570820217710719</v>
      </c>
      <c r="AI24" s="84">
        <f ca="1">(VLOOKUP(AI2,$AT$2:$AU$41,2,FALSE)*VLOOKUP(AI46,$AV$2:$AW$41,2,FALSE))/(100*100)*'Formula Data'!$AB$22</f>
        <v>1.4152231118892182</v>
      </c>
      <c r="AJ24" s="84">
        <f ca="1">(VLOOKUP(AJ2,$AT$2:$AU$41,2,FALSE)*VLOOKUP(AJ46,$AV$2:$AW$41,2,FALSE))/(100*100)*'Formula Data'!$AB$22</f>
        <v>1.6442517582510867</v>
      </c>
      <c r="AK24" s="9">
        <f ca="1">(VLOOKUP(AK2,$AT$2:$AU$41,2,FALSE)*VLOOKUP(AK46,$AV$2:$AW$41,2,FALSE))/(100*100)*'Formula Data'!$AB$22</f>
        <v>1.6770472020467815</v>
      </c>
      <c r="AL24" s="9">
        <f ca="1">(VLOOKUP(AL2,$AT$2:$AU$41,2,FALSE)*VLOOKUP(AL46,$AV$2:$AW$41,2,FALSE))/(100*100)*'Formula Data'!$AB$22</f>
        <v>1.6002150681318956</v>
      </c>
      <c r="AM24" s="9">
        <f ca="1">(VLOOKUP(AM2,$AT$2:$AU$41,2,FALSE)*VLOOKUP(AM46,$AV$2:$AW$41,2,FALSE))/(100*100)*'Formula Data'!$AB$22</f>
        <v>0.99842526656919861</v>
      </c>
      <c r="AN24" s="9">
        <f ca="1">IF(OR(Fixtures!$D$6&lt;=0,Fixtures!$D$6&gt;39),AVERAGE(B24:AM24),AVERAGE(OFFSET(A24,0,Fixtures!$D$6,1,38-Fixtures!$D$6+1)))</f>
        <v>1.490787431550034</v>
      </c>
      <c r="AO24" s="41" t="str">
        <f>$A2</f>
        <v>ARS</v>
      </c>
      <c r="AP24" s="65">
        <f ca="1">AVERAGE(OFFSET(A24,0,Fixtures!$D$6,1,9))</f>
        <v>1.5039846260902547</v>
      </c>
      <c r="AQ24" s="65">
        <f ca="1">AVERAGE(OFFSET(A24,0,Fixtures!$D$6,1,6))</f>
        <v>1.5048193325972308</v>
      </c>
      <c r="AR24" s="65">
        <f ca="1">AVERAGE(OFFSET(A24,0,Fixtures!$D$6,1,3))</f>
        <v>1.1263359735142611</v>
      </c>
      <c r="AS24" s="62"/>
      <c r="AT24" s="72" t="str">
        <f>CONCATENATE("@",Schedule!A4)</f>
        <v>@BOU</v>
      </c>
      <c r="AU24" s="3">
        <f ca="1">VLOOKUP(RIGHT(AT24,3),'Team Ratings'!$A$2:$H$21,7,FALSE)*(1+Fixtures!$D$3)</f>
        <v>79.759517384239246</v>
      </c>
      <c r="AV24" s="72" t="str">
        <f>CONCATENATE("@",Schedule!A4)</f>
        <v>@BOU</v>
      </c>
      <c r="AW24" s="3">
        <f ca="1">VLOOKUP(RIGHT(AV24,3),'Team Ratings'!$A$2:$H$21,4,FALSE)*(1-Fixtures!$D$3)</f>
        <v>103.8157174817657</v>
      </c>
      <c r="AY24" s="62"/>
      <c r="AZ24" s="62"/>
      <c r="BA24" s="66"/>
    </row>
    <row r="25" spans="1:56" x14ac:dyDescent="0.25">
      <c r="A25" s="41" t="str">
        <f t="shared" ref="A25:A43" si="0">$A3</f>
        <v>AVL</v>
      </c>
      <c r="B25" s="9">
        <f ca="1">(VLOOKUP(B3,$AT$2:$AU$41,2,FALSE)*VLOOKUP(B47,$AV$2:$AW$41,2,FALSE))/(100*100)*'Formula Data'!$AB$22</f>
        <v>2.1371135498096772</v>
      </c>
      <c r="C25" s="9">
        <f ca="1">(VLOOKUP(C3,$AT$2:$AU$41,2,FALSE)*VLOOKUP(C47,$AV$2:$AW$41,2,FALSE))/(100*100)*'Formula Data'!$AB$22</f>
        <v>1.0895536130562569</v>
      </c>
      <c r="D25" s="9">
        <f ca="1">(VLOOKUP(D3,$AT$2:$AU$41,2,FALSE)*VLOOKUP(D47,$AV$2:$AW$41,2,FALSE))/(100*100)*'Formula Data'!$AB$22</f>
        <v>1.5035612334955426</v>
      </c>
      <c r="E25" s="9">
        <f ca="1">(VLOOKUP(E3,$AT$2:$AU$41,2,FALSE)*VLOOKUP(E47,$AV$2:$AW$41,2,FALSE))/(100*100)*'Formula Data'!$AB$22</f>
        <v>1.4193748281029119</v>
      </c>
      <c r="F25" s="9">
        <f ca="1">(VLOOKUP(F3,$AT$2:$AU$41,2,FALSE)*VLOOKUP(F47,$AV$2:$AW$41,2,FALSE))/(100*100)*'Formula Data'!$AB$22</f>
        <v>1.3565383297293909</v>
      </c>
      <c r="G25" s="9">
        <f ca="1">(VLOOKUP(G3,$AT$2:$AU$41,2,FALSE)*VLOOKUP(G47,$AV$2:$AW$41,2,FALSE))/(100*100)*'Formula Data'!$AB$22</f>
        <v>2.0066410814425613</v>
      </c>
      <c r="H25" s="9">
        <f ca="1">(VLOOKUP(H3,$AT$2:$AU$41,2,FALSE)*VLOOKUP(H47,$AV$2:$AW$41,2,FALSE))/(100*100)*'Formula Data'!$AB$22</f>
        <v>1.2521347379623735</v>
      </c>
      <c r="I25" s="9">
        <f ca="1">(VLOOKUP(I3,$AT$2:$AU$41,2,FALSE)*VLOOKUP(I47,$AV$2:$AW$41,2,FALSE))/(100*100)*'Formula Data'!$AB$22</f>
        <v>1.7831996189550583</v>
      </c>
      <c r="J25" s="9">
        <f ca="1">(VLOOKUP(J3,$AT$2:$AU$41,2,FALSE)*VLOOKUP(J47,$AV$2:$AW$41,2,FALSE))/(100*100)*'Formula Data'!$AB$22</f>
        <v>1.411316575638192</v>
      </c>
      <c r="K25" s="9">
        <f ca="1">(VLOOKUP(K3,$AT$2:$AU$41,2,FALSE)*VLOOKUP(K47,$AV$2:$AW$41,2,FALSE))/(100*100)*'Formula Data'!$AB$22</f>
        <v>3.8786574732904948</v>
      </c>
      <c r="L25" s="9">
        <f ca="1">(VLOOKUP(L3,$AT$2:$AU$41,2,FALSE)*VLOOKUP(L47,$AV$2:$AW$41,2,FALSE))/(100*100)*'Formula Data'!$AB$22</f>
        <v>2.1797393745692322</v>
      </c>
      <c r="M25" s="9">
        <f ca="1">(VLOOKUP(M3,$AT$2:$AU$41,2,FALSE)*VLOOKUP(M47,$AV$2:$AW$41,2,FALSE))/(100*100)*'Formula Data'!$AB$22</f>
        <v>2.2837645013973078</v>
      </c>
      <c r="N25" s="9">
        <f ca="1">(VLOOKUP(N3,$AT$2:$AU$41,2,FALSE)*VLOOKUP(N47,$AV$2:$AW$41,2,FALSE))/(100*100)*'Formula Data'!$AB$22</f>
        <v>1.0178259379811325</v>
      </c>
      <c r="O25" s="9">
        <f ca="1">(VLOOKUP(O3,$AT$2:$AU$41,2,FALSE)*VLOOKUP(O47,$AV$2:$AW$41,2,FALSE))/(100*100)*'Formula Data'!$AB$22</f>
        <v>2.7020461399146281</v>
      </c>
      <c r="P25" s="9">
        <f ca="1">(VLOOKUP(P3,$AT$2:$AU$41,2,FALSE)*VLOOKUP(P47,$AV$2:$AW$41,2,FALSE))/(100*100)*'Formula Data'!$AB$22</f>
        <v>2.940737083313246</v>
      </c>
      <c r="Q25" s="9">
        <f ca="1">(VLOOKUP(Q3,$AT$2:$AU$41,2,FALSE)*VLOOKUP(Q47,$AV$2:$AW$41,2,FALSE))/(100*100)*'Formula Data'!$AB$22</f>
        <v>1.83943393902116</v>
      </c>
      <c r="R25" s="9">
        <f ca="1">(VLOOKUP(R3,$AT$2:$AU$41,2,FALSE)*VLOOKUP(R47,$AV$2:$AW$41,2,FALSE))/(100*100)*'Formula Data'!$AB$22</f>
        <v>1.8857245335290733</v>
      </c>
      <c r="S25" s="9">
        <f ca="1">(VLOOKUP(S3,$AT$2:$AU$41,2,FALSE)*VLOOKUP(S47,$AV$2:$AW$41,2,FALSE))/(100*100)*'Formula Data'!$AB$22</f>
        <v>1.593503376973505</v>
      </c>
      <c r="T25" s="9">
        <f ca="1">(VLOOKUP(T3,$AT$2:$AU$41,2,FALSE)*VLOOKUP(T47,$AV$2:$AW$41,2,FALSE))/(100*100)*'Formula Data'!$AB$22</f>
        <v>1.1937121416145431</v>
      </c>
      <c r="U25" s="9">
        <f ca="1">(VLOOKUP(U3,$AT$2:$AU$41,2,FALSE)*VLOOKUP(U47,$AV$2:$AW$41,2,FALSE))/(100*100)*'Formula Data'!$AB$22</f>
        <v>1.9385419218910909</v>
      </c>
      <c r="V25" s="9">
        <f ca="1">(VLOOKUP(V3,$AT$2:$AU$41,2,FALSE)*VLOOKUP(V47,$AV$2:$AW$41,2,FALSE))/(100*100)*'Formula Data'!$AB$22</f>
        <v>1.8704728801660149</v>
      </c>
      <c r="W25" s="9">
        <f ca="1">(VLOOKUP(W3,$AT$2:$AU$41,2,FALSE)*VLOOKUP(W47,$AV$2:$AW$41,2,FALSE))/(100*100)*'Formula Data'!$AB$22</f>
        <v>2.5964566556738018</v>
      </c>
      <c r="X25" s="9">
        <f ca="1">(VLOOKUP(X3,$AT$2:$AU$41,2,FALSE)*VLOOKUP(X47,$AV$2:$AW$41,2,FALSE))/(100*100)*'Formula Data'!$AB$22</f>
        <v>2.1082630327434724</v>
      </c>
      <c r="Y25" s="9">
        <f ca="1">(VLOOKUP(Y3,$AT$2:$AU$41,2,FALSE)*VLOOKUP(Y47,$AV$2:$AW$41,2,FALSE))/(100*100)*'Formula Data'!$AB$22</f>
        <v>1.2977016171337048</v>
      </c>
      <c r="Z25" s="83">
        <f ca="1">(VLOOKUP(Z3,$AT$2:$AU$41,2,FALSE)*VLOOKUP(Z47,$AV$2:$AW$41,2,FALSE))/(100*100)*'Formula Data'!$AB$22</f>
        <v>1.6276047799976188</v>
      </c>
      <c r="AA25" s="83">
        <f ca="1">(VLOOKUP(AA3,$AT$2:$AU$41,2,FALSE)*VLOOKUP(AA47,$AV$2:$AW$41,2,FALSE))/(100*100)*'Formula Data'!$AB$22</f>
        <v>1.4306297316907755</v>
      </c>
      <c r="AB25" s="84">
        <f ca="1">(VLOOKUP(AB3,$AT$2:$AU$41,2,FALSE)*VLOOKUP(AB47,$AV$2:$AW$41,2,FALSE))/(100*100)*'Formula Data'!$AB$22</f>
        <v>2.3804186248616559</v>
      </c>
      <c r="AC25" s="131">
        <f ca="1">(VLOOKUP(AC3,$AT$2:$AU$41,2,FALSE)*VLOOKUP(AC47,$AV$2:$AW$41,2,FALSE))/(100*100)*'Formula Data'!$AB$22</f>
        <v>1.2623445224450818</v>
      </c>
      <c r="AD25" s="84">
        <f ca="1">(VLOOKUP(AD3,$AT$2:$AU$41,2,FALSE)*VLOOKUP(AD47,$AV$2:$AW$41,2,FALSE))/(100*100)*'Formula Data'!$AB$22</f>
        <v>2.7477963780439558</v>
      </c>
      <c r="AE25" s="84">
        <f ca="1">(VLOOKUP(AE3,$AT$2:$AU$41,2,FALSE)*VLOOKUP(AE47,$AV$2:$AW$41,2,FALSE))/(100*100)*'Formula Data'!$AB$22</f>
        <v>1.9685925929617591</v>
      </c>
      <c r="AF25" s="84">
        <f ca="1">(VLOOKUP(AF3,$AT$2:$AU$41,2,FALSE)*VLOOKUP(AF47,$AV$2:$AW$41,2,FALSE))/(100*100)*'Formula Data'!$AB$22</f>
        <v>1.5204560308113217</v>
      </c>
      <c r="AG25" s="84">
        <f ca="1">(VLOOKUP(AG3,$AT$2:$AU$41,2,FALSE)*VLOOKUP(AG47,$AV$2:$AW$41,2,FALSE))/(100*100)*'Formula Data'!$AB$22</f>
        <v>1.5288010298610073</v>
      </c>
      <c r="AH25" s="84">
        <f ca="1">(VLOOKUP(AH3,$AT$2:$AU$41,2,FALSE)*VLOOKUP(AH47,$AV$2:$AW$41,2,FALSE))/(100*100)*'Formula Data'!$AB$22</f>
        <v>3.2561538805293475</v>
      </c>
      <c r="AI25" s="84">
        <f ca="1">(VLOOKUP(AI3,$AT$2:$AU$41,2,FALSE)*VLOOKUP(AI47,$AV$2:$AW$41,2,FALSE))/(100*100)*'Formula Data'!$AB$22</f>
        <v>1.8088077465544201</v>
      </c>
      <c r="AJ25" s="84">
        <f ca="1">(VLOOKUP(AJ3,$AT$2:$AU$41,2,FALSE)*VLOOKUP(AJ47,$AV$2:$AW$41,2,FALSE))/(100*100)*'Formula Data'!$AB$22</f>
        <v>0.95016000889533769</v>
      </c>
      <c r="AK25" s="9">
        <f ca="1">(VLOOKUP(AK3,$AT$2:$AU$41,2,FALSE)*VLOOKUP(AK47,$AV$2:$AW$41,2,FALSE))/(100*100)*'Formula Data'!$AB$22</f>
        <v>2.2460606080612426</v>
      </c>
      <c r="AL25" s="9">
        <f ca="1">(VLOOKUP(AL3,$AT$2:$AU$41,2,FALSE)*VLOOKUP(AL47,$AV$2:$AW$41,2,FALSE))/(100*100)*'Formula Data'!$AB$22</f>
        <v>1.3432886578251855</v>
      </c>
      <c r="AM25" s="9">
        <f ca="1">(VLOOKUP(AM3,$AT$2:$AU$41,2,FALSE)*VLOOKUP(AM47,$AV$2:$AW$41,2,FALSE))/(100*100)*'Formula Data'!$AB$22</f>
        <v>2.0264338012006955</v>
      </c>
      <c r="AN25" s="9">
        <f ca="1">IF(OR(Fixtures!$D$6&lt;=0,Fixtures!$D$6&gt;39),AVERAGE(B25:AM25),AVERAGE(OFFSET(A25,0,Fixtures!$D$6,1,38-Fixtures!$D$6+1)))</f>
        <v>1.8641105995528147</v>
      </c>
      <c r="AO25" s="41" t="str">
        <f t="shared" ref="AO25:AO43" si="1">$A3</f>
        <v>AVL</v>
      </c>
      <c r="AP25" s="65">
        <f ca="1">AVERAGE(OFFSET(A25,0,Fixtures!$D$6,1,9))</f>
        <v>1.9691997301336137</v>
      </c>
      <c r="AQ25" s="65">
        <f ca="1">AVERAGE(OFFSET(A25,0,Fixtures!$D$6,1,6))</f>
        <v>1.9028977716668078</v>
      </c>
      <c r="AR25" s="65">
        <f ca="1">AVERAGE(OFFSET(A25,0,Fixtures!$D$6,1,3))</f>
        <v>1.8128843788500166</v>
      </c>
      <c r="AS25" s="62"/>
      <c r="AT25" s="72" t="str">
        <f>CONCATENATE("@",Schedule!A5)</f>
        <v>@BRI</v>
      </c>
      <c r="AU25" s="3">
        <f ca="1">VLOOKUP(RIGHT(AT25,3),'Team Ratings'!$A$2:$H$21,7,FALSE)*(1+Fixtures!$D$3)</f>
        <v>103.31380447954814</v>
      </c>
      <c r="AV25" s="72" t="str">
        <f>CONCATENATE("@",Schedule!A5)</f>
        <v>@BRI</v>
      </c>
      <c r="AW25" s="3">
        <f ca="1">VLOOKUP(RIGHT(AV25,3),'Team Ratings'!$A$2:$H$21,4,FALSE)*(1-Fixtures!$D$3)</f>
        <v>96.556540213512193</v>
      </c>
      <c r="AY25" s="62"/>
      <c r="AZ25" s="62"/>
      <c r="BA25" s="66"/>
    </row>
    <row r="26" spans="1:56" x14ac:dyDescent="0.25">
      <c r="A26" s="41" t="str">
        <f t="shared" si="0"/>
        <v>BOU</v>
      </c>
      <c r="B26" s="9">
        <f ca="1">(VLOOKUP(B4,$AT$2:$AU$41,2,FALSE)*VLOOKUP(B48,$AV$2:$AW$41,2,FALSE))/(100*100)*'Formula Data'!$AB$22</f>
        <v>1.089074872543899</v>
      </c>
      <c r="C26" s="9">
        <f ca="1">(VLOOKUP(C4,$AT$2:$AU$41,2,FALSE)*VLOOKUP(C48,$AV$2:$AW$41,2,FALSE))/(100*100)*'Formula Data'!$AB$22</f>
        <v>1.7943926288672987</v>
      </c>
      <c r="D26" s="9">
        <f ca="1">(VLOOKUP(D4,$AT$2:$AU$41,2,FALSE)*VLOOKUP(D48,$AV$2:$AW$41,2,FALSE))/(100*100)*'Formula Data'!$AB$22</f>
        <v>2.2400665199279817</v>
      </c>
      <c r="E26" s="9">
        <f ca="1">(VLOOKUP(E4,$AT$2:$AU$41,2,FALSE)*VLOOKUP(E48,$AV$2:$AW$41,2,FALSE))/(100*100)*'Formula Data'!$AB$22</f>
        <v>2.3706333231425734</v>
      </c>
      <c r="F26" s="9">
        <f ca="1">(VLOOKUP(F4,$AT$2:$AU$41,2,FALSE)*VLOOKUP(F48,$AV$2:$AW$41,2,FALSE))/(100*100)*'Formula Data'!$AB$22</f>
        <v>1.2971821318314822</v>
      </c>
      <c r="G26" s="9">
        <f ca="1">(VLOOKUP(G4,$AT$2:$AU$41,2,FALSE)*VLOOKUP(G48,$AV$2:$AW$41,2,FALSE))/(100*100)*'Formula Data'!$AB$22</f>
        <v>2.0536819104272035</v>
      </c>
      <c r="H26" s="9">
        <f ca="1">(VLOOKUP(H4,$AT$2:$AU$41,2,FALSE)*VLOOKUP(H48,$AV$2:$AW$41,2,FALSE))/(100*100)*'Formula Data'!$AB$22</f>
        <v>1.1703396198760179</v>
      </c>
      <c r="I26" s="9">
        <f ca="1">(VLOOKUP(I4,$AT$2:$AU$41,2,FALSE)*VLOOKUP(I48,$AV$2:$AW$41,2,FALSE))/(100*100)*'Formula Data'!$AB$22</f>
        <v>1.7312091439034893</v>
      </c>
      <c r="J26" s="9">
        <f ca="1">(VLOOKUP(J4,$AT$2:$AU$41,2,FALSE)*VLOOKUP(J48,$AV$2:$AW$41,2,FALSE))/(100*100)*'Formula Data'!$AB$22</f>
        <v>1.0298629853955117</v>
      </c>
      <c r="K26" s="9">
        <f ca="1">(VLOOKUP(K4,$AT$2:$AU$41,2,FALSE)*VLOOKUP(K48,$AV$2:$AW$41,2,FALSE))/(100*100)*'Formula Data'!$AB$22</f>
        <v>1.6724572879797108</v>
      </c>
      <c r="L26" s="9">
        <f ca="1">(VLOOKUP(L4,$AT$2:$AU$41,2,FALSE)*VLOOKUP(L48,$AV$2:$AW$41,2,FALSE))/(100*100)*'Formula Data'!$AB$22</f>
        <v>1.560530450292245</v>
      </c>
      <c r="M26" s="9">
        <f ca="1">(VLOOKUP(M4,$AT$2:$AU$41,2,FALSE)*VLOOKUP(M48,$AV$2:$AW$41,2,FALSE))/(100*100)*'Formula Data'!$AB$22</f>
        <v>1.3117579460455751</v>
      </c>
      <c r="N26" s="9">
        <f ca="1">(VLOOKUP(N4,$AT$2:$AU$41,2,FALSE)*VLOOKUP(N48,$AV$2:$AW$41,2,FALSE))/(100*100)*'Formula Data'!$AB$22</f>
        <v>1.318957508934169</v>
      </c>
      <c r="O26" s="9">
        <f ca="1">(VLOOKUP(O4,$AT$2:$AU$41,2,FALSE)*VLOOKUP(O48,$AV$2:$AW$41,2,FALSE))/(100*100)*'Formula Data'!$AB$22</f>
        <v>1.8437729363792368</v>
      </c>
      <c r="P26" s="9">
        <f ca="1">(VLOOKUP(P4,$AT$2:$AU$41,2,FALSE)*VLOOKUP(P48,$AV$2:$AW$41,2,FALSE))/(100*100)*'Formula Data'!$AB$22</f>
        <v>1.2245511684988102</v>
      </c>
      <c r="Q26" s="9">
        <f ca="1">(VLOOKUP(Q4,$AT$2:$AU$41,2,FALSE)*VLOOKUP(Q48,$AV$2:$AW$41,2,FALSE))/(100*100)*'Formula Data'!$AB$22</f>
        <v>1.8805479323028325</v>
      </c>
      <c r="R26" s="9">
        <f ca="1">(VLOOKUP(R4,$AT$2:$AU$41,2,FALSE)*VLOOKUP(R48,$AV$2:$AW$41,2,FALSE))/(100*100)*'Formula Data'!$AB$22</f>
        <v>2.5370909504095569</v>
      </c>
      <c r="S26" s="9">
        <f ca="1">(VLOOKUP(S4,$AT$2:$AU$41,2,FALSE)*VLOOKUP(S48,$AV$2:$AW$41,2,FALSE))/(100*100)*'Formula Data'!$AB$22</f>
        <v>1.0802664850264654</v>
      </c>
      <c r="T26" s="9">
        <f ca="1">(VLOOKUP(T4,$AT$2:$AU$41,2,FALSE)*VLOOKUP(T48,$AV$2:$AW$41,2,FALSE))/(100*100)*'Formula Data'!$AB$22</f>
        <v>1.1589086004643194</v>
      </c>
      <c r="U26" s="9">
        <f ca="1">(VLOOKUP(U4,$AT$2:$AU$41,2,FALSE)*VLOOKUP(U48,$AV$2:$AW$41,2,FALSE))/(100*100)*'Formula Data'!$AB$22</f>
        <v>1.8188824467878189</v>
      </c>
      <c r="V26" s="9">
        <f ca="1">(VLOOKUP(V4,$AT$2:$AU$41,2,FALSE)*VLOOKUP(V48,$AV$2:$AW$41,2,FALSE))/(100*100)*'Formula Data'!$AB$22</f>
        <v>1.7482851111728168</v>
      </c>
      <c r="W26" s="9">
        <f ca="1">(VLOOKUP(W4,$AT$2:$AU$41,2,FALSE)*VLOOKUP(W48,$AV$2:$AW$41,2,FALSE))/(100*100)*'Formula Data'!$AB$22</f>
        <v>1.1195788456723681</v>
      </c>
      <c r="X26" s="9">
        <f ca="1">(VLOOKUP(X4,$AT$2:$AU$41,2,FALSE)*VLOOKUP(X48,$AV$2:$AW$41,2,FALSE))/(100*100)*'Formula Data'!$AB$22</f>
        <v>1.5384372991710729</v>
      </c>
      <c r="Y26" s="9">
        <f ca="1">(VLOOKUP(Y4,$AT$2:$AU$41,2,FALSE)*VLOOKUP(Y48,$AV$2:$AW$41,2,FALSE))/(100*100)*'Formula Data'!$AB$22</f>
        <v>1.2175989933042424</v>
      </c>
      <c r="Z26" s="83">
        <f ca="1">(VLOOKUP(Z4,$AT$2:$AU$41,2,FALSE)*VLOOKUP(Z48,$AV$2:$AW$41,2,FALSE))/(100*100)*'Formula Data'!$AB$22</f>
        <v>1.2012049829607538</v>
      </c>
      <c r="AA26" s="83">
        <f ca="1">(VLOOKUP(AA4,$AT$2:$AU$41,2,FALSE)*VLOOKUP(AA48,$AV$2:$AW$41,2,FALSE))/(100*100)*'Formula Data'!$AB$22</f>
        <v>1.6268896244174296</v>
      </c>
      <c r="AB26" s="84">
        <f ca="1">(VLOOKUP(AB4,$AT$2:$AU$41,2,FALSE)*VLOOKUP(AB48,$AV$2:$AW$41,2,FALSE))/(100*100)*'Formula Data'!$AB$22</f>
        <v>1.6137314159037319</v>
      </c>
      <c r="AC26" s="84">
        <f ca="1">(VLOOKUP(AC4,$AT$2:$AU$41,2,FALSE)*VLOOKUP(AC48,$AV$2:$AW$41,2,FALSE))/(100*100)*'Formula Data'!$AB$22</f>
        <v>1.6983831982080504</v>
      </c>
      <c r="AD26" s="84">
        <f ca="1">(VLOOKUP(AD4,$AT$2:$AU$41,2,FALSE)*VLOOKUP(AD48,$AV$2:$AW$41,2,FALSE))/(100*100)*'Formula Data'!$AB$22</f>
        <v>2.8092135778844782</v>
      </c>
      <c r="AE26" s="84">
        <f ca="1">(VLOOKUP(AE4,$AT$2:$AU$41,2,FALSE)*VLOOKUP(AE48,$AV$2:$AW$41,2,FALSE))/(100*100)*'Formula Data'!$AB$22</f>
        <v>0.81974086486283992</v>
      </c>
      <c r="AF26" s="84">
        <f ca="1">(VLOOKUP(AF4,$AT$2:$AU$41,2,FALSE)*VLOOKUP(AF48,$AV$2:$AW$41,2,FALSE))/(100*100)*'Formula Data'!$AB$22</f>
        <v>1.9702945503831415</v>
      </c>
      <c r="AG26" s="84">
        <f ca="1">(VLOOKUP(AG4,$AT$2:$AU$41,2,FALSE)*VLOOKUP(AG48,$AV$2:$AW$41,2,FALSE))/(100*100)*'Formula Data'!$AB$22</f>
        <v>0.8781189556172857</v>
      </c>
      <c r="AH26" s="84">
        <f ca="1">(VLOOKUP(AH4,$AT$2:$AU$41,2,FALSE)*VLOOKUP(AH48,$AV$2:$AW$41,2,FALSE))/(100*100)*'Formula Data'!$AB$22</f>
        <v>2.3311627714242182</v>
      </c>
      <c r="AI26" s="84">
        <f ca="1">(VLOOKUP(AI4,$AT$2:$AU$41,2,FALSE)*VLOOKUP(AI48,$AV$2:$AW$41,2,FALSE))/(100*100)*'Formula Data'!$AB$22</f>
        <v>1.2342612218737039</v>
      </c>
      <c r="AJ26" s="84">
        <f ca="1">(VLOOKUP(AJ4,$AT$2:$AU$41,2,FALSE)*VLOOKUP(AJ48,$AV$2:$AW$41,2,FALSE))/(100*100)*'Formula Data'!$AB$22</f>
        <v>1.5869528857400697</v>
      </c>
      <c r="AK26" s="9">
        <f ca="1">(VLOOKUP(AK4,$AT$2:$AU$41,2,FALSE)*VLOOKUP(AK48,$AV$2:$AW$41,2,FALSE))/(100*100)*'Formula Data'!$AB$22</f>
        <v>3.3462722087813064</v>
      </c>
      <c r="AL26" s="9">
        <f ca="1">(VLOOKUP(AL4,$AT$2:$AU$41,2,FALSE)*VLOOKUP(AL48,$AV$2:$AW$41,2,FALSE))/(100*100)*'Formula Data'!$AB$22</f>
        <v>1.3747787995421776</v>
      </c>
      <c r="AM26" s="9">
        <f ca="1">(VLOOKUP(AM4,$AT$2:$AU$41,2,FALSE)*VLOOKUP(AM48,$AV$2:$AW$41,2,FALSE))/(100*100)*'Formula Data'!$AB$22</f>
        <v>1.9377659006371524</v>
      </c>
      <c r="AN26" s="9">
        <f ca="1">IF(OR(Fixtures!$D$6&lt;=0,Fixtures!$D$6&gt;39),AVERAGE(B26:AM26),AVERAGE(OFFSET(A26,0,Fixtures!$D$6,1,38-Fixtures!$D$6+1)))</f>
        <v>1.7449122113025957</v>
      </c>
      <c r="AO26" s="41" t="str">
        <f t="shared" si="1"/>
        <v>BOU</v>
      </c>
      <c r="AP26" s="65">
        <f ca="1">AVERAGE(OFFSET(A26,0,Fixtures!$D$6,1,9))</f>
        <v>1.6609711046291031</v>
      </c>
      <c r="AQ26" s="65">
        <f ca="1">AVERAGE(OFFSET(A26,0,Fixtures!$D$6,1,6))</f>
        <v>1.6281939440395474</v>
      </c>
      <c r="AR26" s="65">
        <f ca="1">AVERAGE(OFFSET(A26,0,Fixtures!$D$6,1,3))</f>
        <v>1.4806086744273053</v>
      </c>
      <c r="AS26" s="62"/>
      <c r="AT26" s="72" t="str">
        <f>CONCATENATE("@",Schedule!A6)</f>
        <v>@BUR</v>
      </c>
      <c r="AU26" s="3">
        <f ca="1">VLOOKUP(RIGHT(AT26,3),'Team Ratings'!$A$2:$H$21,7,FALSE)*(1+Fixtures!$D$3)</f>
        <v>91.661081385228911</v>
      </c>
      <c r="AV26" s="72" t="str">
        <f>CONCATENATE("@",Schedule!A6)</f>
        <v>@BUR</v>
      </c>
      <c r="AW26" s="3">
        <f ca="1">VLOOKUP(RIGHT(AV26,3),'Team Ratings'!$A$2:$H$21,4,FALSE)*(1-Fixtures!$D$3)</f>
        <v>86.427652677239564</v>
      </c>
      <c r="AY26" s="62"/>
      <c r="AZ26" s="62"/>
      <c r="BA26" s="66"/>
    </row>
    <row r="27" spans="1:56" x14ac:dyDescent="0.25">
      <c r="A27" s="41" t="str">
        <f t="shared" si="0"/>
        <v>BRI</v>
      </c>
      <c r="B27" s="9">
        <f ca="1">(VLOOKUP(B5,$AT$2:$AU$41,2,FALSE)*VLOOKUP(B49,$AV$2:$AW$41,2,FALSE))/(100*100)*'Formula Data'!$AB$22</f>
        <v>1.5555129155713647</v>
      </c>
      <c r="C27" s="9">
        <f ca="1">(VLOOKUP(C5,$AT$2:$AU$41,2,FALSE)*VLOOKUP(C49,$AV$2:$AW$41,2,FALSE))/(100*100)*'Formula Data'!$AB$22</f>
        <v>1.0885051638724494</v>
      </c>
      <c r="D27" s="9">
        <f ca="1">(VLOOKUP(D5,$AT$2:$AU$41,2,FALSE)*VLOOKUP(D49,$AV$2:$AW$41,2,FALSE))/(100*100)*'Formula Data'!$AB$22</f>
        <v>1.2786492032479913</v>
      </c>
      <c r="E27" s="9">
        <f ca="1">(VLOOKUP(E5,$AT$2:$AU$41,2,FALSE)*VLOOKUP(E49,$AV$2:$AW$41,2,FALSE))/(100*100)*'Formula Data'!$AB$22</f>
        <v>3.112288533278218</v>
      </c>
      <c r="F27" s="9">
        <f ca="1">(VLOOKUP(F5,$AT$2:$AU$41,2,FALSE)*VLOOKUP(F49,$AV$2:$AW$41,2,FALSE))/(100*100)*'Formula Data'!$AB$22</f>
        <v>1.0047302743063729</v>
      </c>
      <c r="G27" s="9">
        <f ca="1">(VLOOKUP(G5,$AT$2:$AU$41,2,FALSE)*VLOOKUP(G49,$AV$2:$AW$41,2,FALSE))/(100*100)*'Formula Data'!$AB$22</f>
        <v>1.2200349999024973</v>
      </c>
      <c r="H27" s="9">
        <f ca="1">(VLOOKUP(H5,$AT$2:$AU$41,2,FALSE)*VLOOKUP(H49,$AV$2:$AW$41,2,FALSE))/(100*100)*'Formula Data'!$AB$22</f>
        <v>2.3596882083060833</v>
      </c>
      <c r="I27" s="9">
        <f ca="1">(VLOOKUP(I5,$AT$2:$AU$41,2,FALSE)*VLOOKUP(I49,$AV$2:$AW$41,2,FALSE))/(100*100)*'Formula Data'!$AB$22</f>
        <v>1.14795713206682</v>
      </c>
      <c r="J27" s="9">
        <f ca="1">(VLOOKUP(J5,$AT$2:$AU$41,2,FALSE)*VLOOKUP(J49,$AV$2:$AW$41,2,FALSE))/(100*100)*'Formula Data'!$AB$22</f>
        <v>1.6689220883965552</v>
      </c>
      <c r="K27" s="9">
        <f ca="1">(VLOOKUP(K5,$AT$2:$AU$41,2,FALSE)*VLOOKUP(K49,$AV$2:$AW$41,2,FALSE))/(100*100)*'Formula Data'!$AB$22</f>
        <v>1.2064783802937671</v>
      </c>
      <c r="L27" s="9">
        <f ca="1">(VLOOKUP(L5,$AT$2:$AU$41,2,FALSE)*VLOOKUP(L49,$AV$2:$AW$41,2,FALSE))/(100*100)*'Formula Data'!$AB$22</f>
        <v>0.95785117298076927</v>
      </c>
      <c r="M27" s="9">
        <f ca="1">(VLOOKUP(M5,$AT$2:$AU$41,2,FALSE)*VLOOKUP(M49,$AV$2:$AW$41,2,FALSE))/(100*100)*'Formula Data'!$AB$22</f>
        <v>2.1681592859270071</v>
      </c>
      <c r="N27" s="9">
        <f ca="1">(VLOOKUP(N5,$AT$2:$AU$41,2,FALSE)*VLOOKUP(N49,$AV$2:$AW$41,2,FALSE))/(100*100)*'Formula Data'!$AB$22</f>
        <v>1.4759872960067326</v>
      </c>
      <c r="O27" s="9">
        <f ca="1">(VLOOKUP(O5,$AT$2:$AU$41,2,FALSE)*VLOOKUP(O49,$AV$2:$AW$41,2,FALSE))/(100*100)*'Formula Data'!$AB$22</f>
        <v>2.6127830195749442</v>
      </c>
      <c r="P27" s="9">
        <f ca="1">(VLOOKUP(P5,$AT$2:$AU$41,2,FALSE)*VLOOKUP(P49,$AV$2:$AW$41,2,FALSE))/(100*100)*'Formula Data'!$AB$22</f>
        <v>1.6101566253749326</v>
      </c>
      <c r="Q27" s="9">
        <f ca="1">(VLOOKUP(Q5,$AT$2:$AU$41,2,FALSE)*VLOOKUP(Q49,$AV$2:$AW$41,2,FALSE))/(100*100)*'Formula Data'!$AB$22</f>
        <v>1.2267311428414926</v>
      </c>
      <c r="R27" s="9">
        <f ca="1">(VLOOKUP(R5,$AT$2:$AU$41,2,FALSE)*VLOOKUP(R49,$AV$2:$AW$41,2,FALSE))/(100*100)*'Formula Data'!$AB$22</f>
        <v>1.1389260413812217</v>
      </c>
      <c r="S27" s="9">
        <f ca="1">(VLOOKUP(S5,$AT$2:$AU$41,2,FALSE)*VLOOKUP(S49,$AV$2:$AW$41,2,FALSE))/(100*100)*'Formula Data'!$AB$22</f>
        <v>1.0129227469316542</v>
      </c>
      <c r="T27" s="9">
        <f ca="1">(VLOOKUP(T5,$AT$2:$AU$41,2,FALSE)*VLOOKUP(T49,$AV$2:$AW$41,2,FALSE))/(100*100)*'Formula Data'!$AB$22</f>
        <v>1.7148495429640154</v>
      </c>
      <c r="U27" s="9">
        <f ca="1">(VLOOKUP(U5,$AT$2:$AU$41,2,FALSE)*VLOOKUP(U49,$AV$2:$AW$41,2,FALSE))/(100*100)*'Formula Data'!$AB$22</f>
        <v>0.8742729255311249</v>
      </c>
      <c r="V27" s="9">
        <f ca="1">(VLOOKUP(V5,$AT$2:$AU$41,2,FALSE)*VLOOKUP(V49,$AV$2:$AW$41,2,FALSE))/(100*100)*'Formula Data'!$AB$22</f>
        <v>1.5796259906842376</v>
      </c>
      <c r="W27" s="9">
        <f ca="1">(VLOOKUP(W5,$AT$2:$AU$41,2,FALSE)*VLOOKUP(W49,$AV$2:$AW$41,2,FALSE))/(100*100)*'Formula Data'!$AB$22</f>
        <v>1.8022701730314299</v>
      </c>
      <c r="X27" s="9">
        <f ca="1">(VLOOKUP(X5,$AT$2:$AU$41,2,FALSE)*VLOOKUP(X49,$AV$2:$AW$41,2,FALSE))/(100*100)*'Formula Data'!$AB$22</f>
        <v>1.1172123071084379</v>
      </c>
      <c r="Y27" s="9">
        <f ca="1">(VLOOKUP(Y5,$AT$2:$AU$41,2,FALSE)*VLOOKUP(Y49,$AV$2:$AW$41,2,FALSE))/(100*100)*'Formula Data'!$AB$22</f>
        <v>1.3060126418427915</v>
      </c>
      <c r="Z27" s="83">
        <f ca="1">(VLOOKUP(Z5,$AT$2:$AU$41,2,FALSE)*VLOOKUP(Z49,$AV$2:$AW$41,2,FALSE))/(100*100)*'Formula Data'!$AB$22</f>
        <v>1.6260385781304494</v>
      </c>
      <c r="AA27" s="83">
        <f ca="1">(VLOOKUP(AA5,$AT$2:$AU$41,2,FALSE)*VLOOKUP(AA49,$AV$2:$AW$41,2,FALSE))/(100*100)*'Formula Data'!$AB$22</f>
        <v>1.0412937699279383</v>
      </c>
      <c r="AB27" s="84">
        <f ca="1">(VLOOKUP(AB5,$AT$2:$AU$41,2,FALSE)*VLOOKUP(AB49,$AV$2:$AW$41,2,FALSE))/(100*100)*'Formula Data'!$AB$22</f>
        <v>1.5131315108485206</v>
      </c>
      <c r="AC27" s="84">
        <f ca="1">(VLOOKUP(AC5,$AT$2:$AU$41,2,FALSE)*VLOOKUP(AC49,$AV$2:$AW$41,2,FALSE))/(100*100)*'Formula Data'!$AB$22</f>
        <v>0.76242156489156165</v>
      </c>
      <c r="AD27" s="84">
        <f ca="1">(VLOOKUP(AD5,$AT$2:$AU$41,2,FALSE)*VLOOKUP(AD49,$AV$2:$AW$41,2,FALSE))/(100*100)*'Formula Data'!$AB$22</f>
        <v>1.8325242998002544</v>
      </c>
      <c r="AE27" s="84">
        <f ca="1">(VLOOKUP(AE5,$AT$2:$AU$41,2,FALSE)*VLOOKUP(AE49,$AV$2:$AW$41,2,FALSE))/(100*100)*'Formula Data'!$AB$22</f>
        <v>1.0778734434328063</v>
      </c>
      <c r="AF27" s="84">
        <f ca="1">(VLOOKUP(AF5,$AT$2:$AU$41,2,FALSE)*VLOOKUP(AF49,$AV$2:$AW$41,2,FALSE))/(100*100)*'Formula Data'!$AB$22</f>
        <v>2.2048699113186996</v>
      </c>
      <c r="AG27" s="84">
        <f ca="1">(VLOOKUP(AG5,$AT$2:$AU$41,2,FALSE)*VLOOKUP(AG49,$AV$2:$AW$41,2,FALSE))/(100*100)*'Formula Data'!$AB$22</f>
        <v>1.4514124145461784</v>
      </c>
      <c r="AH27" s="84">
        <f ca="1">(VLOOKUP(AH5,$AT$2:$AU$41,2,FALSE)*VLOOKUP(AH49,$AV$2:$AW$41,2,FALSE))/(100*100)*'Formula Data'!$AB$22</f>
        <v>1.4308640979095446</v>
      </c>
      <c r="AI27" s="84">
        <f ca="1">(VLOOKUP(AI5,$AT$2:$AU$41,2,FALSE)*VLOOKUP(AI49,$AV$2:$AW$41,2,FALSE))/(100*100)*'Formula Data'!$AB$22</f>
        <v>1.749053095748516</v>
      </c>
      <c r="AJ27" s="84">
        <f ca="1">(VLOOKUP(AJ5,$AT$2:$AU$41,2,FALSE)*VLOOKUP(AJ49,$AV$2:$AW$41,2,FALSE))/(100*100)*'Formula Data'!$AB$22</f>
        <v>2.0834328197978156</v>
      </c>
      <c r="AK27" s="9">
        <f ca="1">(VLOOKUP(AK5,$AT$2:$AU$41,2,FALSE)*VLOOKUP(AK49,$AV$2:$AW$41,2,FALSE))/(100*100)*'Formula Data'!$AB$22</f>
        <v>1.9100809085556414</v>
      </c>
      <c r="AL27" s="9">
        <f ca="1">(VLOOKUP(AL5,$AT$2:$AU$41,2,FALSE)*VLOOKUP(AL49,$AV$2:$AW$41,2,FALSE))/(100*100)*'Formula Data'!$AB$22</f>
        <v>0.8167176445628288</v>
      </c>
      <c r="AM27" s="9">
        <f ca="1">(VLOOKUP(AM5,$AT$2:$AU$41,2,FALSE)*VLOOKUP(AM49,$AV$2:$AW$41,2,FALSE))/(100*100)*'Formula Data'!$AB$22</f>
        <v>1.500893372729273</v>
      </c>
      <c r="AN27" s="9">
        <f ca="1">IF(OR(Fixtures!$D$6&lt;=0,Fixtures!$D$6&gt;39),AVERAGE(B27:AM27),AVERAGE(OFFSET(A27,0,Fixtures!$D$6,1,38-Fixtures!$D$6+1)))</f>
        <v>1.5000433880142876</v>
      </c>
      <c r="AO27" s="41" t="str">
        <f t="shared" si="1"/>
        <v>BRI</v>
      </c>
      <c r="AP27" s="65">
        <f ca="1">AVERAGE(OFFSET(A27,0,Fixtures!$D$6,1,9))</f>
        <v>1.4378255100895503</v>
      </c>
      <c r="AQ27" s="65">
        <f ca="1">AVERAGE(OFFSET(A27,0,Fixtures!$D$6,1,6))</f>
        <v>1.3088805278385884</v>
      </c>
      <c r="AR27" s="65">
        <f ca="1">AVERAGE(OFFSET(A27,0,Fixtures!$D$6,1,3))</f>
        <v>1.3934879529689692</v>
      </c>
      <c r="AS27" s="62"/>
      <c r="AT27" s="72" t="str">
        <f>CONCATENATE("@",Schedule!A7)</f>
        <v>@CHE</v>
      </c>
      <c r="AU27" s="3">
        <f ca="1">VLOOKUP(RIGHT(AT27,3),'Team Ratings'!$A$2:$H$21,7,FALSE)*(1+Fixtures!$D$3)</f>
        <v>144.10855350236992</v>
      </c>
      <c r="AV27" s="72" t="str">
        <f>CONCATENATE("@",Schedule!A7)</f>
        <v>@CHE</v>
      </c>
      <c r="AW27" s="3">
        <f ca="1">VLOOKUP(RIGHT(AV27,3),'Team Ratings'!$A$2:$H$21,4,FALSE)*(1-Fixtures!$D$3)</f>
        <v>68.758232714040034</v>
      </c>
      <c r="AY27" s="62"/>
      <c r="AZ27" s="62"/>
      <c r="BA27" s="66"/>
    </row>
    <row r="28" spans="1:56" x14ac:dyDescent="0.25">
      <c r="A28" s="41" t="str">
        <f t="shared" si="0"/>
        <v>BUR</v>
      </c>
      <c r="B28" s="9">
        <f ca="1">(VLOOKUP(B6,$AT$2:$AU$41,2,FALSE)*VLOOKUP(B50,$AV$2:$AW$41,2,FALSE))/(100*100)*'Formula Data'!$AB$22</f>
        <v>1.1445174919273002</v>
      </c>
      <c r="C28" s="9">
        <f ca="1">(VLOOKUP(C6,$AT$2:$AU$41,2,FALSE)*VLOOKUP(C50,$AV$2:$AW$41,2,FALSE))/(100*100)*'Formula Data'!$AB$22</f>
        <v>1.4412494199371324</v>
      </c>
      <c r="D28" s="9">
        <f ca="1">(VLOOKUP(D6,$AT$2:$AU$41,2,FALSE)*VLOOKUP(D50,$AV$2:$AW$41,2,FALSE))/(100*100)*'Formula Data'!$AB$22</f>
        <v>1.6402904801219682</v>
      </c>
      <c r="E28" s="9">
        <f ca="1">(VLOOKUP(E6,$AT$2:$AU$41,2,FALSE)*VLOOKUP(E50,$AV$2:$AW$41,2,FALSE))/(100*100)*'Formula Data'!$AB$22</f>
        <v>1.5655754974146125</v>
      </c>
      <c r="F28" s="9">
        <f ca="1">(VLOOKUP(F6,$AT$2:$AU$41,2,FALSE)*VLOOKUP(F50,$AV$2:$AW$41,2,FALSE))/(100*100)*'Formula Data'!$AB$22</f>
        <v>1.5142383464172118</v>
      </c>
      <c r="G28" s="9">
        <f ca="1">(VLOOKUP(G6,$AT$2:$AU$41,2,FALSE)*VLOOKUP(G50,$AV$2:$AW$41,2,FALSE))/(100*100)*'Formula Data'!$AB$22</f>
        <v>0.85737152876241396</v>
      </c>
      <c r="H28" s="9">
        <f ca="1">(VLOOKUP(H6,$AT$2:$AU$41,2,FALSE)*VLOOKUP(H50,$AV$2:$AW$41,2,FALSE))/(100*100)*'Formula Data'!$AB$22</f>
        <v>1.4938503210901672</v>
      </c>
      <c r="I28" s="9">
        <f ca="1">(VLOOKUP(I6,$AT$2:$AU$41,2,FALSE)*VLOOKUP(I50,$AV$2:$AW$41,2,FALSE))/(100*100)*'Formula Data'!$AB$22</f>
        <v>1.079917467879987</v>
      </c>
      <c r="J28" s="9">
        <f ca="1">(VLOOKUP(J6,$AT$2:$AU$41,2,FALSE)*VLOOKUP(J50,$AV$2:$AW$41,2,FALSE))/(100*100)*'Formula Data'!$AB$22</f>
        <v>1.9735766264259875</v>
      </c>
      <c r="K28" s="9">
        <f ca="1">(VLOOKUP(K6,$AT$2:$AU$41,2,FALSE)*VLOOKUP(K50,$AV$2:$AW$41,2,FALSE))/(100*100)*'Formula Data'!$AB$22</f>
        <v>1.4139214824900339</v>
      </c>
      <c r="L28" s="9">
        <f ca="1">(VLOOKUP(L6,$AT$2:$AU$41,2,FALSE)*VLOOKUP(L50,$AV$2:$AW$41,2,FALSE))/(100*100)*'Formula Data'!$AB$22</f>
        <v>1.3544023469090885</v>
      </c>
      <c r="M28" s="9">
        <f ca="1">(VLOOKUP(M6,$AT$2:$AU$41,2,FALSE)*VLOOKUP(M50,$AV$2:$AW$41,2,FALSE))/(100*100)*'Formula Data'!$AB$22</f>
        <v>0.97431977194419606</v>
      </c>
      <c r="N28" s="9">
        <f ca="1">(VLOOKUP(N6,$AT$2:$AU$41,2,FALSE)*VLOOKUP(N50,$AV$2:$AW$41,2,FALSE))/(100*100)*'Formula Data'!$AB$22</f>
        <v>1.3923378955447356</v>
      </c>
      <c r="O28" s="9">
        <f ca="1">(VLOOKUP(O6,$AT$2:$AU$41,2,FALSE)*VLOOKUP(O50,$AV$2:$AW$41,2,FALSE))/(100*100)*'Formula Data'!$AB$22</f>
        <v>0.68244270205182911</v>
      </c>
      <c r="P28" s="9">
        <f ca="1">(VLOOKUP(P6,$AT$2:$AU$41,2,FALSE)*VLOOKUP(P50,$AV$2:$AW$41,2,FALSE))/(100*100)*'Formula Data'!$AB$22</f>
        <v>1.864878419708009</v>
      </c>
      <c r="Q28" s="9">
        <f ca="1">(VLOOKUP(Q6,$AT$2:$AU$41,2,FALSE)*VLOOKUP(Q50,$AV$2:$AW$41,2,FALSE))/(100*100)*'Formula Data'!$AB$22</f>
        <v>1.5349599350316845</v>
      </c>
      <c r="R28" s="9">
        <f ca="1">(VLOOKUP(R6,$AT$2:$AU$41,2,FALSE)*VLOOKUP(R50,$AV$2:$AW$41,2,FALSE))/(100*100)*'Formula Data'!$AB$22</f>
        <v>0.73104306309611711</v>
      </c>
      <c r="S28" s="9">
        <f ca="1">(VLOOKUP(S6,$AT$2:$AU$41,2,FALSE)*VLOOKUP(S50,$AV$2:$AW$41,2,FALSE))/(100*100)*'Formula Data'!$AB$22</f>
        <v>1.1690104756412656</v>
      </c>
      <c r="T28" s="9">
        <f ca="1">(VLOOKUP(T6,$AT$2:$AU$41,2,FALSE)*VLOOKUP(T50,$AV$2:$AW$41,2,FALSE))/(100*100)*'Formula Data'!$AB$22</f>
        <v>1.6132100446108455</v>
      </c>
      <c r="U28" s="9">
        <f ca="1">(VLOOKUP(U6,$AT$2:$AU$41,2,FALSE)*VLOOKUP(U50,$AV$2:$AW$41,2,FALSE))/(100*100)*'Formula Data'!$AB$22</f>
        <v>1.2991576518632995</v>
      </c>
      <c r="V28" s="9">
        <f ca="1">(VLOOKUP(V6,$AT$2:$AU$41,2,FALSE)*VLOOKUP(V50,$AV$2:$AW$41,2,FALSE))/(100*100)*'Formula Data'!$AB$22</f>
        <v>1.0000155042008554</v>
      </c>
      <c r="W28" s="9">
        <f ca="1">(VLOOKUP(W6,$AT$2:$AU$41,2,FALSE)*VLOOKUP(W50,$AV$2:$AW$41,2,FALSE))/(100*100)*'Formula Data'!$AB$22</f>
        <v>2.1121543133493104</v>
      </c>
      <c r="X28" s="9">
        <f ca="1">(VLOOKUP(X6,$AT$2:$AU$41,2,FALSE)*VLOOKUP(X50,$AV$2:$AW$41,2,FALSE))/(100*100)*'Formula Data'!$AB$22</f>
        <v>1.3211546011611979</v>
      </c>
      <c r="Y28" s="9">
        <f ca="1">(VLOOKUP(Y6,$AT$2:$AU$41,2,FALSE)*VLOOKUP(Y50,$AV$2:$AW$41,2,FALSE))/(100*100)*'Formula Data'!$AB$22</f>
        <v>1.940716986116781</v>
      </c>
      <c r="Z28" s="83">
        <f ca="1">(VLOOKUP(Z6,$AT$2:$AU$41,2,FALSE)*VLOOKUP(Z50,$AV$2:$AW$41,2,FALSE))/(100*100)*'Formula Data'!$AB$22</f>
        <v>0.96480333070171664</v>
      </c>
      <c r="AA28" s="83">
        <f ca="1">(VLOOKUP(AA6,$AT$2:$AU$41,2,FALSE)*VLOOKUP(AA50,$AV$2:$AW$41,2,FALSE))/(100*100)*'Formula Data'!$AB$22</f>
        <v>1.7097113151012759</v>
      </c>
      <c r="AB28" s="84">
        <f ca="1">(VLOOKUP(AB6,$AT$2:$AU$41,2,FALSE)*VLOOKUP(AB50,$AV$2:$AW$41,2,FALSE))/(100*100)*'Formula Data'!$AB$22</f>
        <v>0.78256073162762396</v>
      </c>
      <c r="AC28" s="84">
        <f ca="1">(VLOOKUP(AC6,$AT$2:$AU$41,2,FALSE)*VLOOKUP(AC50,$AV$2:$AW$41,2,FALSE))/(100*100)*'Formula Data'!$AB$22</f>
        <v>1.0920519831435824</v>
      </c>
      <c r="AD28" s="84">
        <f ca="1">(VLOOKUP(AD6,$AT$2:$AU$41,2,FALSE)*VLOOKUP(AD50,$AV$2:$AW$41,2,FALSE))/(100*100)*'Formula Data'!$AB$22</f>
        <v>1.027535163120384</v>
      </c>
      <c r="AE28" s="84">
        <f ca="1">(VLOOKUP(AE6,$AT$2:$AU$41,2,FALSE)*VLOOKUP(AE50,$AV$2:$AW$41,2,FALSE))/(100*100)*'Formula Data'!$AB$22</f>
        <v>2.7858060343786311</v>
      </c>
      <c r="AF28" s="84">
        <f ca="1">(VLOOKUP(AF6,$AT$2:$AU$41,2,FALSE)*VLOOKUP(AF50,$AV$2:$AW$41,2,FALSE))/(100*100)*'Formula Data'!$AB$22</f>
        <v>0.9320609052820128</v>
      </c>
      <c r="AG28" s="84">
        <f ca="1">(VLOOKUP(AG6,$AT$2:$AU$41,2,FALSE)*VLOOKUP(AG50,$AV$2:$AW$41,2,FALSE))/(100*100)*'Formula Data'!$AB$22</f>
        <v>1.0194514438058189</v>
      </c>
      <c r="AH28" s="84">
        <f ca="1">(VLOOKUP(AH6,$AT$2:$AU$41,2,FALSE)*VLOOKUP(AH50,$AV$2:$AW$41,2,FALSE))/(100*100)*'Formula Data'!$AB$22</f>
        <v>0.90666603388129052</v>
      </c>
      <c r="AI28" s="84">
        <f ca="1">(VLOOKUP(AI6,$AT$2:$AU$41,2,FALSE)*VLOOKUP(AI50,$AV$2:$AW$41,2,FALSE))/(100*100)*'Formula Data'!$AB$22</f>
        <v>1.455465338336392</v>
      </c>
      <c r="AJ28" s="84">
        <f ca="1">(VLOOKUP(AJ6,$AT$2:$AU$41,2,FALSE)*VLOOKUP(AJ50,$AV$2:$AW$41,2,FALSE))/(100*100)*'Formula Data'!$AB$22</f>
        <v>2.3386991998415825</v>
      </c>
      <c r="AK28" s="9">
        <f ca="1">(VLOOKUP(AK6,$AT$2:$AU$41,2,FALSE)*VLOOKUP(AK50,$AV$2:$AW$41,2,FALSE))/(100*100)*'Formula Data'!$AB$22</f>
        <v>1.0980456933047886</v>
      </c>
      <c r="AL28" s="9">
        <f ca="1">(VLOOKUP(AL6,$AT$2:$AU$41,2,FALSE)*VLOOKUP(AL50,$AV$2:$AW$41,2,FALSE))/(100*100)*'Formula Data'!$AB$22</f>
        <v>1.2807648762994086</v>
      </c>
      <c r="AM28" s="9">
        <f ca="1">(VLOOKUP(AM6,$AT$2:$AU$41,2,FALSE)*VLOOKUP(AM50,$AV$2:$AW$41,2,FALSE))/(100*100)*'Formula Data'!$AB$22</f>
        <v>1.0136636864445796</v>
      </c>
      <c r="AN28" s="9">
        <f ca="1">IF(OR(Fixtures!$D$6&lt;=0,Fixtures!$D$6&gt;39),AVERAGE(B28:AM28),AVERAGE(OFFSET(A28,0,Fixtures!$D$6,1,38-Fixtures!$D$6+1)))</f>
        <v>1.3148061239477917</v>
      </c>
      <c r="AO28" s="41" t="str">
        <f t="shared" si="1"/>
        <v>BUR</v>
      </c>
      <c r="AP28" s="65">
        <f ca="1">AVERAGE(OFFSET(A28,0,Fixtures!$D$6,1,9))</f>
        <v>1.246738549004704</v>
      </c>
      <c r="AQ28" s="65">
        <f ca="1">AVERAGE(OFFSET(A28,0,Fixtures!$D$6,1,6))</f>
        <v>1.393744759678869</v>
      </c>
      <c r="AR28" s="65">
        <f ca="1">AVERAGE(OFFSET(A28,0,Fixtures!$D$6,1,3))</f>
        <v>1.152358459143539</v>
      </c>
      <c r="AS28" s="62"/>
      <c r="AT28" s="72" t="str">
        <f>CONCATENATE("@",Schedule!A8)</f>
        <v>@CRY</v>
      </c>
      <c r="AU28" s="3">
        <f ca="1">VLOOKUP(RIGHT(AT28,3),'Team Ratings'!$A$2:$H$21,7,FALSE)*(1+Fixtures!$D$3)</f>
        <v>69.555369133894672</v>
      </c>
      <c r="AV28" s="72" t="str">
        <f>CONCATENATE("@",Schedule!A8)</f>
        <v>@CRY</v>
      </c>
      <c r="AW28" s="3">
        <f ca="1">VLOOKUP(RIGHT(AV28,3),'Team Ratings'!$A$2:$H$21,4,FALSE)*(1-Fixtures!$D$3)</f>
        <v>93.587404603205655</v>
      </c>
      <c r="AZ28" s="62"/>
      <c r="BA28" s="66"/>
    </row>
    <row r="29" spans="1:56" x14ac:dyDescent="0.25">
      <c r="A29" s="41" t="str">
        <f t="shared" si="0"/>
        <v>CHE</v>
      </c>
      <c r="B29" s="9">
        <f ca="1">(VLOOKUP(B7,$AT$2:$AU$41,2,FALSE)*VLOOKUP(B51,$AV$2:$AW$41,2,FALSE))/(100*100)*'Formula Data'!$AB$22</f>
        <v>1.5439534226601652</v>
      </c>
      <c r="C29" s="9">
        <f ca="1">(VLOOKUP(C7,$AT$2:$AU$41,2,FALSE)*VLOOKUP(C51,$AV$2:$AW$41,2,FALSE))/(100*100)*'Formula Data'!$AB$22</f>
        <v>1.0510554516284909</v>
      </c>
      <c r="D29" s="9">
        <f ca="1">(VLOOKUP(D7,$AT$2:$AU$41,2,FALSE)*VLOOKUP(D51,$AV$2:$AW$41,2,FALSE))/(100*100)*'Formula Data'!$AB$22</f>
        <v>1.018923072519758</v>
      </c>
      <c r="E29" s="9">
        <f ca="1">(VLOOKUP(E7,$AT$2:$AU$41,2,FALSE)*VLOOKUP(E51,$AV$2:$AW$41,2,FALSE))/(100*100)*'Formula Data'!$AB$22</f>
        <v>0.72130564952787046</v>
      </c>
      <c r="F29" s="9">
        <f ca="1">(VLOOKUP(F7,$AT$2:$AU$41,2,FALSE)*VLOOKUP(F51,$AV$2:$AW$41,2,FALSE))/(100*100)*'Formula Data'!$AB$22</f>
        <v>1.3049466352168084</v>
      </c>
      <c r="G29" s="9">
        <f ca="1">(VLOOKUP(G7,$AT$2:$AU$41,2,FALSE)*VLOOKUP(G51,$AV$2:$AW$41,2,FALSE))/(100*100)*'Formula Data'!$AB$22</f>
        <v>1.2455065138079491</v>
      </c>
      <c r="H29" s="9">
        <f ca="1">(VLOOKUP(H7,$AT$2:$AU$41,2,FALSE)*VLOOKUP(H51,$AV$2:$AW$41,2,FALSE))/(100*100)*'Formula Data'!$AB$22</f>
        <v>0.80642851549620731</v>
      </c>
      <c r="I29" s="9">
        <f ca="1">(VLOOKUP(I7,$AT$2:$AU$41,2,FALSE)*VLOOKUP(I51,$AV$2:$AW$41,2,FALSE))/(100*100)*'Formula Data'!$AB$22</f>
        <v>1.3601749536872374</v>
      </c>
      <c r="J29" s="9">
        <f ca="1">(VLOOKUP(J7,$AT$2:$AU$41,2,FALSE)*VLOOKUP(J51,$AV$2:$AW$41,2,FALSE))/(100*100)*'Formula Data'!$AB$22</f>
        <v>0.58158734501399523</v>
      </c>
      <c r="K29" s="9">
        <f ca="1">(VLOOKUP(K7,$AT$2:$AU$41,2,FALSE)*VLOOKUP(K51,$AV$2:$AW$41,2,FALSE))/(100*100)*'Formula Data'!$AB$22</f>
        <v>1.0687911515147483</v>
      </c>
      <c r="L29" s="9">
        <f ca="1">(VLOOKUP(L7,$AT$2:$AU$41,2,FALSE)*VLOOKUP(L51,$AV$2:$AW$41,2,FALSE))/(100*100)*'Formula Data'!$AB$22</f>
        <v>1.1076859092304507</v>
      </c>
      <c r="M29" s="9">
        <f ca="1">(VLOOKUP(M7,$AT$2:$AU$41,2,FALSE)*VLOOKUP(M51,$AV$2:$AW$41,2,FALSE))/(100*100)*'Formula Data'!$AB$22</f>
        <v>0.54292292649566676</v>
      </c>
      <c r="N29" s="9">
        <f ca="1">(VLOOKUP(N7,$AT$2:$AU$41,2,FALSE)*VLOOKUP(N51,$AV$2:$AW$41,2,FALSE))/(100*100)*'Formula Data'!$AB$22</f>
        <v>2.2162709928419262</v>
      </c>
      <c r="O29" s="9">
        <f ca="1">(VLOOKUP(O7,$AT$2:$AU$41,2,FALSE)*VLOOKUP(O51,$AV$2:$AW$41,2,FALSE))/(100*100)*'Formula Data'!$AB$22</f>
        <v>0.77512813945566872</v>
      </c>
      <c r="P29" s="9">
        <f ca="1">(VLOOKUP(P7,$AT$2:$AU$41,2,FALSE)*VLOOKUP(P51,$AV$2:$AW$41,2,FALSE))/(100*100)*'Formula Data'!$AB$22</f>
        <v>0.79557059142019282</v>
      </c>
      <c r="Q29" s="9">
        <f ca="1">(VLOOKUP(Q7,$AT$2:$AU$41,2,FALSE)*VLOOKUP(Q51,$AV$2:$AW$41,2,FALSE))/(100*100)*'Formula Data'!$AB$22</f>
        <v>1.2834025711448047</v>
      </c>
      <c r="R29" s="9">
        <f ca="1">(VLOOKUP(R7,$AT$2:$AU$41,2,FALSE)*VLOOKUP(R51,$AV$2:$AW$41,2,FALSE))/(100*100)*'Formula Data'!$AB$22</f>
        <v>0.62257265159177011</v>
      </c>
      <c r="S29" s="9">
        <f ca="1">(VLOOKUP(S7,$AT$2:$AU$41,2,FALSE)*VLOOKUP(S51,$AV$2:$AW$41,2,FALSE))/(100*100)*'Formula Data'!$AB$22</f>
        <v>1.2211500503638029</v>
      </c>
      <c r="T29" s="9">
        <f ca="1">(VLOOKUP(T7,$AT$2:$AU$41,2,FALSE)*VLOOKUP(T51,$AV$2:$AW$41,2,FALSE))/(100*100)*'Formula Data'!$AB$22</f>
        <v>0.91053034089806806</v>
      </c>
      <c r="U29" s="9">
        <f ca="1">(VLOOKUP(U7,$AT$2:$AU$41,2,FALSE)*VLOOKUP(U51,$AV$2:$AW$41,2,FALSE))/(100*100)*'Formula Data'!$AB$22</f>
        <v>1.1465978763196194</v>
      </c>
      <c r="V29" s="9">
        <f ca="1">(VLOOKUP(V7,$AT$2:$AU$41,2,FALSE)*VLOOKUP(V51,$AV$2:$AW$41,2,FALSE))/(100*100)*'Formula Data'!$AB$22</f>
        <v>1.2046648194449519</v>
      </c>
      <c r="W29" s="9">
        <f ca="1">(VLOOKUP(W7,$AT$2:$AU$41,2,FALSE)*VLOOKUP(W51,$AV$2:$AW$41,2,FALSE))/(100*100)*'Formula Data'!$AB$22</f>
        <v>0.71547176258425282</v>
      </c>
      <c r="X29" s="9">
        <f ca="1">(VLOOKUP(X7,$AT$2:$AU$41,2,FALSE)*VLOOKUP(X51,$AV$2:$AW$41,2,FALSE))/(100*100)*'Formula Data'!$AB$22</f>
        <v>0.86879097218140044</v>
      </c>
      <c r="Y29" s="9">
        <f ca="1">(VLOOKUP(Y7,$AT$2:$AU$41,2,FALSE)*VLOOKUP(Y51,$AV$2:$AW$41,2,FALSE))/(100*100)*'Formula Data'!$AB$22</f>
        <v>0.76755725604867098</v>
      </c>
      <c r="Z29" s="83">
        <f ca="1">(VLOOKUP(Z7,$AT$2:$AU$41,2,FALSE)*VLOOKUP(Z51,$AV$2:$AW$41,2,FALSE))/(100*100)*'Formula Data'!$AB$22</f>
        <v>1.5700951808277464</v>
      </c>
      <c r="AA29" s="83">
        <f ca="1">(VLOOKUP(AA7,$AT$2:$AU$41,2,FALSE)*VLOOKUP(AA51,$AV$2:$AW$41,2,FALSE))/(100*100)*'Formula Data'!$AB$22</f>
        <v>1.0335555969873833</v>
      </c>
      <c r="AB29" s="84">
        <f ca="1">(VLOOKUP(AB7,$AT$2:$AU$41,2,FALSE)*VLOOKUP(AB51,$AV$2:$AW$41,2,FALSE))/(100*100)*'Formula Data'!$AB$22</f>
        <v>0.81746408330138864</v>
      </c>
      <c r="AC29" s="84">
        <f ca="1">(VLOOKUP(AC7,$AT$2:$AU$41,2,FALSE)*VLOOKUP(AC51,$AV$2:$AW$41,2,FALSE))/(100*100)*'Formula Data'!$AB$22</f>
        <v>0.93001593632844703</v>
      </c>
      <c r="AD29" s="84">
        <f ca="1">(VLOOKUP(AD7,$AT$2:$AU$41,2,FALSE)*VLOOKUP(AD51,$AV$2:$AW$41,2,FALSE))/(100*100)*'Formula Data'!$AB$22</f>
        <v>0.85913725836966226</v>
      </c>
      <c r="AE29" s="84">
        <f ca="1">(VLOOKUP(AE7,$AT$2:$AU$41,2,FALSE)*VLOOKUP(AE51,$AV$2:$AW$41,2,FALSE))/(100*100)*'Formula Data'!$AB$22</f>
        <v>1.1884449575536216</v>
      </c>
      <c r="AF29" s="84">
        <f ca="1">(VLOOKUP(AF7,$AT$2:$AU$41,2,FALSE)*VLOOKUP(AF51,$AV$2:$AW$41,2,FALSE))/(100*100)*'Formula Data'!$AB$22</f>
        <v>1.4836194249602976</v>
      </c>
      <c r="AG29" s="84">
        <f ca="1">(VLOOKUP(AG7,$AT$2:$AU$41,2,FALSE)*VLOOKUP(AG51,$AV$2:$AW$41,2,FALSE))/(100*100)*'Formula Data'!$AB$22</f>
        <v>1.157907467581925</v>
      </c>
      <c r="AH29" s="84">
        <f ca="1">(VLOOKUP(AH7,$AT$2:$AU$41,2,FALSE)*VLOOKUP(AH51,$AV$2:$AW$41,2,FALSE))/(100*100)*'Formula Data'!$AB$22</f>
        <v>0.74150874915426856</v>
      </c>
      <c r="AI29" s="84">
        <f ca="1">(VLOOKUP(AI7,$AT$2:$AU$41,2,FALSE)*VLOOKUP(AI51,$AV$2:$AW$41,2,FALSE))/(100*100)*'Formula Data'!$AB$22</f>
        <v>0.8110330136540207</v>
      </c>
      <c r="AJ29" s="84">
        <f ca="1">(VLOOKUP(AJ7,$AT$2:$AU$41,2,FALSE)*VLOOKUP(AJ51,$AV$2:$AW$41,2,FALSE))/(100*100)*'Formula Data'!$AB$22</f>
        <v>1.0775059702823746</v>
      </c>
      <c r="AK29" s="9">
        <f ca="1">(VLOOKUP(AK7,$AT$2:$AU$41,2,FALSE)*VLOOKUP(AK51,$AV$2:$AW$41,2,FALSE))/(100*100)*'Formula Data'!$AB$22</f>
        <v>0.68208899895950736</v>
      </c>
      <c r="AL29" s="9">
        <f ca="1">(VLOOKUP(AL7,$AT$2:$AU$41,2,FALSE)*VLOOKUP(AL51,$AV$2:$AW$41,2,FALSE))/(100*100)*'Formula Data'!$AB$22</f>
        <v>1.8605714588982947</v>
      </c>
      <c r="AM29" s="9">
        <f ca="1">(VLOOKUP(AM7,$AT$2:$AU$41,2,FALSE)*VLOOKUP(AM51,$AV$2:$AW$41,2,FALSE))/(100*100)*'Formula Data'!$AB$22</f>
        <v>0.87355931778976414</v>
      </c>
      <c r="AN29" s="9">
        <f ca="1">IF(OR(Fixtures!$D$6&lt;=0,Fixtures!$D$6&gt;39),AVERAGE(B29:AM29),AVERAGE(OFFSET(A29,0,Fixtures!$D$6,1,38-Fixtures!$D$6+1)))</f>
        <v>1.0776076724749073</v>
      </c>
      <c r="AO29" s="41" t="str">
        <f t="shared" si="1"/>
        <v>CHE</v>
      </c>
      <c r="AP29" s="65">
        <f ca="1">AVERAGE(OFFSET(A29,0,Fixtures!$D$6,1,9))</f>
        <v>1.08686096167386</v>
      </c>
      <c r="AQ29" s="65">
        <f ca="1">AVERAGE(OFFSET(A29,0,Fixtures!$D$6,1,6))</f>
        <v>1.0664521688947082</v>
      </c>
      <c r="AR29" s="65">
        <f ca="1">AVERAGE(OFFSET(A29,0,Fixtures!$D$6,1,3))</f>
        <v>1.1403716203721728</v>
      </c>
      <c r="AS29" s="62"/>
      <c r="AT29" s="72" t="str">
        <f>CONCATENATE("@",Schedule!A9)</f>
        <v>@EVE</v>
      </c>
      <c r="AU29" s="3">
        <f ca="1">VLOOKUP(RIGHT(AT29,3),'Team Ratings'!$A$2:$H$21,7,FALSE)*(1+Fixtures!$D$3)</f>
        <v>110.0664684180749</v>
      </c>
      <c r="AV29" s="72" t="str">
        <f>CONCATENATE("@",Schedule!A9)</f>
        <v>@EVE</v>
      </c>
      <c r="AW29" s="3">
        <f ca="1">VLOOKUP(RIGHT(AV29,3),'Team Ratings'!$A$2:$H$21,4,FALSE)*(1-Fixtures!$D$3)</f>
        <v>82.25272476921198</v>
      </c>
      <c r="AY29" s="62"/>
      <c r="AZ29" s="62"/>
      <c r="BA29" s="66"/>
    </row>
    <row r="30" spans="1:56" x14ac:dyDescent="0.25">
      <c r="A30" s="41" t="str">
        <f t="shared" si="0"/>
        <v>CRY</v>
      </c>
      <c r="B30" s="9">
        <f ca="1">(VLOOKUP(B8,$AT$2:$AU$41,2,FALSE)*VLOOKUP(B52,$AV$2:$AW$41,2,FALSE))/(100*100)*'Formula Data'!$AB$22</f>
        <v>1.1693788952244597</v>
      </c>
      <c r="C30" s="9">
        <f ca="1">(VLOOKUP(C8,$AT$2:$AU$41,2,FALSE)*VLOOKUP(C52,$AV$2:$AW$41,2,FALSE))/(100*100)*'Formula Data'!$AB$22</f>
        <v>1.466602372149032</v>
      </c>
      <c r="D30" s="9">
        <f ca="1">(VLOOKUP(D8,$AT$2:$AU$41,2,FALSE)*VLOOKUP(D52,$AV$2:$AW$41,2,FALSE))/(100*100)*'Formula Data'!$AB$22</f>
        <v>2.1014878939070831</v>
      </c>
      <c r="E30" s="9">
        <f ca="1">(VLOOKUP(E8,$AT$2:$AU$41,2,FALSE)*VLOOKUP(E52,$AV$2:$AW$41,2,FALSE))/(100*100)*'Formula Data'!$AB$22</f>
        <v>1.0828577741273131</v>
      </c>
      <c r="F30" s="9">
        <f ca="1">(VLOOKUP(F8,$AT$2:$AU$41,2,FALSE)*VLOOKUP(F52,$AV$2:$AW$41,2,FALSE))/(100*100)*'Formula Data'!$AB$22</f>
        <v>1.6621175288190033</v>
      </c>
      <c r="G30" s="9">
        <f ca="1">(VLOOKUP(G8,$AT$2:$AU$41,2,FALSE)*VLOOKUP(G52,$AV$2:$AW$41,2,FALSE))/(100*100)*'Formula Data'!$AB$22</f>
        <v>1.1890088807096002</v>
      </c>
      <c r="H30" s="9">
        <f ca="1">(VLOOKUP(H8,$AT$2:$AU$41,2,FALSE)*VLOOKUP(H52,$AV$2:$AW$41,2,FALSE))/(100*100)*'Formula Data'!$AB$22</f>
        <v>0.9283970311817541</v>
      </c>
      <c r="I30" s="9">
        <f ca="1">(VLOOKUP(I8,$AT$2:$AU$41,2,FALSE)*VLOOKUP(I52,$AV$2:$AW$41,2,FALSE))/(100*100)*'Formula Data'!$AB$22</f>
        <v>1.5760375213881148</v>
      </c>
      <c r="J30" s="9">
        <f ca="1">(VLOOKUP(J8,$AT$2:$AU$41,2,FALSE)*VLOOKUP(J52,$AV$2:$AW$41,2,FALSE))/(100*100)*'Formula Data'!$AB$22</f>
        <v>2.0193667859148263</v>
      </c>
      <c r="K30" s="9">
        <f ca="1">(VLOOKUP(K8,$AT$2:$AU$41,2,FALSE)*VLOOKUP(K52,$AV$2:$AW$41,2,FALSE))/(100*100)*'Formula Data'!$AB$22</f>
        <v>1.5606439422982594</v>
      </c>
      <c r="L30" s="9">
        <f ca="1">(VLOOKUP(L8,$AT$2:$AU$41,2,FALSE)*VLOOKUP(L52,$AV$2:$AW$41,2,FALSE))/(100*100)*'Formula Data'!$AB$22</f>
        <v>1.430600350376297</v>
      </c>
      <c r="M30" s="9">
        <f ca="1">(VLOOKUP(M8,$AT$2:$AU$41,2,FALSE)*VLOOKUP(M52,$AV$2:$AW$41,2,FALSE))/(100*100)*'Formula Data'!$AB$22</f>
        <v>2.2871272582864433</v>
      </c>
      <c r="N30" s="9">
        <f ca="1">(VLOOKUP(N8,$AT$2:$AU$41,2,FALSE)*VLOOKUP(N52,$AV$2:$AW$41,2,FALSE))/(100*100)*'Formula Data'!$AB$22</f>
        <v>1.6952693145626916</v>
      </c>
      <c r="O30" s="9">
        <f ca="1">(VLOOKUP(O8,$AT$2:$AU$41,2,FALSE)*VLOOKUP(O52,$AV$2:$AW$41,2,FALSE))/(100*100)*'Formula Data'!$AB$22</f>
        <v>1.4547405595651999</v>
      </c>
      <c r="P30" s="9">
        <f ca="1">(VLOOKUP(P8,$AT$2:$AU$41,2,FALSE)*VLOOKUP(P52,$AV$2:$AW$41,2,FALSE))/(100*100)*'Formula Data'!$AB$22</f>
        <v>0.84738883388304742</v>
      </c>
      <c r="Q30" s="9">
        <f ca="1">(VLOOKUP(Q8,$AT$2:$AU$41,2,FALSE)*VLOOKUP(Q52,$AV$2:$AW$41,2,FALSE))/(100*100)*'Formula Data'!$AB$22</f>
        <v>1.5076805390207773</v>
      </c>
      <c r="R30" s="9">
        <f ca="1">(VLOOKUP(R8,$AT$2:$AU$41,2,FALSE)*VLOOKUP(R52,$AV$2:$AW$41,2,FALSE))/(100*100)*'Formula Data'!$AB$22</f>
        <v>1.0976365852389804</v>
      </c>
      <c r="S30" s="9">
        <f ca="1">(VLOOKUP(S8,$AT$2:$AU$41,2,FALSE)*VLOOKUP(S52,$AV$2:$AW$41,2,FALSE))/(100*100)*'Formula Data'!$AB$22</f>
        <v>1.1825186456915797</v>
      </c>
      <c r="T30" s="9">
        <f ca="1">(VLOOKUP(T8,$AT$2:$AU$41,2,FALSE)*VLOOKUP(T52,$AV$2:$AW$41,2,FALSE))/(100*100)*'Formula Data'!$AB$22</f>
        <v>1.0550333820862585</v>
      </c>
      <c r="U30" s="9">
        <f ca="1">(VLOOKUP(U8,$AT$2:$AU$41,2,FALSE)*VLOOKUP(U52,$AV$2:$AW$41,2,FALSE))/(100*100)*'Formula Data'!$AB$22</f>
        <v>1.8513454854385905</v>
      </c>
      <c r="V30" s="9">
        <f ca="1">(VLOOKUP(V8,$AT$2:$AU$41,2,FALSE)*VLOOKUP(V52,$AV$2:$AW$41,2,FALSE))/(100*100)*'Formula Data'!$AB$22</f>
        <v>1.3868647009011394</v>
      </c>
      <c r="W30" s="9">
        <f ca="1">(VLOOKUP(W8,$AT$2:$AU$41,2,FALSE)*VLOOKUP(W52,$AV$2:$AW$41,2,FALSE))/(100*100)*'Formula Data'!$AB$22</f>
        <v>1.0447285894723886</v>
      </c>
      <c r="X30" s="9">
        <f ca="1">(VLOOKUP(X8,$AT$2:$AU$41,2,FALSE)*VLOOKUP(X52,$AV$2:$AW$41,2,FALSE))/(100*100)*'Formula Data'!$AB$22</f>
        <v>3.0165849517986918</v>
      </c>
      <c r="Y30" s="9">
        <f ca="1">(VLOOKUP(Y8,$AT$2:$AU$41,2,FALSE)*VLOOKUP(Y52,$AV$2:$AW$41,2,FALSE))/(100*100)*'Formula Data'!$AB$22</f>
        <v>1.2393304489299652</v>
      </c>
      <c r="Z30" s="83">
        <f ca="1">(VLOOKUP(Z8,$AT$2:$AU$41,2,FALSE)*VLOOKUP(Z52,$AV$2:$AW$41,2,FALSE))/(100*100)*'Formula Data'!$AB$22</f>
        <v>0.98177514168654179</v>
      </c>
      <c r="AA30" s="83">
        <f ca="1">(VLOOKUP(AA8,$AT$2:$AU$41,2,FALSE)*VLOOKUP(AA52,$AV$2:$AW$41,2,FALSE))/(100*100)*'Formula Data'!$AB$22</f>
        <v>1.7468499545945635</v>
      </c>
      <c r="AB30" s="84">
        <f ca="1">(VLOOKUP(AB8,$AT$2:$AU$41,2,FALSE)*VLOOKUP(AB52,$AV$2:$AW$41,2,FALSE))/(100*100)*'Formula Data'!$AB$22</f>
        <v>0.79160339091750376</v>
      </c>
      <c r="AC30" s="84">
        <f ca="1">(VLOOKUP(AC8,$AT$2:$AU$41,2,FALSE)*VLOOKUP(AC52,$AV$2:$AW$41,2,FALSE))/(100*100)*'Formula Data'!$AB$22</f>
        <v>1.639679343381687</v>
      </c>
      <c r="AD30" s="84">
        <f ca="1">(VLOOKUP(AD8,$AT$2:$AU$41,2,FALSE)*VLOOKUP(AD52,$AV$2:$AW$41,2,FALSE))/(100*100)*'Formula Data'!$AB$22</f>
        <v>1.0092737492618424</v>
      </c>
      <c r="AE30" s="84">
        <f ca="1">(VLOOKUP(AE8,$AT$2:$AU$41,2,FALSE)*VLOOKUP(AE52,$AV$2:$AW$41,2,FALSE))/(100*100)*'Formula Data'!$AB$22</f>
        <v>1.2658524555536885</v>
      </c>
      <c r="AF30" s="84">
        <f ca="1">(VLOOKUP(AF8,$AT$2:$AU$41,2,FALSE)*VLOOKUP(AF52,$AV$2:$AW$41,2,FALSE))/(100*100)*'Formula Data'!$AB$22</f>
        <v>2.5324393464455026</v>
      </c>
      <c r="AG30" s="84">
        <f ca="1">(VLOOKUP(AG8,$AT$2:$AU$41,2,FALSE)*VLOOKUP(AG52,$AV$2:$AW$41,2,FALSE))/(100*100)*'Formula Data'!$AB$22</f>
        <v>0.97383458946100143</v>
      </c>
      <c r="AH30" s="84">
        <f ca="1">(VLOOKUP(AH8,$AT$2:$AU$41,2,FALSE)*VLOOKUP(AH52,$AV$2:$AW$41,2,FALSE))/(100*100)*'Formula Data'!$AB$22</f>
        <v>2.1370696592040987</v>
      </c>
      <c r="AI30" s="84">
        <f ca="1">(VLOOKUP(AI8,$AT$2:$AU$41,2,FALSE)*VLOOKUP(AI52,$AV$2:$AW$41,2,FALSE))/(100*100)*'Formula Data'!$AB$22</f>
        <v>1.5310521315801811</v>
      </c>
      <c r="AJ30" s="84">
        <f ca="1">(VLOOKUP(AJ8,$AT$2:$AU$41,2,FALSE)*VLOOKUP(AJ52,$AV$2:$AW$41,2,FALSE))/(100*100)*'Formula Data'!$AB$22</f>
        <v>1.6176023539432707</v>
      </c>
      <c r="AK30" s="9">
        <f ca="1">(VLOOKUP(AK8,$AT$2:$AU$41,2,FALSE)*VLOOKUP(AK52,$AV$2:$AW$41,2,FALSE))/(100*100)*'Formula Data'!$AB$22</f>
        <v>1.4067811521196172</v>
      </c>
      <c r="AL30" s="9">
        <f ca="1">(VLOOKUP(AL8,$AT$2:$AU$41,2,FALSE)*VLOOKUP(AL52,$AV$2:$AW$41,2,FALSE))/(100*100)*'Formula Data'!$AB$22</f>
        <v>1.7761737600723664</v>
      </c>
      <c r="AM30" s="9">
        <f ca="1">(VLOOKUP(AM8,$AT$2:$AU$41,2,FALSE)*VLOOKUP(AM52,$AV$2:$AW$41,2,FALSE))/(100*100)*'Formula Data'!$AB$22</f>
        <v>1.1126571887135477</v>
      </c>
      <c r="AN30" s="9">
        <f ca="1">IF(OR(Fixtures!$D$6&lt;=0,Fixtures!$D$6&gt;39),AVERAGE(B30:AM30),AVERAGE(OFFSET(A30,0,Fixtures!$D$6,1,38-Fixtures!$D$6+1)))</f>
        <v>1.4659031583525297</v>
      </c>
      <c r="AO30" s="41" t="str">
        <f t="shared" si="1"/>
        <v>CRY</v>
      </c>
      <c r="AP30" s="65">
        <f ca="1">AVERAGE(OFFSET(A30,0,Fixtures!$D$6,1,9))</f>
        <v>1.45315307005627</v>
      </c>
      <c r="AQ30" s="65">
        <f ca="1">AVERAGE(OFFSET(A30,0,Fixtures!$D$6,1,6))</f>
        <v>1.2391723392326377</v>
      </c>
      <c r="AR30" s="65">
        <f ca="1">AVERAGE(OFFSET(A30,0,Fixtures!$D$6,1,3))</f>
        <v>1.1734094957328696</v>
      </c>
      <c r="AS30" s="62"/>
      <c r="AT30" s="72" t="str">
        <f>CONCATENATE("@",Schedule!A10)</f>
        <v>@LEI</v>
      </c>
      <c r="AU30" s="3">
        <f ca="1">VLOOKUP(RIGHT(AT30,3),'Team Ratings'!$A$2:$H$21,7,FALSE)*(1+Fixtures!$D$3)</f>
        <v>134.65364299511776</v>
      </c>
      <c r="AV30" s="72" t="str">
        <f>CONCATENATE("@",Schedule!A10)</f>
        <v>@LEI</v>
      </c>
      <c r="AW30" s="3">
        <f ca="1">VLOOKUP(RIGHT(AV30,3),'Team Ratings'!$A$2:$H$21,4,FALSE)*(1-Fixtures!$D$3)</f>
        <v>79.409499183861143</v>
      </c>
      <c r="AY30" s="62"/>
      <c r="AZ30" s="62"/>
      <c r="BA30" s="66"/>
    </row>
    <row r="31" spans="1:56" x14ac:dyDescent="0.25">
      <c r="A31" s="41" t="str">
        <f t="shared" si="0"/>
        <v>EVE</v>
      </c>
      <c r="B31" s="9">
        <f ca="1">(VLOOKUP(B9,$AT$2:$AU$41,2,FALSE)*VLOOKUP(B53,$AV$2:$AW$41,2,FALSE))/(100*100)*'Formula Data'!$AB$22</f>
        <v>0.97020636827983775</v>
      </c>
      <c r="C31" s="9">
        <f ca="1">(VLOOKUP(C9,$AT$2:$AU$41,2,FALSE)*VLOOKUP(C53,$AV$2:$AW$41,2,FALSE))/(100*100)*'Formula Data'!$AB$22</f>
        <v>0.88703727031213608</v>
      </c>
      <c r="D31" s="9">
        <f ca="1">(VLOOKUP(D9,$AT$2:$AU$41,2,FALSE)*VLOOKUP(D53,$AV$2:$AW$41,2,FALSE))/(100*100)*'Formula Data'!$AB$22</f>
        <v>1.4216891874397359</v>
      </c>
      <c r="E31" s="9">
        <f ca="1">(VLOOKUP(E9,$AT$2:$AU$41,2,FALSE)*VLOOKUP(E53,$AV$2:$AW$41,2,FALSE))/(100*100)*'Formula Data'!$AB$22</f>
        <v>1.0450040860499046</v>
      </c>
      <c r="F31" s="9">
        <f ca="1">(VLOOKUP(F9,$AT$2:$AU$41,2,FALSE)*VLOOKUP(F53,$AV$2:$AW$41,2,FALSE))/(100*100)*'Formula Data'!$AB$22</f>
        <v>1.1125408816126334</v>
      </c>
      <c r="G31" s="9">
        <f ca="1">(VLOOKUP(G9,$AT$2:$AU$41,2,FALSE)*VLOOKUP(G53,$AV$2:$AW$41,2,FALSE))/(100*100)*'Formula Data'!$AB$22</f>
        <v>0.8628691099702871</v>
      </c>
      <c r="H31" s="9">
        <f ca="1">(VLOOKUP(H9,$AT$2:$AU$41,2,FALSE)*VLOOKUP(H53,$AV$2:$AW$41,2,FALSE))/(100*100)*'Formula Data'!$AB$22</f>
        <v>1.7747946014121121</v>
      </c>
      <c r="I31" s="9">
        <f ca="1">(VLOOKUP(I9,$AT$2:$AU$41,2,FALSE)*VLOOKUP(I53,$AV$2:$AW$41,2,FALSE))/(100*100)*'Formula Data'!$AB$22</f>
        <v>1.2785521231606758</v>
      </c>
      <c r="J31" s="9">
        <f ca="1">(VLOOKUP(J9,$AT$2:$AU$41,2,FALSE)*VLOOKUP(J53,$AV$2:$AW$41,2,FALSE))/(100*100)*'Formula Data'!$AB$22</f>
        <v>0.92725480279105232</v>
      </c>
      <c r="K31" s="9">
        <f ca="1">(VLOOKUP(K9,$AT$2:$AU$41,2,FALSE)*VLOOKUP(K53,$AV$2:$AW$41,2,FALSE))/(100*100)*'Formula Data'!$AB$22</f>
        <v>1.4410923597331653</v>
      </c>
      <c r="L31" s="9">
        <f ca="1">(VLOOKUP(L9,$AT$2:$AU$41,2,FALSE)*VLOOKUP(L53,$AV$2:$AW$41,2,FALSE))/(100*100)*'Formula Data'!$AB$22</f>
        <v>0.97789959977804286</v>
      </c>
      <c r="M31" s="9">
        <f ca="1">(VLOOKUP(M9,$AT$2:$AU$41,2,FALSE)*VLOOKUP(M53,$AV$2:$AW$41,2,FALSE))/(100*100)*'Formula Data'!$AB$22</f>
        <v>1.6271229158681839</v>
      </c>
      <c r="N31" s="9">
        <f ca="1">(VLOOKUP(N9,$AT$2:$AU$41,2,FALSE)*VLOOKUP(N53,$AV$2:$AW$41,2,FALSE))/(100*100)*'Formula Data'!$AB$22</f>
        <v>0.81595579881836655</v>
      </c>
      <c r="O31" s="9">
        <f ca="1">(VLOOKUP(O9,$AT$2:$AU$41,2,FALSE)*VLOOKUP(O53,$AV$2:$AW$41,2,FALSE))/(100*100)*'Formula Data'!$AB$22</f>
        <v>1.8782420907645014</v>
      </c>
      <c r="P31" s="9">
        <f ca="1">(VLOOKUP(P9,$AT$2:$AU$41,2,FALSE)*VLOOKUP(P53,$AV$2:$AW$41,2,FALSE))/(100*100)*'Formula Data'!$AB$22</f>
        <v>2.2257272486726283</v>
      </c>
      <c r="Q31" s="9">
        <f ca="1">(VLOOKUP(Q9,$AT$2:$AU$41,2,FALSE)*VLOOKUP(Q53,$AV$2:$AW$41,2,FALSE))/(100*100)*'Formula Data'!$AB$22</f>
        <v>1.3456213485149513</v>
      </c>
      <c r="R31" s="9">
        <f ca="1">(VLOOKUP(R9,$AT$2:$AU$41,2,FALSE)*VLOOKUP(R53,$AV$2:$AW$41,2,FALSE))/(100*100)*'Formula Data'!$AB$22</f>
        <v>1.8469697506436618</v>
      </c>
      <c r="S31" s="9">
        <f ca="1">(VLOOKUP(S9,$AT$2:$AU$41,2,FALSE)*VLOOKUP(S53,$AV$2:$AW$41,2,FALSE))/(100*100)*'Formula Data'!$AB$22</f>
        <v>0.91819805766315699</v>
      </c>
      <c r="T31" s="9">
        <f ca="1">(VLOOKUP(T9,$AT$2:$AU$41,2,FALSE)*VLOOKUP(T53,$AV$2:$AW$41,2,FALSE))/(100*100)*'Formula Data'!$AB$22</f>
        <v>0.85589026426458459</v>
      </c>
      <c r="U31" s="9">
        <f ca="1">(VLOOKUP(U9,$AT$2:$AU$41,2,FALSE)*VLOOKUP(U53,$AV$2:$AW$41,2,FALSE))/(100*100)*'Formula Data'!$AB$22</f>
        <v>1.0392999048421006</v>
      </c>
      <c r="V31" s="9">
        <f ca="1">(VLOOKUP(V9,$AT$2:$AU$41,2,FALSE)*VLOOKUP(V53,$AV$2:$AW$41,2,FALSE))/(100*100)*'Formula Data'!$AB$22</f>
        <v>2.6512363798872287</v>
      </c>
      <c r="W31" s="9">
        <f ca="1">(VLOOKUP(W9,$AT$2:$AU$41,2,FALSE)*VLOOKUP(W53,$AV$2:$AW$41,2,FALSE))/(100*100)*'Formula Data'!$AB$22</f>
        <v>0.9646981912263336</v>
      </c>
      <c r="X31" s="9">
        <f ca="1">(VLOOKUP(X9,$AT$2:$AU$41,2,FALSE)*VLOOKUP(X53,$AV$2:$AW$41,2,FALSE))/(100*100)*'Formula Data'!$AB$22</f>
        <v>1.3851584091076214</v>
      </c>
      <c r="Y31" s="9">
        <f ca="1">(VLOOKUP(Y9,$AT$2:$AU$41,2,FALSE)*VLOOKUP(Y53,$AV$2:$AW$41,2,FALSE))/(100*100)*'Formula Data'!$AB$22</f>
        <v>0.69572968836537308</v>
      </c>
      <c r="Z31" s="83">
        <f ca="1">(VLOOKUP(Z9,$AT$2:$AU$41,2,FALSE)*VLOOKUP(Z53,$AV$2:$AW$41,2,FALSE))/(100*100)*'Formula Data'!$AB$22</f>
        <v>1.3250803667625739</v>
      </c>
      <c r="AA31" s="83">
        <f ca="1">(VLOOKUP(AA9,$AT$2:$AU$41,2,FALSE)*VLOOKUP(AA53,$AV$2:$AW$41,2,FALSE))/(100*100)*'Formula Data'!$AB$22</f>
        <v>0.64947699033608963</v>
      </c>
      <c r="AB31" s="84">
        <f ca="1">(VLOOKUP(AB9,$AT$2:$AU$41,2,FALSE)*VLOOKUP(AB53,$AV$2:$AW$41,2,FALSE))/(100*100)*'Formula Data'!$AB$22</f>
        <v>1.3716291972499008</v>
      </c>
      <c r="AC31" s="84">
        <f ca="1">(VLOOKUP(AC9,$AT$2:$AU$41,2,FALSE)*VLOOKUP(AC53,$AV$2:$AW$41,2,FALSE))/(100*100)*'Formula Data'!$AB$22</f>
        <v>1.2364012380341867</v>
      </c>
      <c r="AD31" s="84">
        <f ca="1">(VLOOKUP(AD9,$AT$2:$AU$41,2,FALSE)*VLOOKUP(AD53,$AV$2:$AW$41,2,FALSE))/(100*100)*'Formula Data'!$AB$22</f>
        <v>2.0101257181519645</v>
      </c>
      <c r="AE31" s="84">
        <f ca="1">(VLOOKUP(AE9,$AT$2:$AU$41,2,FALSE)*VLOOKUP(AE53,$AV$2:$AW$41,2,FALSE))/(100*100)*'Formula Data'!$AB$22</f>
        <v>1.4899496458056436</v>
      </c>
      <c r="AF31" s="84">
        <f ca="1">(VLOOKUP(AF9,$AT$2:$AU$41,2,FALSE)*VLOOKUP(AF53,$AV$2:$AW$41,2,FALSE))/(100*100)*'Formula Data'!$AB$22</f>
        <v>1.2188969340373128</v>
      </c>
      <c r="AG31" s="84">
        <f ca="1">(VLOOKUP(AG9,$AT$2:$AU$41,2,FALSE)*VLOOKUP(AG53,$AV$2:$AW$41,2,FALSE))/(100*100)*'Formula Data'!$AB$22</f>
        <v>1.2573356144787158</v>
      </c>
      <c r="AH31" s="84">
        <f ca="1">(VLOOKUP(AH9,$AT$2:$AU$41,2,FALSE)*VLOOKUP(AH53,$AV$2:$AW$41,2,FALSE))/(100*100)*'Formula Data'!$AB$22</f>
        <v>1.4608129823844835</v>
      </c>
      <c r="AI31" s="84">
        <f ca="1">(VLOOKUP(AI9,$AT$2:$AU$41,2,FALSE)*VLOOKUP(AI53,$AV$2:$AW$41,2,FALSE))/(100*100)*'Formula Data'!$AB$22</f>
        <v>1.0892310428539083</v>
      </c>
      <c r="AJ31" s="84">
        <f ca="1">(VLOOKUP(AJ9,$AT$2:$AU$41,2,FALSE)*VLOOKUP(AJ53,$AV$2:$AW$41,2,FALSE))/(100*100)*'Formula Data'!$AB$22</f>
        <v>1.5610554865683761</v>
      </c>
      <c r="AK31" s="9">
        <f ca="1">(VLOOKUP(AK9,$AT$2:$AU$41,2,FALSE)*VLOOKUP(AK53,$AV$2:$AW$41,2,FALSE))/(100*100)*'Formula Data'!$AB$22</f>
        <v>0.95170929076544297</v>
      </c>
      <c r="AL31" s="9">
        <f ca="1">(VLOOKUP(AL9,$AT$2:$AU$41,2,FALSE)*VLOOKUP(AL53,$AV$2:$AW$41,2,FALSE))/(100*100)*'Formula Data'!$AB$22</f>
        <v>1.2889773124247501</v>
      </c>
      <c r="AM31" s="9">
        <f ca="1">(VLOOKUP(AM9,$AT$2:$AU$41,2,FALSE)*VLOOKUP(AM53,$AV$2:$AW$41,2,FALSE))/(100*100)*'Formula Data'!$AB$22</f>
        <v>0.74475877198862239</v>
      </c>
      <c r="AN31" s="9">
        <f ca="1">IF(OR(Fixtures!$D$6&lt;=0,Fixtures!$D$6&gt;39),AVERAGE(B31:AM31),AVERAGE(OFFSET(A31,0,Fixtures!$D$6,1,38-Fixtures!$D$6+1)))</f>
        <v>1.2611028994172835</v>
      </c>
      <c r="AO31" s="41" t="str">
        <f t="shared" si="1"/>
        <v>EVE</v>
      </c>
      <c r="AP31" s="65">
        <f ca="1">AVERAGE(OFFSET(A31,0,Fixtures!$D$6,1,9))</f>
        <v>1.3355231874712077</v>
      </c>
      <c r="AQ31" s="65">
        <f ca="1">AVERAGE(OFFSET(A31,0,Fixtures!$D$6,1,6))</f>
        <v>1.3471105260567262</v>
      </c>
      <c r="AR31" s="65">
        <f ca="1">AVERAGE(OFFSET(A31,0,Fixtures!$D$6,1,3))</f>
        <v>1.1153955181161881</v>
      </c>
      <c r="AS31" s="62"/>
      <c r="AT31" s="72" t="str">
        <f>CONCATENATE("@",Schedule!A11)</f>
        <v>@LIV</v>
      </c>
      <c r="AU31" s="3">
        <f ca="1">VLOOKUP(RIGHT(AT31,3),'Team Ratings'!$A$2:$H$21,7,FALSE)*(1+Fixtures!$D$3)</f>
        <v>159.56531046819521</v>
      </c>
      <c r="AV31" s="72" t="str">
        <f>CONCATENATE("@",Schedule!A11)</f>
        <v>@LIV</v>
      </c>
      <c r="AW31" s="3">
        <f ca="1">VLOOKUP(RIGHT(AV31,3),'Team Ratings'!$A$2:$H$21,4,FALSE)*(1-Fixtures!$D$3)</f>
        <v>60.920843763892712</v>
      </c>
      <c r="AY31" s="62"/>
      <c r="AZ31" s="62"/>
      <c r="BA31" s="66"/>
    </row>
    <row r="32" spans="1:56" x14ac:dyDescent="0.25">
      <c r="A32" s="41" t="str">
        <f t="shared" si="0"/>
        <v>LEI</v>
      </c>
      <c r="B32" s="9">
        <f ca="1">(VLOOKUP(B10,$AT$2:$AU$41,2,FALSE)*VLOOKUP(B54,$AV$2:$AW$41,2,FALSE))/(100*100)*'Formula Data'!$AB$22</f>
        <v>1.008881485095469</v>
      </c>
      <c r="C32" s="9">
        <f ca="1">(VLOOKUP(C10,$AT$2:$AU$41,2,FALSE)*VLOOKUP(C54,$AV$2:$AW$41,2,FALSE))/(100*100)*'Formula Data'!$AB$22</f>
        <v>1.9406418088023663</v>
      </c>
      <c r="D32" s="9">
        <f ca="1">(VLOOKUP(D10,$AT$2:$AU$41,2,FALSE)*VLOOKUP(D54,$AV$2:$AW$41,2,FALSE))/(100*100)*'Formula Data'!$AB$22</f>
        <v>1.2444213018621118</v>
      </c>
      <c r="E32" s="9">
        <f ca="1">(VLOOKUP(E10,$AT$2:$AU$41,2,FALSE)*VLOOKUP(E54,$AV$2:$AW$41,2,FALSE))/(100*100)*'Formula Data'!$AB$22</f>
        <v>0.71901473492025858</v>
      </c>
      <c r="F32" s="9">
        <f ca="1">(VLOOKUP(F10,$AT$2:$AU$41,2,FALSE)*VLOOKUP(F54,$AV$2:$AW$41,2,FALSE))/(100*100)*'Formula Data'!$AB$22</f>
        <v>1.7831256449908273</v>
      </c>
      <c r="G32" s="9">
        <f ca="1">(VLOOKUP(G10,$AT$2:$AU$41,2,FALSE)*VLOOKUP(G54,$AV$2:$AW$41,2,FALSE))/(100*100)*'Formula Data'!$AB$22</f>
        <v>0.94409659605026863</v>
      </c>
      <c r="H32" s="9">
        <f ca="1">(VLOOKUP(H10,$AT$2:$AU$41,2,FALSE)*VLOOKUP(H54,$AV$2:$AW$41,2,FALSE))/(100*100)*'Formula Data'!$AB$22</f>
        <v>0.67168043703663149</v>
      </c>
      <c r="I32" s="9">
        <f ca="1">(VLOOKUP(I10,$AT$2:$AU$41,2,FALSE)*VLOOKUP(I54,$AV$2:$AW$41,2,FALSE))/(100*100)*'Formula Data'!$AB$22</f>
        <v>2.1487906526243568</v>
      </c>
      <c r="J32" s="9">
        <f ca="1">(VLOOKUP(J10,$AT$2:$AU$41,2,FALSE)*VLOOKUP(J54,$AV$2:$AW$41,2,FALSE))/(100*100)*'Formula Data'!$AB$22</f>
        <v>0.82630475078235355</v>
      </c>
      <c r="K32" s="9">
        <f ca="1">(VLOOKUP(K10,$AT$2:$AU$41,2,FALSE)*VLOOKUP(K54,$AV$2:$AW$41,2,FALSE))/(100*100)*'Formula Data'!$AB$22</f>
        <v>1.5708782441215927</v>
      </c>
      <c r="L32" s="9">
        <f ca="1">(VLOOKUP(L10,$AT$2:$AU$41,2,FALSE)*VLOOKUP(L54,$AV$2:$AW$41,2,FALSE))/(100*100)*'Formula Data'!$AB$22</f>
        <v>0.9366692960782359</v>
      </c>
      <c r="M32" s="9">
        <f ca="1">(VLOOKUP(M10,$AT$2:$AU$41,2,FALSE)*VLOOKUP(M54,$AV$2:$AW$41,2,FALSE))/(100*100)*'Formula Data'!$AB$22</f>
        <v>0.8864587539830372</v>
      </c>
      <c r="N32" s="9">
        <f ca="1">(VLOOKUP(N10,$AT$2:$AU$41,2,FALSE)*VLOOKUP(N54,$AV$2:$AW$41,2,FALSE))/(100*100)*'Formula Data'!$AB$22</f>
        <v>1.3912781963781704</v>
      </c>
      <c r="O32" s="9">
        <f ca="1">(VLOOKUP(O10,$AT$2:$AU$41,2,FALSE)*VLOOKUP(O54,$AV$2:$AW$41,2,FALSE))/(100*100)*'Formula Data'!$AB$22</f>
        <v>0.99222531941836145</v>
      </c>
      <c r="P32" s="9">
        <f ca="1">(VLOOKUP(P10,$AT$2:$AU$41,2,FALSE)*VLOOKUP(P54,$AV$2:$AW$41,2,FALSE))/(100*100)*'Formula Data'!$AB$22</f>
        <v>0.85637509991975469</v>
      </c>
      <c r="Q32" s="9">
        <f ca="1">(VLOOKUP(Q10,$AT$2:$AU$41,2,FALSE)*VLOOKUP(Q54,$AV$2:$AW$41,2,FALSE))/(100*100)*'Formula Data'!$AB$22</f>
        <v>1.3725457325148445</v>
      </c>
      <c r="R32" s="9">
        <f ca="1">(VLOOKUP(R10,$AT$2:$AU$41,2,FALSE)*VLOOKUP(R54,$AV$2:$AW$41,2,FALSE))/(100*100)*'Formula Data'!$AB$22</f>
        <v>0.78775069789040131</v>
      </c>
      <c r="S32" s="9">
        <f ca="1">(VLOOKUP(S10,$AT$2:$AU$41,2,FALSE)*VLOOKUP(S54,$AV$2:$AW$41,2,FALSE))/(100*100)*'Formula Data'!$AB$22</f>
        <v>2.5595912322126826</v>
      </c>
      <c r="T32" s="9">
        <f ca="1">(VLOOKUP(T10,$AT$2:$AU$41,2,FALSE)*VLOOKUP(T54,$AV$2:$AW$41,2,FALSE))/(100*100)*'Formula Data'!$AB$22</f>
        <v>1.4384466352278749</v>
      </c>
      <c r="U32" s="9">
        <f ca="1">(VLOOKUP(U10,$AT$2:$AU$41,2,FALSE)*VLOOKUP(U54,$AV$2:$AW$41,2,FALSE))/(100*100)*'Formula Data'!$AB$22</f>
        <v>1.3372777116646015</v>
      </c>
      <c r="V32" s="9">
        <f ca="1">(VLOOKUP(V10,$AT$2:$AU$41,2,FALSE)*VLOOKUP(V54,$AV$2:$AW$41,2,FALSE))/(100*100)*'Formula Data'!$AB$22</f>
        <v>1.0033744800176843</v>
      </c>
      <c r="W32" s="9">
        <f ca="1">(VLOOKUP(W10,$AT$2:$AU$41,2,FALSE)*VLOOKUP(W54,$AV$2:$AW$41,2,FALSE))/(100*100)*'Formula Data'!$AB$22</f>
        <v>1.0515796510235453</v>
      </c>
      <c r="X32" s="9">
        <f ca="1">(VLOOKUP(X10,$AT$2:$AU$41,2,FALSE)*VLOOKUP(X54,$AV$2:$AW$41,2,FALSE))/(100*100)*'Formula Data'!$AB$22</f>
        <v>1.2343564795637634</v>
      </c>
      <c r="Y32" s="9">
        <f ca="1">(VLOOKUP(Y10,$AT$2:$AU$41,2,FALSE)*VLOOKUP(Y54,$AV$2:$AW$41,2,FALSE))/(100*100)*'Formula Data'!$AB$22</f>
        <v>0.89520243508126207</v>
      </c>
      <c r="Z32" s="83">
        <f ca="1">(VLOOKUP(Z10,$AT$2:$AU$41,2,FALSE)*VLOOKUP(Z54,$AV$2:$AW$41,2,FALSE))/(100*100)*'Formula Data'!$AB$22</f>
        <v>1.2991073265536497</v>
      </c>
      <c r="AA32" s="83">
        <f ca="1">(VLOOKUP(AA10,$AT$2:$AU$41,2,FALSE)*VLOOKUP(AA54,$AV$2:$AW$41,2,FALSE))/(100*100)*'Formula Data'!$AB$22</f>
        <v>1.5070945641549602</v>
      </c>
      <c r="AB32" s="84">
        <f ca="1">(VLOOKUP(AB10,$AT$2:$AU$41,2,FALSE)*VLOOKUP(AB54,$AV$2:$AW$41,2,FALSE))/(100*100)*'Formula Data'!$AB$22</f>
        <v>1.7134453703241921</v>
      </c>
      <c r="AC32" s="84">
        <f ca="1">(VLOOKUP(AC10,$AT$2:$AU$41,2,FALSE)*VLOOKUP(AC54,$AV$2:$AW$41,2,FALSE))/(100*100)*'Formula Data'!$AB$22</f>
        <v>1.1767633882066493</v>
      </c>
      <c r="AD32" s="84">
        <f ca="1">(VLOOKUP(AD10,$AT$2:$AU$41,2,FALSE)*VLOOKUP(AD54,$AV$2:$AW$41,2,FALSE))/(100*100)*'Formula Data'!$AB$22</f>
        <v>0.91881160606365586</v>
      </c>
      <c r="AE32" s="84">
        <f ca="1">(VLOOKUP(AE10,$AT$2:$AU$41,2,FALSE)*VLOOKUP(AE54,$AV$2:$AW$41,2,FALSE))/(100*100)*'Formula Data'!$AB$22</f>
        <v>1.279276383830745</v>
      </c>
      <c r="AF32" s="84">
        <f ca="1">(VLOOKUP(AF10,$AT$2:$AU$41,2,FALSE)*VLOOKUP(AF54,$AV$2:$AW$41,2,FALSE))/(100*100)*'Formula Data'!$AB$22</f>
        <v>0.93135151988951903</v>
      </c>
      <c r="AG32" s="84">
        <f ca="1">(VLOOKUP(AG10,$AT$2:$AU$41,2,FALSE)*VLOOKUP(AG54,$AV$2:$AW$41,2,FALSE))/(100*100)*'Formula Data'!$AB$22</f>
        <v>1.4822131314768121</v>
      </c>
      <c r="AH32" s="84">
        <f ca="1">(VLOOKUP(AH10,$AT$2:$AU$41,2,FALSE)*VLOOKUP(AH54,$AV$2:$AW$41,2,FALSE))/(100*100)*'Formula Data'!$AB$22</f>
        <v>0.62702655357303394</v>
      </c>
      <c r="AI32" s="84">
        <f ca="1">(VLOOKUP(AI10,$AT$2:$AU$41,2,FALSE)*VLOOKUP(AI54,$AV$2:$AW$41,2,FALSE))/(100*100)*'Formula Data'!$AB$22</f>
        <v>1.3242161633573766</v>
      </c>
      <c r="AJ32" s="84">
        <f ca="1">(VLOOKUP(AJ10,$AT$2:$AU$41,2,FALSE)*VLOOKUP(AJ54,$AV$2:$AW$41,2,FALSE))/(100*100)*'Formula Data'!$AB$22</f>
        <v>1.0740837398191521</v>
      </c>
      <c r="AK32" s="9">
        <f ca="1">(VLOOKUP(AK10,$AT$2:$AU$41,2,FALSE)*VLOOKUP(AK54,$AV$2:$AW$41,2,FALSE))/(100*100)*'Formula Data'!$AB$22</f>
        <v>0.83304235909777702</v>
      </c>
      <c r="AL32" s="9">
        <f ca="1">(VLOOKUP(AL10,$AT$2:$AU$41,2,FALSE)*VLOOKUP(AL54,$AV$2:$AW$41,2,FALSE))/(100*100)*'Formula Data'!$AB$22</f>
        <v>1.4103171373096606</v>
      </c>
      <c r="AM32" s="9">
        <f ca="1">(VLOOKUP(AM10,$AT$2:$AU$41,2,FALSE)*VLOOKUP(AM54,$AV$2:$AW$41,2,FALSE))/(100*100)*'Formula Data'!$AB$22</f>
        <v>1.1936626218533635</v>
      </c>
      <c r="AN32" s="9">
        <f ca="1">IF(OR(Fixtures!$D$6&lt;=0,Fixtures!$D$6&gt;39),AVERAGE(B32:AM32),AVERAGE(OFFSET(A32,0,Fixtures!$D$6,1,38-Fixtures!$D$6+1)))</f>
        <v>1.1978865618221819</v>
      </c>
      <c r="AO32" s="41" t="str">
        <f t="shared" si="1"/>
        <v>LEI</v>
      </c>
      <c r="AP32" s="65">
        <f ca="1">AVERAGE(OFFSET(A32,0,Fixtures!$D$6,1,9))</f>
        <v>1.2150099826748018</v>
      </c>
      <c r="AQ32" s="65">
        <f ca="1">AVERAGE(OFFSET(A32,0,Fixtures!$D$6,1,6))</f>
        <v>1.3157497731889753</v>
      </c>
      <c r="AR32" s="65">
        <f ca="1">AVERAGE(OFFSET(A32,0,Fixtures!$D$6,1,3))</f>
        <v>1.5065490870109339</v>
      </c>
      <c r="AS32" s="62"/>
      <c r="AT32" s="72" t="str">
        <f>CONCATENATE("@",Schedule!A12)</f>
        <v>@MCI</v>
      </c>
      <c r="AU32" s="3">
        <f ca="1">VLOOKUP(RIGHT(AT32,3),'Team Ratings'!$A$2:$H$21,7,FALSE)*(1+Fixtures!$D$3)</f>
        <v>190.07061909026544</v>
      </c>
      <c r="AV32" s="72" t="str">
        <f>CONCATENATE("@",Schedule!A12)</f>
        <v>@MCI</v>
      </c>
      <c r="AW32" s="3">
        <f ca="1">VLOOKUP(RIGHT(AV32,3),'Team Ratings'!$A$2:$H$21,4,FALSE)*(1-Fixtures!$D$3)</f>
        <v>72.093471466496055</v>
      </c>
      <c r="AY32" s="62"/>
      <c r="AZ32" s="62"/>
      <c r="BA32" s="66"/>
    </row>
    <row r="33" spans="1:53" x14ac:dyDescent="0.25">
      <c r="A33" s="41" t="str">
        <f t="shared" si="0"/>
        <v>LIV</v>
      </c>
      <c r="B33" s="9">
        <f ca="1">(VLOOKUP(B11,$AT$2:$AU$41,2,FALSE)*VLOOKUP(B55,$AV$2:$AW$41,2,FALSE))/(100*100)*'Formula Data'!$AB$22</f>
        <v>0.60434126501621321</v>
      </c>
      <c r="C33" s="9">
        <f ca="1">(VLOOKUP(C11,$AT$2:$AU$41,2,FALSE)*VLOOKUP(C55,$AV$2:$AW$41,2,FALSE))/(100*100)*'Formula Data'!$AB$22</f>
        <v>1.2051357717374844</v>
      </c>
      <c r="D33" s="9">
        <f ca="1">(VLOOKUP(D11,$AT$2:$AU$41,2,FALSE)*VLOOKUP(D55,$AV$2:$AW$41,2,FALSE))/(100*100)*'Formula Data'!$AB$22</f>
        <v>0.68006744545130093</v>
      </c>
      <c r="E33" s="9">
        <f ca="1">(VLOOKUP(E11,$AT$2:$AU$41,2,FALSE)*VLOOKUP(E55,$AV$2:$AW$41,2,FALSE))/(100*100)*'Formula Data'!$AB$22</f>
        <v>0.94696527510320283</v>
      </c>
      <c r="F33" s="9">
        <f ca="1">(VLOOKUP(F11,$AT$2:$AU$41,2,FALSE)*VLOOKUP(F55,$AV$2:$AW$41,2,FALSE))/(100*100)*'Formula Data'!$AB$22</f>
        <v>0.51529526548491411</v>
      </c>
      <c r="G33" s="9">
        <f ca="1">(VLOOKUP(G11,$AT$2:$AU$41,2,FALSE)*VLOOKUP(G55,$AV$2:$AW$41,2,FALSE))/(100*100)*'Formula Data'!$AB$22</f>
        <v>1.4888084882892041</v>
      </c>
      <c r="H33" s="9">
        <f ca="1">(VLOOKUP(H11,$AT$2:$AU$41,2,FALSE)*VLOOKUP(H55,$AV$2:$AW$41,2,FALSE))/(100*100)*'Formula Data'!$AB$22</f>
        <v>0.95468673756110556</v>
      </c>
      <c r="I33" s="9">
        <f ca="1">(VLOOKUP(I11,$AT$2:$AU$41,2,FALSE)*VLOOKUP(I55,$AV$2:$AW$41,2,FALSE))/(100*100)*'Formula Data'!$AB$22</f>
        <v>0.93125117427243298</v>
      </c>
      <c r="J33" s="9">
        <f ca="1">(VLOOKUP(J11,$AT$2:$AU$41,2,FALSE)*VLOOKUP(J55,$AV$2:$AW$41,2,FALSE))/(100*100)*'Formula Data'!$AB$22</f>
        <v>1.3679663005852831</v>
      </c>
      <c r="K33" s="9">
        <f ca="1">(VLOOKUP(K11,$AT$2:$AU$41,2,FALSE)*VLOOKUP(K55,$AV$2:$AW$41,2,FALSE))/(100*100)*'Formula Data'!$AB$22</f>
        <v>0.7242856562139165</v>
      </c>
      <c r="L33" s="9">
        <f ca="1">(VLOOKUP(L11,$AT$2:$AU$41,2,FALSE)*VLOOKUP(L55,$AV$2:$AW$41,2,FALSE))/(100*100)*'Formula Data'!$AB$22</f>
        <v>1.0529803737425962</v>
      </c>
      <c r="M33" s="9">
        <f ca="1">(VLOOKUP(M11,$AT$2:$AU$41,2,FALSE)*VLOOKUP(M55,$AV$2:$AW$41,2,FALSE))/(100*100)*'Formula Data'!$AB$22</f>
        <v>1.3145094576380363</v>
      </c>
      <c r="N33" s="9">
        <f ca="1">(VLOOKUP(N11,$AT$2:$AU$41,2,FALSE)*VLOOKUP(N55,$AV$2:$AW$41,2,FALSE))/(100*100)*'Formula Data'!$AB$22</f>
        <v>0.71858763033748929</v>
      </c>
      <c r="O33" s="9">
        <f ca="1">(VLOOKUP(O11,$AT$2:$AU$41,2,FALSE)*VLOOKUP(O55,$AV$2:$AW$41,2,FALSE))/(100*100)*'Formula Data'!$AB$22</f>
        <v>0.71450797468301797</v>
      </c>
      <c r="P33" s="9">
        <f ca="1">(VLOOKUP(P11,$AT$2:$AU$41,2,FALSE)*VLOOKUP(P55,$AV$2:$AW$41,2,FALSE))/(100*100)*'Formula Data'!$AB$22</f>
        <v>0.76120872545623075</v>
      </c>
      <c r="Q33" s="9">
        <f ca="1">(VLOOKUP(Q11,$AT$2:$AU$41,2,FALSE)*VLOOKUP(Q55,$AV$2:$AW$41,2,FALSE))/(100*100)*'Formula Data'!$AB$22</f>
        <v>0.82400831607509606</v>
      </c>
      <c r="R33" s="9">
        <f ca="1">(VLOOKUP(R11,$AT$2:$AU$41,2,FALSE)*VLOOKUP(R55,$AV$2:$AW$41,2,FALSE))/(100*100)*'Formula Data'!$AB$22</f>
        <v>0.65698807071814924</v>
      </c>
      <c r="S33" s="91">
        <f ca="1">(VLOOKUP(S11,$AT$2:$AU$41,2,FALSE)*VLOOKUP(S55,$AV$2:$AW$41,2,FALSE))/(100*100)*'Formula Data'!$AB$22</f>
        <v>1.0259236914796257</v>
      </c>
      <c r="T33" s="9">
        <f ca="1">(VLOOKUP(T11,$AT$2:$AU$41,2,FALSE)*VLOOKUP(T55,$AV$2:$AW$41,2,FALSE))/(100*100)*'Formula Data'!$AB$22</f>
        <v>1.3911282973699308</v>
      </c>
      <c r="U33" s="9">
        <f ca="1">(VLOOKUP(U11,$AT$2:$AU$41,2,FALSE)*VLOOKUP(U55,$AV$2:$AW$41,2,FALSE))/(100*100)*'Formula Data'!$AB$22</f>
        <v>0.7739868902519963</v>
      </c>
      <c r="V33" s="9">
        <f ca="1">(VLOOKUP(V11,$AT$2:$AU$41,2,FALSE)*VLOOKUP(V55,$AV$2:$AW$41,2,FALSE))/(100*100)*'Formula Data'!$AB$22</f>
        <v>0.639087816053302</v>
      </c>
      <c r="W33" s="9">
        <f ca="1">(VLOOKUP(W11,$AT$2:$AU$41,2,FALSE)*VLOOKUP(W55,$AV$2:$AW$41,2,FALSE))/(100*100)*'Formula Data'!$AB$22</f>
        <v>1.0819575852084431</v>
      </c>
      <c r="X33" s="9">
        <f ca="1">(VLOOKUP(X11,$AT$2:$AU$41,2,FALSE)*VLOOKUP(X55,$AV$2:$AW$41,2,FALSE))/(100*100)*'Formula Data'!$AB$22</f>
        <v>0.91574603592899106</v>
      </c>
      <c r="Y33" s="91">
        <f ca="1">(VLOOKUP(Y11,$AT$2:$AU$41,2,FALSE)*VLOOKUP(Y55,$AV$2:$AW$41,2,FALSE))/(100*100)*'Formula Data'!$AB$22</f>
        <v>1.1562026385245872</v>
      </c>
      <c r="Z33" s="83">
        <f ca="1">(VLOOKUP(Z11,$AT$2:$AU$41,2,FALSE)*VLOOKUP(Z55,$AV$2:$AW$41,2,FALSE))/(100*100)*'Formula Data'!$AB$22</f>
        <v>0.80674378108046474</v>
      </c>
      <c r="AA33" s="83">
        <f ca="1">(VLOOKUP(AA11,$AT$2:$AU$41,2,FALSE)*VLOOKUP(AA55,$AV$2:$AW$41,2,FALSE))/(100*100)*'Formula Data'!$AB$22</f>
        <v>0.90278139588841722</v>
      </c>
      <c r="AB33" s="84">
        <f ca="1">(VLOOKUP(AB11,$AT$2:$AU$41,2,FALSE)*VLOOKUP(AB55,$AV$2:$AW$41,2,FALSE))/(100*100)*'Formula Data'!$AB$22</f>
        <v>0.68677536371776604</v>
      </c>
      <c r="AC33" s="84">
        <f ca="1">(VLOOKUP(AC11,$AT$2:$AU$41,2,FALSE)*VLOOKUP(AC55,$AV$2:$AW$41,2,FALSE))/(100*100)*'Formula Data'!$AB$22</f>
        <v>0.98142662415921089</v>
      </c>
      <c r="AD33" s="84">
        <f ca="1">(VLOOKUP(AD11,$AT$2:$AU$41,2,FALSE)*VLOOKUP(AD55,$AV$2:$AW$41,2,FALSE))/(100*100)*'Formula Data'!$AB$22</f>
        <v>0.55160887274448567</v>
      </c>
      <c r="AE33" s="84">
        <f ca="1">(VLOOKUP(AE11,$AT$2:$AU$41,2,FALSE)*VLOOKUP(AE55,$AV$2:$AW$41,2,FALSE))/(100*100)*'Formula Data'!$AB$22</f>
        <v>1.1371142688914064</v>
      </c>
      <c r="AF33" s="84">
        <f ca="1">(VLOOKUP(AF11,$AT$2:$AU$41,2,FALSE)*VLOOKUP(AF55,$AV$2:$AW$41,2,FALSE))/(100*100)*'Formula Data'!$AB$22</f>
        <v>0.48103800047385642</v>
      </c>
      <c r="AG33" s="84">
        <f ca="1">(VLOOKUP(AG11,$AT$2:$AU$41,2,FALSE)*VLOOKUP(AG55,$AV$2:$AW$41,2,FALSE))/(100*100)*'Formula Data'!$AB$22</f>
        <v>1.9636499305457085</v>
      </c>
      <c r="AH33" s="84">
        <f ca="1">(VLOOKUP(AH11,$AT$2:$AU$41,2,FALSE)*VLOOKUP(AH55,$AV$2:$AW$41,2,FALSE))/(100*100)*'Formula Data'!$AB$22</f>
        <v>0.70488768820785364</v>
      </c>
      <c r="AI33" s="84">
        <f ca="1">(VLOOKUP(AI11,$AT$2:$AU$41,2,FALSE)*VLOOKUP(AI55,$AV$2:$AW$41,2,FALSE))/(100*100)*'Formula Data'!$AB$22</f>
        <v>1.0673514189709281</v>
      </c>
      <c r="AJ33" s="84">
        <f ca="1">(VLOOKUP(AJ11,$AT$2:$AU$41,2,FALSE)*VLOOKUP(AJ55,$AV$2:$AW$41,2,FALSE))/(100*100)*'Formula Data'!$AB$22</f>
        <v>0.63391890316825972</v>
      </c>
      <c r="AK33" s="9">
        <f ca="1">(VLOOKUP(AK11,$AT$2:$AU$41,2,FALSE)*VLOOKUP(AK55,$AV$2:$AW$41,2,FALSE))/(100*100)*'Formula Data'!$AB$22</f>
        <v>1.0159032209828074</v>
      </c>
      <c r="AL33" s="9">
        <f ca="1">(VLOOKUP(AL11,$AT$2:$AU$41,2,FALSE)*VLOOKUP(AL55,$AV$2:$AW$41,2,FALSE))/(100*100)*'Formula Data'!$AB$22</f>
        <v>0.99664039298698781</v>
      </c>
      <c r="AM33" s="9">
        <f ca="1">(VLOOKUP(AM11,$AT$2:$AU$41,2,FALSE)*VLOOKUP(AM55,$AV$2:$AW$41,2,FALSE))/(100*100)*'Formula Data'!$AB$22</f>
        <v>0.7697620632552421</v>
      </c>
      <c r="AN33" s="9">
        <f ca="1">IF(OR(Fixtures!$D$6&lt;=0,Fixtures!$D$6&gt;39),AVERAGE(B33:AM33),AVERAGE(OFFSET(A33,0,Fixtures!$D$6,1,38-Fixtures!$D$6+1)))</f>
        <v>0.90711442321952807</v>
      </c>
      <c r="AO33" s="41" t="str">
        <f t="shared" si="1"/>
        <v>LIV</v>
      </c>
      <c r="AP33" s="65">
        <f ca="1">AVERAGE(OFFSET(A33,0,Fixtures!$D$6,1,9))</f>
        <v>0.91289176952324091</v>
      </c>
      <c r="AQ33" s="65">
        <f ca="1">AVERAGE(OFFSET(A33,0,Fixtures!$D$6,1,6))</f>
        <v>0.84440838441362509</v>
      </c>
      <c r="AR33" s="65">
        <f ca="1">AVERAGE(OFFSET(A33,0,Fixtures!$D$6,1,3))</f>
        <v>0.79876684689554933</v>
      </c>
      <c r="AS33" s="62"/>
      <c r="AT33" s="72" t="str">
        <f>CONCATENATE("@",Schedule!A13)</f>
        <v>@MUN</v>
      </c>
      <c r="AU33" s="3">
        <f ca="1">VLOOKUP(RIGHT(AT33,3),'Team Ratings'!$A$2:$H$21,7,FALSE)*(1+Fixtures!$D$3)</f>
        <v>132.41168784835631</v>
      </c>
      <c r="AV33" s="72" t="str">
        <f>CONCATENATE("@",Schedule!A13)</f>
        <v>@MUN</v>
      </c>
      <c r="AW33" s="3">
        <f ca="1">VLOOKUP(RIGHT(AV33,3),'Team Ratings'!$A$2:$H$21,4,FALSE)*(1-Fixtures!$D$3)</f>
        <v>71.385529227347291</v>
      </c>
      <c r="AY33" s="62"/>
      <c r="AZ33" s="62"/>
      <c r="BA33" s="66"/>
    </row>
    <row r="34" spans="1:53" x14ac:dyDescent="0.25">
      <c r="A34" s="41" t="str">
        <f t="shared" si="0"/>
        <v>MCI</v>
      </c>
      <c r="B34" s="9">
        <f ca="1">(VLOOKUP(B12,$AT$2:$AU$41,2,FALSE)*VLOOKUP(B56,$AV$2:$AW$41,2,FALSE))/(100*100)*'Formula Data'!$AB$22</f>
        <v>1.2140738014913315</v>
      </c>
      <c r="C34" s="9">
        <f ca="1">(VLOOKUP(C12,$AT$2:$AU$41,2,FALSE)*VLOOKUP(C56,$AV$2:$AW$41,2,FALSE))/(100*100)*'Formula Data'!$AB$22</f>
        <v>0.85711661335850575</v>
      </c>
      <c r="D34" s="9">
        <f ca="1">(VLOOKUP(D12,$AT$2:$AU$41,2,FALSE)*VLOOKUP(D56,$AV$2:$AW$41,2,FALSE))/(100*100)*'Formula Data'!$AB$22</f>
        <v>0.97512799155163088</v>
      </c>
      <c r="E34" s="9">
        <f ca="1">(VLOOKUP(E12,$AT$2:$AU$41,2,FALSE)*VLOOKUP(E56,$AV$2:$AW$41,2,FALSE))/(100*100)*'Formula Data'!$AB$22</f>
        <v>0.84554574596887666</v>
      </c>
      <c r="F34" s="9">
        <f ca="1">(VLOOKUP(F12,$AT$2:$AU$41,2,FALSE)*VLOOKUP(F56,$AV$2:$AW$41,2,FALSE))/(100*100)*'Formula Data'!$AB$22</f>
        <v>1.06834772442105</v>
      </c>
      <c r="G34" s="9">
        <f ca="1">(VLOOKUP(G12,$AT$2:$AU$41,2,FALSE)*VLOOKUP(G56,$AV$2:$AW$41,2,FALSE))/(100*100)*'Formula Data'!$AB$22</f>
        <v>0.77747693242259019</v>
      </c>
      <c r="H34" s="9">
        <f ca="1">(VLOOKUP(H12,$AT$2:$AU$41,2,FALSE)*VLOOKUP(H56,$AV$2:$AW$41,2,FALSE))/(100*100)*'Formula Data'!$AB$22</f>
        <v>1.3456562653036683</v>
      </c>
      <c r="I34" s="9">
        <f ca="1">(VLOOKUP(I12,$AT$2:$AU$41,2,FALSE)*VLOOKUP(I56,$AV$2:$AW$41,2,FALSE))/(100*100)*'Formula Data'!$AB$22</f>
        <v>0.91593284564610955</v>
      </c>
      <c r="J34" s="9">
        <f ca="1">(VLOOKUP(J12,$AT$2:$AU$41,2,FALSE)*VLOOKUP(J56,$AV$2:$AW$41,2,FALSE))/(100*100)*'Formula Data'!$AB$22</f>
        <v>0.8503735933909945</v>
      </c>
      <c r="K34" s="9">
        <f ca="1">(VLOOKUP(K12,$AT$2:$AU$41,2,FALSE)*VLOOKUP(K56,$AV$2:$AW$41,2,FALSE))/(100*100)*'Formula Data'!$AB$22</f>
        <v>0.83416113922927249</v>
      </c>
      <c r="L34" s="9">
        <f ca="1">(VLOOKUP(L12,$AT$2:$AU$41,2,FALSE)*VLOOKUP(L56,$AV$2:$AW$41,2,FALSE))/(100*100)*'Formula Data'!$AB$22</f>
        <v>0.9546972131165582</v>
      </c>
      <c r="M34" s="9">
        <f ca="1">(VLOOKUP(M12,$AT$2:$AU$41,2,FALSE)*VLOOKUP(M56,$AV$2:$AW$41,2,FALSE))/(100*100)*'Formula Data'!$AB$22</f>
        <v>1.9508217429223069</v>
      </c>
      <c r="N34" s="9">
        <f ca="1">(VLOOKUP(N12,$AT$2:$AU$41,2,FALSE)*VLOOKUP(N56,$AV$2:$AW$41,2,FALSE))/(100*100)*'Formula Data'!$AB$22</f>
        <v>1.1794200686489913</v>
      </c>
      <c r="O34" s="9">
        <f ca="1">(VLOOKUP(O12,$AT$2:$AU$41,2,FALSE)*VLOOKUP(O56,$AV$2:$AW$41,2,FALSE))/(100*100)*'Formula Data'!$AB$22</f>
        <v>0.91093320306529069</v>
      </c>
      <c r="P34" s="9">
        <f ca="1">(VLOOKUP(P12,$AT$2:$AU$41,2,FALSE)*VLOOKUP(P56,$AV$2:$AW$41,2,FALSE))/(100*100)*'Formula Data'!$AB$22</f>
        <v>1.1206347421090452</v>
      </c>
      <c r="Q34" s="9">
        <f ca="1">(VLOOKUP(Q12,$AT$2:$AU$41,2,FALSE)*VLOOKUP(Q56,$AV$2:$AW$41,2,FALSE))/(100*100)*'Formula Data'!$AB$22</f>
        <v>1.0836900251689012</v>
      </c>
      <c r="R34" s="9">
        <f ca="1">(VLOOKUP(R12,$AT$2:$AU$41,2,FALSE)*VLOOKUP(R56,$AV$2:$AW$41,2,FALSE))/(100*100)*'Formula Data'!$AB$22</f>
        <v>1.2022156186558632</v>
      </c>
      <c r="S34" s="9">
        <f ca="1">(VLOOKUP(S12,$AT$2:$AU$41,2,FALSE)*VLOOKUP(S56,$AV$2:$AW$41,2,FALSE))/(100*100)*'Formula Data'!$AB$22</f>
        <v>1.1020387409726293</v>
      </c>
      <c r="T34" s="9">
        <f ca="1">(VLOOKUP(T12,$AT$2:$AU$41,2,FALSE)*VLOOKUP(T56,$AV$2:$AW$41,2,FALSE))/(100*100)*'Formula Data'!$AB$22</f>
        <v>1.3682453620145592</v>
      </c>
      <c r="U34" s="9">
        <f ca="1">(VLOOKUP(U12,$AT$2:$AU$41,2,FALSE)*VLOOKUP(U56,$AV$2:$AW$41,2,FALSE))/(100*100)*'Formula Data'!$AB$22</f>
        <v>0.75629384599120952</v>
      </c>
      <c r="V34" s="9">
        <f ca="1">(VLOOKUP(V12,$AT$2:$AU$41,2,FALSE)*VLOOKUP(V56,$AV$2:$AW$41,2,FALSE))/(100*100)*'Formula Data'!$AB$22</f>
        <v>0.90081121892229032</v>
      </c>
      <c r="W34" s="9">
        <f ca="1">(VLOOKUP(W12,$AT$2:$AU$41,2,FALSE)*VLOOKUP(W56,$AV$2:$AW$41,2,FALSE))/(100*100)*'Formula Data'!$AB$22</f>
        <v>1.2460925660091604</v>
      </c>
      <c r="X34" s="9">
        <f ca="1">(VLOOKUP(X12,$AT$2:$AU$41,2,FALSE)*VLOOKUP(X56,$AV$2:$AW$41,2,FALSE))/(100*100)*'Formula Data'!$AB$22</f>
        <v>0.5692583559063682</v>
      </c>
      <c r="Y34" s="9">
        <f ca="1">(VLOOKUP(Y12,$AT$2:$AU$41,2,FALSE)*VLOOKUP(Y56,$AV$2:$AW$41,2,FALSE))/(100*100)*'Formula Data'!$AB$22</f>
        <v>1.1297722884560044</v>
      </c>
      <c r="Z34" s="83">
        <f ca="1">(VLOOKUP(Z12,$AT$2:$AU$41,2,FALSE)*VLOOKUP(Z56,$AV$2:$AW$41,2,FALSE))/(100*100)*'Formula Data'!$AB$22</f>
        <v>1.280384076745422</v>
      </c>
      <c r="AA34" s="83">
        <f ca="1">(VLOOKUP(AA12,$AT$2:$AU$41,2,FALSE)*VLOOKUP(AA56,$AV$2:$AW$41,2,FALSE))/(100*100)*'Formula Data'!$AB$22</f>
        <v>0.8127270902545275</v>
      </c>
      <c r="AB34" s="84">
        <f ca="1">(VLOOKUP(AB12,$AT$2:$AU$41,2,FALSE)*VLOOKUP(AB56,$AV$2:$AW$41,2,FALSE))/(100*100)*'Formula Data'!$AB$22</f>
        <v>1.6462554031813357</v>
      </c>
      <c r="AC34" s="131">
        <f ca="1">(VLOOKUP(AC12,$AT$2:$AU$41,2,FALSE)*VLOOKUP(AC56,$AV$2:$AW$41,2,FALSE))/(100*100)*'Formula Data'!$AB$22</f>
        <v>0.80478896786053666</v>
      </c>
      <c r="AD34" s="84">
        <f ca="1">(VLOOKUP(AD12,$AT$2:$AU$41,2,FALSE)*VLOOKUP(AD56,$AV$2:$AW$41,2,FALSE))/(100*100)*'Formula Data'!$AB$22</f>
        <v>1.6188455931535441</v>
      </c>
      <c r="AE34" s="84">
        <f ca="1">(VLOOKUP(AE12,$AT$2:$AU$41,2,FALSE)*VLOOKUP(AE56,$AV$2:$AW$41,2,FALSE))/(100*100)*'Formula Data'!$AB$22</f>
        <v>0.75017697612258383</v>
      </c>
      <c r="AF34" s="84">
        <f ca="1">(VLOOKUP(AF12,$AT$2:$AU$41,2,FALSE)*VLOOKUP(AF56,$AV$2:$AW$41,2,FALSE))/(100*100)*'Formula Data'!$AB$22</f>
        <v>1.7618497321793576</v>
      </c>
      <c r="AG34" s="84">
        <f ca="1">(VLOOKUP(AG12,$AT$2:$AU$41,2,FALSE)*VLOOKUP(AG56,$AV$2:$AW$41,2,FALSE))/(100*100)*'Formula Data'!$AB$22</f>
        <v>1.3059219931959241</v>
      </c>
      <c r="AH34" s="84">
        <f ca="1">(VLOOKUP(AH12,$AT$2:$AU$41,2,FALSE)*VLOOKUP(AH56,$AV$2:$AW$41,2,FALSE))/(100*100)*'Formula Data'!$AB$22</f>
        <v>1.4261526270012785</v>
      </c>
      <c r="AI34" s="84">
        <f ca="1">(VLOOKUP(AI12,$AT$2:$AU$41,2,FALSE)*VLOOKUP(AI56,$AV$2:$AW$41,2,FALSE))/(100*100)*'Formula Data'!$AB$22</f>
        <v>0.60979825990321113</v>
      </c>
      <c r="AJ34" s="84">
        <f ca="1">(VLOOKUP(AJ12,$AT$2:$AU$41,2,FALSE)*VLOOKUP(AJ56,$AV$2:$AW$41,2,FALSE))/(100*100)*'Formula Data'!$AB$22</f>
        <v>1.2630992007683219</v>
      </c>
      <c r="AK34" s="9">
        <f ca="1">(VLOOKUP(AK12,$AT$2:$AU$41,2,FALSE)*VLOOKUP(AK56,$AV$2:$AW$41,2,FALSE))/(100*100)*'Formula Data'!$AB$22</f>
        <v>0.65277163070811639</v>
      </c>
      <c r="AL34" s="9">
        <f ca="1">(VLOOKUP(AL12,$AT$2:$AU$41,2,FALSE)*VLOOKUP(AL56,$AV$2:$AW$41,2,FALSE))/(100*100)*'Formula Data'!$AB$22</f>
        <v>1.1614161583102893</v>
      </c>
      <c r="AM34" s="9">
        <f ca="1">(VLOOKUP(AM12,$AT$2:$AU$41,2,FALSE)*VLOOKUP(AM56,$AV$2:$AW$41,2,FALSE))/(100*100)*'Formula Data'!$AB$22</f>
        <v>0.71517492295954577</v>
      </c>
      <c r="AN34" s="9">
        <f ca="1">IF(OR(Fixtures!$D$6&lt;=0,Fixtures!$D$6&gt;39),AVERAGE(B34:AM34),AVERAGE(OFFSET(A34,0,Fixtures!$D$6,1,38-Fixtures!$D$6+1)))</f>
        <v>1.129240188024571</v>
      </c>
      <c r="AO34" s="41" t="str">
        <f t="shared" si="1"/>
        <v>MCI</v>
      </c>
      <c r="AP34" s="65">
        <f ca="1">AVERAGE(OFFSET(A34,0,Fixtures!$D$6,1,9))</f>
        <v>1.2674558288549456</v>
      </c>
      <c r="AQ34" s="65">
        <f ca="1">AVERAGE(OFFSET(A34,0,Fixtures!$D$6,1,6))</f>
        <v>1.1521963512196585</v>
      </c>
      <c r="AR34" s="65">
        <f ca="1">AVERAGE(OFFSET(A34,0,Fixtures!$D$6,1,3))</f>
        <v>1.2464555233937615</v>
      </c>
      <c r="AS34" s="62"/>
      <c r="AT34" s="72" t="str">
        <f>CONCATENATE("@",Schedule!A14)</f>
        <v>@NEW</v>
      </c>
      <c r="AU34" s="3">
        <f ca="1">VLOOKUP(RIGHT(AT34,3),'Team Ratings'!$A$2:$H$21,7,FALSE)*(1+Fixtures!$D$3)</f>
        <v>74.508775540487434</v>
      </c>
      <c r="AV34" s="72" t="str">
        <f>CONCATENATE("@",Schedule!A14)</f>
        <v>@NEW</v>
      </c>
      <c r="AW34" s="3">
        <f ca="1">VLOOKUP(RIGHT(AV34,3),'Team Ratings'!$A$2:$H$21,4,FALSE)*(1-Fixtures!$D$3)</f>
        <v>109.4521122483733</v>
      </c>
      <c r="AY34" s="62"/>
      <c r="AZ34" s="62"/>
      <c r="BA34" s="66"/>
    </row>
    <row r="35" spans="1:53" x14ac:dyDescent="0.25">
      <c r="A35" s="41" t="str">
        <f t="shared" si="0"/>
        <v>MUN</v>
      </c>
      <c r="B35" s="9">
        <f ca="1">(VLOOKUP(B13,$AT$2:$AU$41,2,FALSE)*VLOOKUP(B57,$AV$2:$AW$41,2,FALSE))/(100*100)*'Formula Data'!$AB$22</f>
        <v>1.1678384196132059</v>
      </c>
      <c r="C35" s="9">
        <f ca="1">(VLOOKUP(C13,$AT$2:$AU$41,2,FALSE)*VLOOKUP(C57,$AV$2:$AW$41,2,FALSE))/(100*100)*'Formula Data'!$AB$22</f>
        <v>1.3548094895896938</v>
      </c>
      <c r="D35" s="9">
        <f ca="1">(VLOOKUP(D13,$AT$2:$AU$41,2,FALSE)*VLOOKUP(D57,$AV$2:$AW$41,2,FALSE))/(100*100)*'Formula Data'!$AB$22</f>
        <v>0.5636683624307206</v>
      </c>
      <c r="E35" s="9">
        <f ca="1">(VLOOKUP(E13,$AT$2:$AU$41,2,FALSE)*VLOOKUP(E57,$AV$2:$AW$41,2,FALSE))/(100*100)*'Formula Data'!$AB$22</f>
        <v>1.4121481178052362</v>
      </c>
      <c r="F35" s="9">
        <f ca="1">(VLOOKUP(F13,$AT$2:$AU$41,2,FALSE)*VLOOKUP(F57,$AV$2:$AW$41,2,FALSE))/(100*100)*'Formula Data'!$AB$22</f>
        <v>1.0912169597760419</v>
      </c>
      <c r="G35" s="9">
        <f ca="1">(VLOOKUP(G13,$AT$2:$AU$41,2,FALSE)*VLOOKUP(G57,$AV$2:$AW$41,2,FALSE))/(100*100)*'Formula Data'!$AB$22</f>
        <v>1.2021518603219561</v>
      </c>
      <c r="H35" s="9">
        <f ca="1">(VLOOKUP(H13,$AT$2:$AU$41,2,FALSE)*VLOOKUP(H57,$AV$2:$AW$41,2,FALSE))/(100*100)*'Formula Data'!$AB$22</f>
        <v>0.79688611490644923</v>
      </c>
      <c r="I35" s="9">
        <f ca="1">(VLOOKUP(I13,$AT$2:$AU$41,2,FALSE)*VLOOKUP(I57,$AV$2:$AW$41,2,FALSE))/(100*100)*'Formula Data'!$AB$22</f>
        <v>0.90198803676416883</v>
      </c>
      <c r="J35" s="9">
        <f ca="1">(VLOOKUP(J13,$AT$2:$AU$41,2,FALSE)*VLOOKUP(J57,$AV$2:$AW$41,2,FALSE))/(100*100)*'Formula Data'!$AB$22</f>
        <v>1.293098122723181</v>
      </c>
      <c r="K35" s="9">
        <f ca="1">(VLOOKUP(K13,$AT$2:$AU$41,2,FALSE)*VLOOKUP(K57,$AV$2:$AW$41,2,FALSE))/(100*100)*'Formula Data'!$AB$22</f>
        <v>1.0578567816930722</v>
      </c>
      <c r="L35" s="9">
        <f ca="1">(VLOOKUP(L13,$AT$2:$AU$41,2,FALSE)*VLOOKUP(L57,$AV$2:$AW$41,2,FALSE))/(100*100)*'Formula Data'!$AB$22</f>
        <v>0.96555244636351345</v>
      </c>
      <c r="M35" s="9">
        <f ca="1">(VLOOKUP(M13,$AT$2:$AU$41,2,FALSE)*VLOOKUP(M57,$AV$2:$AW$41,2,FALSE))/(100*100)*'Formula Data'!$AB$22</f>
        <v>0.83724267030158672</v>
      </c>
      <c r="N35" s="9">
        <f ca="1">(VLOOKUP(N13,$AT$2:$AU$41,2,FALSE)*VLOOKUP(N57,$AV$2:$AW$41,2,FALSE))/(100*100)*'Formula Data'!$AB$22</f>
        <v>1.11867816984376</v>
      </c>
      <c r="O35" s="9">
        <f ca="1">(VLOOKUP(O13,$AT$2:$AU$41,2,FALSE)*VLOOKUP(O57,$AV$2:$AW$41,2,FALSE))/(100*100)*'Formula Data'!$AB$22</f>
        <v>0.82596985792870015</v>
      </c>
      <c r="P35" s="9">
        <f ca="1">(VLOOKUP(P13,$AT$2:$AU$41,2,FALSE)*VLOOKUP(P57,$AV$2:$AW$41,2,FALSE))/(100*100)*'Formula Data'!$AB$22</f>
        <v>0.84869991428535008</v>
      </c>
      <c r="Q35" s="9">
        <f ca="1">(VLOOKUP(Q13,$AT$2:$AU$41,2,FALSE)*VLOOKUP(Q57,$AV$2:$AW$41,2,FALSE))/(100*100)*'Formula Data'!$AB$22</f>
        <v>2.30095613994648</v>
      </c>
      <c r="R35" s="9">
        <f ca="1">(VLOOKUP(R13,$AT$2:$AU$41,2,FALSE)*VLOOKUP(R57,$AV$2:$AW$41,2,FALSE))/(100*100)*'Formula Data'!$AB$22</f>
        <v>0.89196544830808799</v>
      </c>
      <c r="S35" s="9">
        <f ca="1">(VLOOKUP(S13,$AT$2:$AU$41,2,FALSE)*VLOOKUP(S57,$AV$2:$AW$41,2,FALSE))/(100*100)*'Formula Data'!$AB$22</f>
        <v>1.1500113037655908</v>
      </c>
      <c r="T35" s="9">
        <f ca="1">(VLOOKUP(T13,$AT$2:$AU$41,2,FALSE)*VLOOKUP(T57,$AV$2:$AW$41,2,FALSE))/(100*100)*'Formula Data'!$AB$22</f>
        <v>0.60381017337105514</v>
      </c>
      <c r="U35" s="9">
        <f ca="1">(VLOOKUP(U13,$AT$2:$AU$41,2,FALSE)*VLOOKUP(U57,$AV$2:$AW$41,2,FALSE))/(100*100)*'Formula Data'!$AB$22</f>
        <v>1.1096303522182731</v>
      </c>
      <c r="V35" s="9">
        <f ca="1">(VLOOKUP(V13,$AT$2:$AU$41,2,FALSE)*VLOOKUP(V57,$AV$2:$AW$41,2,FALSE))/(100*100)*'Formula Data'!$AB$22</f>
        <v>1.1904101222676586</v>
      </c>
      <c r="W35" s="9">
        <f ca="1">(VLOOKUP(W13,$AT$2:$AU$41,2,FALSE)*VLOOKUP(W57,$AV$2:$AW$41,2,FALSE))/(100*100)*'Formula Data'!$AB$22</f>
        <v>0.70815206047222168</v>
      </c>
      <c r="X35" s="9">
        <f ca="1">(VLOOKUP(X13,$AT$2:$AU$41,2,FALSE)*VLOOKUP(X57,$AV$2:$AW$41,2,FALSE))/(100*100)*'Formula Data'!$AB$22</f>
        <v>1.9316650969074685</v>
      </c>
      <c r="Y35" s="9">
        <f ca="1">(VLOOKUP(Y13,$AT$2:$AU$41,2,FALSE)*VLOOKUP(Y57,$AV$2:$AW$41,2,FALSE))/(100*100)*'Formula Data'!$AB$22</f>
        <v>0.74281040107173646</v>
      </c>
      <c r="Z35" s="83">
        <f ca="1">(VLOOKUP(Z13,$AT$2:$AU$41,2,FALSE)*VLOOKUP(Z57,$AV$2:$AW$41,2,FALSE))/(100*100)*'Formula Data'!$AB$22</f>
        <v>0.90693858394020821</v>
      </c>
      <c r="AA35" s="83">
        <f ca="1">(VLOOKUP(AA13,$AT$2:$AU$41,2,FALSE)*VLOOKUP(AA57,$AV$2:$AW$41,2,FALSE))/(100*100)*'Formula Data'!$AB$22</f>
        <v>1.7445487502863943</v>
      </c>
      <c r="AB35" s="84">
        <f ca="1">(VLOOKUP(AB13,$AT$2:$AU$41,2,FALSE)*VLOOKUP(AB57,$AV$2:$AW$41,2,FALSE))/(100*100)*'Formula Data'!$AB$22</f>
        <v>0.7698422777273789</v>
      </c>
      <c r="AC35" s="84">
        <f ca="1">(VLOOKUP(AC13,$AT$2:$AU$41,2,FALSE)*VLOOKUP(AC57,$AV$2:$AW$41,2,FALSE))/(100*100)*'Formula Data'!$AB$22</f>
        <v>1.3324422129046747</v>
      </c>
      <c r="AD35" s="84">
        <f ca="1">(VLOOKUP(AD13,$AT$2:$AU$41,2,FALSE)*VLOOKUP(AD57,$AV$2:$AW$41,2,FALSE))/(100*100)*'Formula Data'!$AB$22</f>
        <v>1.5403094821129326</v>
      </c>
      <c r="AE35" s="84">
        <f ca="1">(VLOOKUP(AE13,$AT$2:$AU$41,2,FALSE)*VLOOKUP(AE57,$AV$2:$AW$41,2,FALSE))/(100*100)*'Formula Data'!$AB$22</f>
        <v>1.2678109830682389</v>
      </c>
      <c r="AF35" s="84">
        <f ca="1">(VLOOKUP(AF13,$AT$2:$AU$41,2,FALSE)*VLOOKUP(AF57,$AV$2:$AW$41,2,FALSE))/(100*100)*'Formula Data'!$AB$22</f>
        <v>0.7488672046061533</v>
      </c>
      <c r="AG35" s="84">
        <f ca="1">(VLOOKUP(AG13,$AT$2:$AU$41,2,FALSE)*VLOOKUP(AG57,$AV$2:$AW$41,2,FALSE))/(100*100)*'Formula Data'!$AB$22</f>
        <v>1.250695840820889</v>
      </c>
      <c r="AH35" s="84">
        <f ca="1">(VLOOKUP(AH13,$AT$2:$AU$41,2,FALSE)*VLOOKUP(AH57,$AV$2:$AW$41,2,FALSE))/(100*100)*'Formula Data'!$AB$22</f>
        <v>0.64636155500367409</v>
      </c>
      <c r="AI35" s="84">
        <f ca="1">(VLOOKUP(AI13,$AT$2:$AU$41,2,FALSE)*VLOOKUP(AI57,$AV$2:$AW$41,2,FALSE))/(100*100)*'Formula Data'!$AB$22</f>
        <v>1.2338562075231201</v>
      </c>
      <c r="AJ35" s="84">
        <f ca="1">(VLOOKUP(AJ13,$AT$2:$AU$41,2,FALSE)*VLOOKUP(AJ57,$AV$2:$AW$41,2,FALSE))/(100*100)*'Formula Data'!$AB$22</f>
        <v>0.94532229373738919</v>
      </c>
      <c r="AK35" s="9">
        <f ca="1">(VLOOKUP(AK13,$AT$2:$AU$41,2,FALSE)*VLOOKUP(AK57,$AV$2:$AW$41,2,FALSE))/(100*100)*'Formula Data'!$AB$22</f>
        <v>0.84202310931008872</v>
      </c>
      <c r="AL35" s="9">
        <f ca="1">(VLOOKUP(AL13,$AT$2:$AU$41,2,FALSE)*VLOOKUP(AL57,$AV$2:$AW$41,2,FALSE))/(100*100)*'Formula Data'!$AB$22</f>
        <v>0.80474628666180514</v>
      </c>
      <c r="AM35" s="9">
        <f ca="1">(VLOOKUP(AM13,$AT$2:$AU$41,2,FALSE)*VLOOKUP(AM57,$AV$2:$AW$41,2,FALSE))/(100*100)*'Formula Data'!$AB$22</f>
        <v>1.6300895325049518</v>
      </c>
      <c r="AN35" s="9">
        <f ca="1">IF(OR(Fixtures!$D$6&lt;=0,Fixtures!$D$6&gt;39),AVERAGE(B35:AM35),AVERAGE(OFFSET(A35,0,Fixtures!$D$6,1,38-Fixtures!$D$6+1)))</f>
        <v>1.1188467371577071</v>
      </c>
      <c r="AO35" s="41" t="str">
        <f t="shared" si="1"/>
        <v>MUN</v>
      </c>
      <c r="AP35" s="65">
        <f ca="1">AVERAGE(OFFSET(A35,0,Fixtures!$D$6,1,9))</f>
        <v>1.1342018767189495</v>
      </c>
      <c r="AQ35" s="65">
        <f ca="1">AVERAGE(OFFSET(A35,0,Fixtures!$D$6,1,6))</f>
        <v>1.2603153816733046</v>
      </c>
      <c r="AR35" s="65">
        <f ca="1">AVERAGE(OFFSET(A35,0,Fixtures!$D$6,1,3))</f>
        <v>1.1404432039846604</v>
      </c>
      <c r="AS35" s="62"/>
      <c r="AT35" s="72" t="str">
        <f>CONCATENATE("@",Schedule!A15)</f>
        <v>@NOR</v>
      </c>
      <c r="AU35" s="3">
        <f ca="1">VLOOKUP(RIGHT(AT35,3),'Team Ratings'!$A$2:$H$21,7,FALSE)*(1+Fixtures!$D$3)</f>
        <v>87.384322505997346</v>
      </c>
      <c r="AV35" s="72" t="str">
        <f>CONCATENATE("@",Schedule!A15)</f>
        <v>@NOR</v>
      </c>
      <c r="AW35" s="3">
        <f ca="1">VLOOKUP(RIGHT(AV35,3),'Team Ratings'!$A$2:$H$21,4,FALSE)*(1-Fixtures!$D$3)</f>
        <v>113.83229468271374</v>
      </c>
      <c r="AY35" s="62"/>
      <c r="AZ35" s="62"/>
      <c r="BA35" s="66"/>
    </row>
    <row r="36" spans="1:53" x14ac:dyDescent="0.25">
      <c r="A36" s="41" t="str">
        <f t="shared" si="0"/>
        <v>NEW</v>
      </c>
      <c r="B36" s="9">
        <f ca="1">(VLOOKUP(B14,$AT$2:$AU$41,2,FALSE)*VLOOKUP(B58,$AV$2:$AW$41,2,FALSE))/(100*100)*'Formula Data'!$AB$22</f>
        <v>1.2218284215576998</v>
      </c>
      <c r="C36" s="9">
        <f ca="1">(VLOOKUP(C14,$AT$2:$AU$41,2,FALSE)*VLOOKUP(C58,$AV$2:$AW$41,2,FALSE))/(100*100)*'Formula Data'!$AB$22</f>
        <v>1.6219626087497965</v>
      </c>
      <c r="D36" s="9">
        <f ca="1">(VLOOKUP(D14,$AT$2:$AU$41,2,FALSE)*VLOOKUP(D58,$AV$2:$AW$41,2,FALSE))/(100*100)*'Formula Data'!$AB$22</f>
        <v>1.94387562199855</v>
      </c>
      <c r="E36" s="9">
        <f ca="1">(VLOOKUP(E14,$AT$2:$AU$41,2,FALSE)*VLOOKUP(E58,$AV$2:$AW$41,2,FALSE))/(100*100)*'Formula Data'!$AB$22</f>
        <v>1.1803633636588731</v>
      </c>
      <c r="F36" s="9">
        <f ca="1">(VLOOKUP(F14,$AT$2:$AU$41,2,FALSE)*VLOOKUP(F58,$AV$2:$AW$41,2,FALSE))/(100*100)*'Formula Data'!$AB$22</f>
        <v>2.961732262846148</v>
      </c>
      <c r="G36" s="9">
        <f ca="1">(VLOOKUP(G14,$AT$2:$AU$41,2,FALSE)*VLOOKUP(G58,$AV$2:$AW$41,2,FALSE))/(100*100)*'Formula Data'!$AB$22</f>
        <v>1.2837052512019649</v>
      </c>
      <c r="H36" s="9">
        <f ca="1">(VLOOKUP(H14,$AT$2:$AU$41,2,FALSE)*VLOOKUP(H58,$AV$2:$AW$41,2,FALSE))/(100*100)*'Formula Data'!$AB$22</f>
        <v>2.4993404744316181</v>
      </c>
      <c r="I36" s="9">
        <f ca="1">(VLOOKUP(I14,$AT$2:$AU$41,2,FALSE)*VLOOKUP(I58,$AV$2:$AW$41,2,FALSE))/(100*100)*'Formula Data'!$AB$22</f>
        <v>1.6452552480060778</v>
      </c>
      <c r="J36" s="9">
        <f ca="1">(VLOOKUP(J14,$AT$2:$AU$41,2,FALSE)*VLOOKUP(J58,$AV$2:$AW$41,2,FALSE))/(100*100)*'Formula Data'!$AB$22</f>
        <v>2.6748354702392021</v>
      </c>
      <c r="K36" s="9">
        <f ca="1">(VLOOKUP(K14,$AT$2:$AU$41,2,FALSE)*VLOOKUP(K58,$AV$2:$AW$41,2,FALSE))/(100*100)*'Formula Data'!$AB$22</f>
        <v>1.3905667544421056</v>
      </c>
      <c r="L36" s="9">
        <f ca="1">(VLOOKUP(L14,$AT$2:$AU$41,2,FALSE)*VLOOKUP(L58,$AV$2:$AW$41,2,FALSE))/(100*100)*'Formula Data'!$AB$22</f>
        <v>1.8432035425065236</v>
      </c>
      <c r="M36" s="9">
        <f ca="1">(VLOOKUP(M14,$AT$2:$AU$41,2,FALSE)*VLOOKUP(M58,$AV$2:$AW$41,2,FALSE))/(100*100)*'Formula Data'!$AB$22</f>
        <v>0.99103611385979762</v>
      </c>
      <c r="N36" s="9">
        <f ca="1">(VLOOKUP(N14,$AT$2:$AU$41,2,FALSE)*VLOOKUP(N58,$AV$2:$AW$41,2,FALSE))/(100*100)*'Formula Data'!$AB$22</f>
        <v>1.8918143436896551</v>
      </c>
      <c r="O36" s="9">
        <f ca="1">(VLOOKUP(O14,$AT$2:$AU$41,2,FALSE)*VLOOKUP(O58,$AV$2:$AW$41,2,FALSE))/(100*100)*'Formula Data'!$AB$22</f>
        <v>2.3616848983011081</v>
      </c>
      <c r="P36" s="9">
        <f ca="1">(VLOOKUP(P14,$AT$2:$AU$41,2,FALSE)*VLOOKUP(P58,$AV$2:$AW$41,2,FALSE))/(100*100)*'Formula Data'!$AB$22</f>
        <v>1.7152172147606282</v>
      </c>
      <c r="Q36" s="9">
        <f ca="1">(VLOOKUP(Q14,$AT$2:$AU$41,2,FALSE)*VLOOKUP(Q58,$AV$2:$AW$41,2,FALSE))/(100*100)*'Formula Data'!$AB$22</f>
        <v>1.4494187116763262</v>
      </c>
      <c r="R36" s="9">
        <f ca="1">(VLOOKUP(R14,$AT$2:$AU$41,2,FALSE)*VLOOKUP(R58,$AV$2:$AW$41,2,FALSE))/(100*100)*'Formula Data'!$AB$22</f>
        <v>1.7013446167555941</v>
      </c>
      <c r="S36" s="9">
        <f ca="1">(VLOOKUP(S14,$AT$2:$AU$41,2,FALSE)*VLOOKUP(S58,$AV$2:$AW$41,2,FALSE))/(100*100)*'Formula Data'!$AB$22</f>
        <v>0.86424648725569986</v>
      </c>
      <c r="T36" s="9">
        <f ca="1">(VLOOKUP(T14,$AT$2:$AU$41,2,FALSE)*VLOOKUP(T58,$AV$2:$AW$41,2,FALSE))/(100*100)*'Formula Data'!$AB$22</f>
        <v>2.4577269754164868</v>
      </c>
      <c r="U36" s="9">
        <f ca="1">(VLOOKUP(U14,$AT$2:$AU$41,2,FALSE)*VLOOKUP(U58,$AV$2:$AW$41,2,FALSE))/(100*100)*'Formula Data'!$AB$22</f>
        <v>1.3676091418887604</v>
      </c>
      <c r="V36" s="9">
        <f ca="1">(VLOOKUP(V14,$AT$2:$AU$41,2,FALSE)*VLOOKUP(V58,$AV$2:$AW$41,2,FALSE))/(100*100)*'Formula Data'!$AB$22</f>
        <v>1.6731122184211658</v>
      </c>
      <c r="W36" s="9">
        <f ca="1">(VLOOKUP(W14,$AT$2:$AU$41,2,FALSE)*VLOOKUP(W58,$AV$2:$AW$41,2,FALSE))/(100*100)*'Formula Data'!$AB$22</f>
        <v>2.077266386265368</v>
      </c>
      <c r="X36" s="9">
        <f ca="1">(VLOOKUP(X14,$AT$2:$AU$41,2,FALSE)*VLOOKUP(X58,$AV$2:$AW$41,2,FALSE))/(100*100)*'Formula Data'!$AB$22</f>
        <v>1.7905923395816146</v>
      </c>
      <c r="Y36" s="9">
        <f ca="1">(VLOOKUP(Y14,$AT$2:$AU$41,2,FALSE)*VLOOKUP(Y58,$AV$2:$AW$41,2,FALSE))/(100*100)*'Formula Data'!$AB$22</f>
        <v>2.0429716810930869</v>
      </c>
      <c r="Z36" s="83">
        <f ca="1">(VLOOKUP(Z14,$AT$2:$AU$41,2,FALSE)*VLOOKUP(Z58,$AV$2:$AW$41,2,FALSE))/(100*100)*'Formula Data'!$AB$22</f>
        <v>1.0857766223862273</v>
      </c>
      <c r="AA36" s="83">
        <f ca="1">(VLOOKUP(AA14,$AT$2:$AU$41,2,FALSE)*VLOOKUP(AA58,$AV$2:$AW$41,2,FALSE))/(100*100)*'Formula Data'!$AB$22</f>
        <v>1.8252004815861935</v>
      </c>
      <c r="AB36" s="84">
        <f ca="1">(VLOOKUP(AB14,$AT$2:$AU$41,2,FALSE)*VLOOKUP(AB58,$AV$2:$AW$41,2,FALSE))/(100*100)*'Formula Data'!$AB$22</f>
        <v>1.2910348760239467</v>
      </c>
      <c r="AC36" s="84">
        <f ca="1">(VLOOKUP(AC14,$AT$2:$AU$41,2,FALSE)*VLOOKUP(AC58,$AV$2:$AW$41,2,FALSE))/(100*100)*'Formula Data'!$AB$22</f>
        <v>1.1389166442744056</v>
      </c>
      <c r="AD36" s="84">
        <f ca="1">(VLOOKUP(AD14,$AT$2:$AU$41,2,FALSE)*VLOOKUP(AD58,$AV$2:$AW$41,2,FALSE))/(100*100)*'Formula Data'!$AB$22</f>
        <v>2.165181038430068</v>
      </c>
      <c r="AE36" s="84">
        <f ca="1">(VLOOKUP(AE14,$AT$2:$AU$41,2,FALSE)*VLOOKUP(AE58,$AV$2:$AW$41,2,FALSE))/(100*100)*'Formula Data'!$AB$22</f>
        <v>1.1482032594678582</v>
      </c>
      <c r="AF36" s="84">
        <f ca="1">(VLOOKUP(AF14,$AT$2:$AU$41,2,FALSE)*VLOOKUP(AF58,$AV$2:$AW$41,2,FALSE))/(100*100)*'Formula Data'!$AB$22</f>
        <v>1.2664211722220005</v>
      </c>
      <c r="AG36" s="84">
        <f ca="1">(VLOOKUP(AG14,$AT$2:$AU$41,2,FALSE)*VLOOKUP(AG58,$AV$2:$AW$41,2,FALSE))/(100*100)*'Formula Data'!$AB$22</f>
        <v>1.4804366639140187</v>
      </c>
      <c r="AH36" s="84">
        <f ca="1">(VLOOKUP(AH14,$AT$2:$AU$41,2,FALSE)*VLOOKUP(AH58,$AV$2:$AW$41,2,FALSE))/(100*100)*'Formula Data'!$AB$22</f>
        <v>1.2338800573803999</v>
      </c>
      <c r="AI36" s="84">
        <f ca="1">(VLOOKUP(AI14,$AT$2:$AU$41,2,FALSE)*VLOOKUP(AI58,$AV$2:$AW$41,2,FALSE))/(100*100)*'Formula Data'!$AB$22</f>
        <v>3.5279490456102978</v>
      </c>
      <c r="AJ36" s="84">
        <f ca="1">(VLOOKUP(AJ14,$AT$2:$AU$41,2,FALSE)*VLOOKUP(AJ58,$AV$2:$AW$41,2,FALSE))/(100*100)*'Formula Data'!$AB$22</f>
        <v>1.7632588518854777</v>
      </c>
      <c r="AK36" s="9">
        <f ca="1">(VLOOKUP(AK14,$AT$2:$AU$41,2,FALSE)*VLOOKUP(AK58,$AV$2:$AW$41,2,FALSE))/(100*100)*'Formula Data'!$AB$22</f>
        <v>1.3012721105940708</v>
      </c>
      <c r="AL36" s="9">
        <f ca="1">(VLOOKUP(AL14,$AT$2:$AU$41,2,FALSE)*VLOOKUP(AL58,$AV$2:$AW$41,2,FALSE))/(100*100)*'Formula Data'!$AB$22</f>
        <v>1.9176337703140465</v>
      </c>
      <c r="AM36" s="9">
        <f ca="1">(VLOOKUP(AM14,$AT$2:$AU$41,2,FALSE)*VLOOKUP(AM58,$AV$2:$AW$41,2,FALSE))/(100*100)*'Formula Data'!$AB$22</f>
        <v>1.9826472172771732</v>
      </c>
      <c r="AN36" s="9">
        <f ca="1">IF(OR(Fixtures!$D$6&lt;=0,Fixtures!$D$6&gt;39),AVERAGE(B36:AM36),AVERAGE(OFFSET(A36,0,Fixtures!$D$6,1,38-Fixtures!$D$6+1)))</f>
        <v>1.6519865579547273</v>
      </c>
      <c r="AO36" s="41" t="str">
        <f t="shared" si="1"/>
        <v>NEW</v>
      </c>
      <c r="AP36" s="65">
        <f ca="1">AVERAGE(OFFSET(A36,0,Fixtures!$D$6,1,9))</f>
        <v>1.4038945350761241</v>
      </c>
      <c r="AQ36" s="65">
        <f ca="1">AVERAGE(OFFSET(A36,0,Fixtures!$D$6,1,6))</f>
        <v>1.4423854870281163</v>
      </c>
      <c r="AR36" s="65">
        <f ca="1">AVERAGE(OFFSET(A36,0,Fixtures!$D$6,1,3))</f>
        <v>1.400670659998789</v>
      </c>
      <c r="AS36" s="62"/>
      <c r="AT36" s="72" t="str">
        <f>CONCATENATE("@",Schedule!A16)</f>
        <v>@SHU</v>
      </c>
      <c r="AU36" s="3">
        <f ca="1">VLOOKUP(RIGHT(AT36,3),'Team Ratings'!$A$2:$H$21,7,FALSE)*(1+Fixtures!$D$3)</f>
        <v>92.408476899483304</v>
      </c>
      <c r="AV36" s="72" t="str">
        <f>CONCATENATE("@",Schedule!A16)</f>
        <v>@SHU</v>
      </c>
      <c r="AW36" s="3">
        <f ca="1">VLOOKUP(RIGHT(AV36,3),'Team Ratings'!$A$2:$H$21,4,FALSE)*(1-Fixtures!$D$3)</f>
        <v>77.38299436937524</v>
      </c>
      <c r="AY36" s="62"/>
      <c r="AZ36" s="62"/>
      <c r="BA36" s="66"/>
    </row>
    <row r="37" spans="1:53" x14ac:dyDescent="0.25">
      <c r="A37" s="41" t="str">
        <f t="shared" si="0"/>
        <v>NOR</v>
      </c>
      <c r="B37" s="9">
        <f ca="1">(VLOOKUP(B15,$AT$2:$AU$41,2,FALSE)*VLOOKUP(B59,$AV$2:$AW$41,2,FALSE))/(100*100)*'Formula Data'!$AB$22</f>
        <v>3.0802583229325835</v>
      </c>
      <c r="C37" s="9">
        <f ca="1">(VLOOKUP(C15,$AT$2:$AU$41,2,FALSE)*VLOOKUP(C59,$AV$2:$AW$41,2,FALSE))/(100*100)*'Formula Data'!$AB$22</f>
        <v>0.96284356691808692</v>
      </c>
      <c r="D37" s="9">
        <f ca="1">(VLOOKUP(D15,$AT$2:$AU$41,2,FALSE)*VLOOKUP(D59,$AV$2:$AW$41,2,FALSE))/(100*100)*'Formula Data'!$AB$22</f>
        <v>1.8622503546878193</v>
      </c>
      <c r="E37" s="9">
        <f ca="1">(VLOOKUP(E15,$AT$2:$AU$41,2,FALSE)*VLOOKUP(E59,$AV$2:$AW$41,2,FALSE))/(100*100)*'Formula Data'!$AB$22</f>
        <v>1.9169670141650719</v>
      </c>
      <c r="F37" s="9">
        <f ca="1">(VLOOKUP(F15,$AT$2:$AU$41,2,FALSE)*VLOOKUP(F59,$AV$2:$AW$41,2,FALSE))/(100*100)*'Formula Data'!$AB$22</f>
        <v>2.4561975622825138</v>
      </c>
      <c r="G37" s="9">
        <f ca="1">(VLOOKUP(G15,$AT$2:$AU$41,2,FALSE)*VLOOKUP(G59,$AV$2:$AW$41,2,FALSE))/(100*100)*'Formula Data'!$AB$22</f>
        <v>1.7694310122758712</v>
      </c>
      <c r="H37" s="9">
        <f ca="1">(VLOOKUP(H15,$AT$2:$AU$41,2,FALSE)*VLOOKUP(H59,$AV$2:$AW$41,2,FALSE))/(100*100)*'Formula Data'!$AB$22</f>
        <v>1.3427010172241136</v>
      </c>
      <c r="I37" s="9">
        <f ca="1">(VLOOKUP(I15,$AT$2:$AU$41,2,FALSE)*VLOOKUP(I59,$AV$2:$AW$41,2,FALSE))/(100*100)*'Formula Data'!$AB$22</f>
        <v>1.3171022934821894</v>
      </c>
      <c r="J37" s="9">
        <f ca="1">(VLOOKUP(J15,$AT$2:$AU$41,2,FALSE)*VLOOKUP(J59,$AV$2:$AW$41,2,FALSE))/(100*100)*'Formula Data'!$AB$22</f>
        <v>1.5396825070249736</v>
      </c>
      <c r="K37" s="9">
        <f ca="1">(VLOOKUP(K15,$AT$2:$AU$41,2,FALSE)*VLOOKUP(K59,$AV$2:$AW$41,2,FALSE))/(100*100)*'Formula Data'!$AB$22</f>
        <v>1.7110969936726148</v>
      </c>
      <c r="L37" s="9">
        <f ca="1">(VLOOKUP(L15,$AT$2:$AU$41,2,FALSE)*VLOOKUP(L59,$AV$2:$AW$41,2,FALSE))/(100*100)*'Formula Data'!$AB$22</f>
        <v>1.9943758777405978</v>
      </c>
      <c r="M37" s="9">
        <f ca="1">(VLOOKUP(M15,$AT$2:$AU$41,2,FALSE)*VLOOKUP(M59,$AV$2:$AW$41,2,FALSE))/(100*100)*'Formula Data'!$AB$22</f>
        <v>1.2276005230469456</v>
      </c>
      <c r="N37" s="9">
        <f ca="1">(VLOOKUP(N15,$AT$2:$AU$41,2,FALSE)*VLOOKUP(N59,$AV$2:$AW$41,2,FALSE))/(100*100)*'Formula Data'!$AB$22</f>
        <v>2.1247297073893026</v>
      </c>
      <c r="O37" s="9">
        <f ca="1">(VLOOKUP(O15,$AT$2:$AU$41,2,FALSE)*VLOOKUP(O59,$AV$2:$AW$41,2,FALSE))/(100*100)*'Formula Data'!$AB$22</f>
        <v>1.2707249780511949</v>
      </c>
      <c r="P37" s="9">
        <f ca="1">(VLOOKUP(P15,$AT$2:$AU$41,2,FALSE)*VLOOKUP(P59,$AV$2:$AW$41,2,FALSE))/(100*100)*'Formula Data'!$AB$22</f>
        <v>2.2518297814911161</v>
      </c>
      <c r="Q37" s="9">
        <f ca="1">(VLOOKUP(Q15,$AT$2:$AU$41,2,FALSE)*VLOOKUP(Q59,$AV$2:$AW$41,2,FALSE))/(100*100)*'Formula Data'!$AB$22</f>
        <v>1.1941533982533097</v>
      </c>
      <c r="R37" s="9">
        <f ca="1">(VLOOKUP(R15,$AT$2:$AU$41,2,FALSE)*VLOOKUP(R59,$AV$2:$AW$41,2,FALSE))/(100*100)*'Formula Data'!$AB$22</f>
        <v>2.5993619999979667</v>
      </c>
      <c r="S37" s="9">
        <f ca="1">(VLOOKUP(S15,$AT$2:$AU$41,2,FALSE)*VLOOKUP(S59,$AV$2:$AW$41,2,FALSE))/(100*100)*'Formula Data'!$AB$22</f>
        <v>1.446216078575415</v>
      </c>
      <c r="T37" s="9">
        <f ca="1">(VLOOKUP(T15,$AT$2:$AU$41,2,FALSE)*VLOOKUP(T59,$AV$2:$AW$41,2,FALSE))/(100*100)*'Formula Data'!$AB$22</f>
        <v>1.9675231791524064</v>
      </c>
      <c r="U37" s="9">
        <f ca="1">(VLOOKUP(U15,$AT$2:$AU$41,2,FALSE)*VLOOKUP(U59,$AV$2:$AW$41,2,FALSE))/(100*100)*'Formula Data'!$AB$22</f>
        <v>1.3533479374012047</v>
      </c>
      <c r="V37" s="9">
        <f ca="1">(VLOOKUP(V15,$AT$2:$AU$41,2,FALSE)*VLOOKUP(V59,$AV$2:$AW$41,2,FALSE))/(100*100)*'Formula Data'!$AB$22</f>
        <v>0.89883291235663798</v>
      </c>
      <c r="W37" s="9">
        <f ca="1">(VLOOKUP(W15,$AT$2:$AU$41,2,FALSE)*VLOOKUP(W59,$AV$2:$AW$41,2,FALSE))/(100*100)*'Formula Data'!$AB$22</f>
        <v>2.5560831633874863</v>
      </c>
      <c r="X37" s="9">
        <f ca="1">(VLOOKUP(X15,$AT$2:$AU$41,2,FALSE)*VLOOKUP(X59,$AV$2:$AW$41,2,FALSE))/(100*100)*'Formula Data'!$AB$22</f>
        <v>1.0306965542894448</v>
      </c>
      <c r="Y37" s="9">
        <f ca="1">(VLOOKUP(Y15,$AT$2:$AU$41,2,FALSE)*VLOOKUP(Y59,$AV$2:$AW$41,2,FALSE))/(100*100)*'Formula Data'!$AB$22</f>
        <v>2.021667906488219</v>
      </c>
      <c r="Z37" s="83">
        <f ca="1">(VLOOKUP(Z15,$AT$2:$AU$41,2,FALSE)*VLOOKUP(Z59,$AV$2:$AW$41,2,FALSE))/(100*100)*'Formula Data'!$AB$22</f>
        <v>1.4383218715689943</v>
      </c>
      <c r="AA37" s="83">
        <f ca="1">(VLOOKUP(AA15,$AT$2:$AU$41,2,FALSE)*VLOOKUP(AA59,$AV$2:$AW$41,2,FALSE))/(100*100)*'Formula Data'!$AB$22</f>
        <v>2.0619911087399942</v>
      </c>
      <c r="AB37" s="84">
        <f ca="1">(VLOOKUP(AB15,$AT$2:$AU$41,2,FALSE)*VLOOKUP(AB59,$AV$2:$AW$41,2,FALSE))/(100*100)*'Formula Data'!$AB$22</f>
        <v>2.1603968581188302</v>
      </c>
      <c r="AC37" s="84">
        <f ca="1">(VLOOKUP(AC15,$AT$2:$AU$41,2,FALSE)*VLOOKUP(AC59,$AV$2:$AW$41,2,FALSE))/(100*100)*'Formula Data'!$AB$22</f>
        <v>1.7400687768581427</v>
      </c>
      <c r="AD37" s="84">
        <f ca="1">(VLOOKUP(AD15,$AT$2:$AU$41,2,FALSE)*VLOOKUP(AD59,$AV$2:$AW$41,2,FALSE))/(100*100)*'Formula Data'!$AB$22</f>
        <v>1.7838587801067962</v>
      </c>
      <c r="AE37" s="84">
        <f ca="1">(VLOOKUP(AE15,$AT$2:$AU$41,2,FALSE)*VLOOKUP(AE59,$AV$2:$AW$41,2,FALSE))/(100*100)*'Formula Data'!$AB$22</f>
        <v>1.5074232421552103</v>
      </c>
      <c r="AF37" s="84">
        <f ca="1">(VLOOKUP(AF15,$AT$2:$AU$41,2,FALSE)*VLOOKUP(AF59,$AV$2:$AW$41,2,FALSE))/(100*100)*'Formula Data'!$AB$22</f>
        <v>1.4223397214754836</v>
      </c>
      <c r="AG37" s="84">
        <f ca="1">(VLOOKUP(AG15,$AT$2:$AU$41,2,FALSE)*VLOOKUP(AG59,$AV$2:$AW$41,2,FALSE))/(100*100)*'Formula Data'!$AB$22</f>
        <v>1.898243485730797</v>
      </c>
      <c r="AH37" s="84">
        <f ca="1">(VLOOKUP(AH15,$AT$2:$AU$41,2,FALSE)*VLOOKUP(AH59,$AV$2:$AW$41,2,FALSE))/(100*100)*'Formula Data'!$AB$22</f>
        <v>1.3350780669172597</v>
      </c>
      <c r="AI37" s="84">
        <f ca="1">(VLOOKUP(AI15,$AT$2:$AU$41,2,FALSE)*VLOOKUP(AI59,$AV$2:$AW$41,2,FALSE))/(100*100)*'Formula Data'!$AB$22</f>
        <v>1.8338230035639556</v>
      </c>
      <c r="AJ37" s="84">
        <f ca="1">(VLOOKUP(AJ15,$AT$2:$AU$41,2,FALSE)*VLOOKUP(AJ59,$AV$2:$AW$41,2,FALSE))/(100*100)*'Formula Data'!$AB$22</f>
        <v>1.2832589103088496</v>
      </c>
      <c r="AK37" s="9">
        <f ca="1">(VLOOKUP(AK15,$AT$2:$AU$41,2,FALSE)*VLOOKUP(AK59,$AV$2:$AW$41,2,FALSE))/(100*100)*'Formula Data'!$AB$22</f>
        <v>2.7818801594719273</v>
      </c>
      <c r="AL37" s="9">
        <f ca="1">(VLOOKUP(AL15,$AT$2:$AU$41,2,FALSE)*VLOOKUP(AL59,$AV$2:$AW$41,2,FALSE))/(100*100)*'Formula Data'!$AB$22</f>
        <v>1.1844951404491368</v>
      </c>
      <c r="AM37" s="9">
        <f ca="1">(VLOOKUP(AM15,$AT$2:$AU$41,2,FALSE)*VLOOKUP(AM59,$AV$2:$AW$41,2,FALSE))/(100*100)*'Formula Data'!$AB$22</f>
        <v>3.6691346300763477</v>
      </c>
      <c r="AN37" s="9">
        <f ca="1">IF(OR(Fixtures!$D$6&lt;=0,Fixtures!$D$6&gt;39),AVERAGE(B37:AM37),AVERAGE(OFFSET(A37,0,Fixtures!$D$6,1,38-Fixtures!$D$6+1)))</f>
        <v>1.8643081253958373</v>
      </c>
      <c r="AO37" s="41" t="str">
        <f t="shared" si="1"/>
        <v>NOR</v>
      </c>
      <c r="AP37" s="65">
        <f ca="1">AVERAGE(OFFSET(A37,0,Fixtures!$D$6,1,9))</f>
        <v>1.7053024346301675</v>
      </c>
      <c r="AQ37" s="65">
        <f ca="1">AVERAGE(OFFSET(A37,0,Fixtures!$D$6,1,6))</f>
        <v>1.7820101062579947</v>
      </c>
      <c r="AR37" s="65">
        <f ca="1">AVERAGE(OFFSET(A37,0,Fixtures!$D$6,1,3))</f>
        <v>1.8869032794759395</v>
      </c>
      <c r="AS37" s="62"/>
      <c r="AT37" s="72" t="str">
        <f>CONCATENATE("@",Schedule!A17)</f>
        <v>@SOU</v>
      </c>
      <c r="AU37" s="3">
        <f ca="1">VLOOKUP(RIGHT(AT37,3),'Team Ratings'!$A$2:$H$21,7,FALSE)*(1+Fixtures!$D$3)</f>
        <v>116.65057944330805</v>
      </c>
      <c r="AV37" s="72" t="str">
        <f>CONCATENATE("@",Schedule!A17)</f>
        <v>@SOU</v>
      </c>
      <c r="AW37" s="3">
        <f ca="1">VLOOKUP(RIGHT(AV37,3),'Team Ratings'!$A$2:$H$21,4,FALSE)*(1-Fixtures!$D$3)</f>
        <v>90.858782970081592</v>
      </c>
      <c r="AY37" s="62"/>
      <c r="AZ37" s="62"/>
      <c r="BA37" s="66"/>
    </row>
    <row r="38" spans="1:53" x14ac:dyDescent="0.25">
      <c r="A38" s="41" t="str">
        <f t="shared" si="0"/>
        <v>SHU</v>
      </c>
      <c r="B38" s="9">
        <f ca="1">(VLOOKUP(B16,$AT$2:$AU$41,2,FALSE)*VLOOKUP(B60,$AV$2:$AW$41,2,FALSE))/(100*100)*'Formula Data'!$AB$22</f>
        <v>1.0466734691050039</v>
      </c>
      <c r="C38" s="9">
        <f ca="1">(VLOOKUP(C16,$AT$2:$AU$41,2,FALSE)*VLOOKUP(C60,$AV$2:$AW$41,2,FALSE))/(100*100)*'Formula Data'!$AB$22</f>
        <v>0.61102503810340225</v>
      </c>
      <c r="D38" s="9">
        <f ca="1">(VLOOKUP(D16,$AT$2:$AU$41,2,FALSE)*VLOOKUP(D60,$AV$2:$AW$41,2,FALSE))/(100*100)*'Formula Data'!$AB$22</f>
        <v>1.1828957040465173</v>
      </c>
      <c r="E38" s="9">
        <f ca="1">(VLOOKUP(E16,$AT$2:$AU$41,2,FALSE)*VLOOKUP(E60,$AV$2:$AW$41,2,FALSE))/(100*100)*'Formula Data'!$AB$22</f>
        <v>1.8911172555795206</v>
      </c>
      <c r="F38" s="9">
        <f ca="1">(VLOOKUP(F16,$AT$2:$AU$41,2,FALSE)*VLOOKUP(F60,$AV$2:$AW$41,2,FALSE))/(100*100)*'Formula Data'!$AB$22</f>
        <v>1.0247436773992749</v>
      </c>
      <c r="G38" s="9">
        <f ca="1">(VLOOKUP(G16,$AT$2:$AU$41,2,FALSE)*VLOOKUP(G60,$AV$2:$AW$41,2,FALSE))/(100*100)*'Formula Data'!$AB$22</f>
        <v>1.4443875302842224</v>
      </c>
      <c r="H38" s="9">
        <f ca="1">(VLOOKUP(H16,$AT$2:$AU$41,2,FALSE)*VLOOKUP(H60,$AV$2:$AW$41,2,FALSE))/(100*100)*'Formula Data'!$AB$22</f>
        <v>1.4017379409075512</v>
      </c>
      <c r="I38" s="9">
        <f ca="1">(VLOOKUP(I16,$AT$2:$AU$41,2,FALSE)*VLOOKUP(I60,$AV$2:$AW$41,2,FALSE))/(100*100)*'Formula Data'!$AB$22</f>
        <v>1.2466296630034459</v>
      </c>
      <c r="J38" s="9">
        <f ca="1">(VLOOKUP(J16,$AT$2:$AU$41,2,FALSE)*VLOOKUP(J60,$AV$2:$AW$41,2,FALSE))/(100*100)*'Formula Data'!$AB$22</f>
        <v>0.86383661240989273</v>
      </c>
      <c r="K38" s="9">
        <f ca="1">(VLOOKUP(K16,$AT$2:$AU$41,2,FALSE)*VLOOKUP(K60,$AV$2:$AW$41,2,FALSE))/(100*100)*'Formula Data'!$AB$22</f>
        <v>1.3031508156528486</v>
      </c>
      <c r="L38" s="9">
        <f ca="1">(VLOOKUP(L16,$AT$2:$AU$41,2,FALSE)*VLOOKUP(L60,$AV$2:$AW$41,2,FALSE))/(100*100)*'Formula Data'!$AB$22</f>
        <v>0.8052177199749192</v>
      </c>
      <c r="M38" s="9">
        <f ca="1">(VLOOKUP(M16,$AT$2:$AU$41,2,FALSE)*VLOOKUP(M60,$AV$2:$AW$41,2,FALSE))/(100*100)*'Formula Data'!$AB$22</f>
        <v>1.3743262987061742</v>
      </c>
      <c r="N38" s="9">
        <f ca="1">(VLOOKUP(N16,$AT$2:$AU$41,2,FALSE)*VLOOKUP(N60,$AV$2:$AW$41,2,FALSE))/(100*100)*'Formula Data'!$AB$22</f>
        <v>1.1632007366265475</v>
      </c>
      <c r="O38" s="9">
        <f ca="1">(VLOOKUP(O16,$AT$2:$AU$41,2,FALSE)*VLOOKUP(O60,$AV$2:$AW$41,2,FALSE))/(100*100)*'Formula Data'!$AB$22</f>
        <v>1.4686339968231581</v>
      </c>
      <c r="P38" s="9">
        <f ca="1">(VLOOKUP(P16,$AT$2:$AU$41,2,FALSE)*VLOOKUP(P60,$AV$2:$AW$41,2,FALSE))/(100*100)*'Formula Data'!$AB$22</f>
        <v>0.65453936885914354</v>
      </c>
      <c r="Q38" s="9">
        <f ca="1">(VLOOKUP(Q16,$AT$2:$AU$41,2,FALSE)*VLOOKUP(Q60,$AV$2:$AW$41,2,FALSE))/(100*100)*'Formula Data'!$AB$22</f>
        <v>1.1467327659735322</v>
      </c>
      <c r="R38" s="9">
        <f ca="1">(VLOOKUP(R16,$AT$2:$AU$41,2,FALSE)*VLOOKUP(R60,$AV$2:$AW$41,2,FALSE))/(100*100)*'Formula Data'!$AB$22</f>
        <v>0.89536383013722187</v>
      </c>
      <c r="S38" s="9">
        <f ca="1">(VLOOKUP(S16,$AT$2:$AU$41,2,FALSE)*VLOOKUP(S60,$AV$2:$AW$41,2,FALSE))/(100*100)*'Formula Data'!$AB$22</f>
        <v>1.3557732254083668</v>
      </c>
      <c r="T38" s="9">
        <f ca="1">(VLOOKUP(T16,$AT$2:$AU$41,2,FALSE)*VLOOKUP(T60,$AV$2:$AW$41,2,FALSE))/(100*100)*'Formula Data'!$AB$22</f>
        <v>0.83452068349817443</v>
      </c>
      <c r="U38" s="9">
        <f ca="1">(VLOOKUP(U16,$AT$2:$AU$41,2,FALSE)*VLOOKUP(U60,$AV$2:$AW$41,2,FALSE))/(100*100)*'Formula Data'!$AB$22</f>
        <v>2.4942712892775791</v>
      </c>
      <c r="V38" s="9">
        <f ca="1">(VLOOKUP(V16,$AT$2:$AU$41,2,FALSE)*VLOOKUP(V60,$AV$2:$AW$41,2,FALSE))/(100*100)*'Formula Data'!$AB$22</f>
        <v>2.0939542080223918</v>
      </c>
      <c r="W38" s="9">
        <f ca="1">(VLOOKUP(W16,$AT$2:$AU$41,2,FALSE)*VLOOKUP(W60,$AV$2:$AW$41,2,FALSE))/(100*100)*'Formula Data'!$AB$22</f>
        <v>0.87235715758579102</v>
      </c>
      <c r="X38" s="9">
        <f ca="1">(VLOOKUP(X16,$AT$2:$AU$41,2,FALSE)*VLOOKUP(X60,$AV$2:$AW$41,2,FALSE))/(100*100)*'Formula Data'!$AB$22</f>
        <v>1.290422593846877</v>
      </c>
      <c r="Y38" s="9">
        <f ca="1">(VLOOKUP(Y16,$AT$2:$AU$41,2,FALSE)*VLOOKUP(Y60,$AV$2:$AW$41,2,FALSE))/(100*100)*'Formula Data'!$AB$22</f>
        <v>1.6697187969544125</v>
      </c>
      <c r="Z38" s="83">
        <f ca="1">(VLOOKUP(Z16,$AT$2:$AU$41,2,FALSE)*VLOOKUP(Z60,$AV$2:$AW$41,2,FALSE))/(100*100)*'Formula Data'!$AB$22</f>
        <v>0.91276579766063792</v>
      </c>
      <c r="AA38" s="83">
        <f ca="1">(VLOOKUP(AA16,$AT$2:$AU$41,2,FALSE)*VLOOKUP(AA60,$AV$2:$AW$41,2,FALSE))/(100*100)*'Formula Data'!$AB$22</f>
        <v>0.7006657107231844</v>
      </c>
      <c r="AB38" s="84">
        <f ca="1">(VLOOKUP(AB16,$AT$2:$AU$41,2,FALSE)*VLOOKUP(AB60,$AV$2:$AW$41,2,FALSE))/(100*100)*'Formula Data'!$AB$22</f>
        <v>0.90758372940560095</v>
      </c>
      <c r="AC38" s="131">
        <f ca="1">(VLOOKUP(AC16,$AT$2:$AU$41,2,FALSE)*VLOOKUP(AC60,$AV$2:$AW$41,2,FALSE))/(100*100)*'Formula Data'!$AB$22</f>
        <v>1.3375188079827636</v>
      </c>
      <c r="AD38" s="84">
        <f ca="1">(VLOOKUP(AD16,$AT$2:$AU$41,2,FALSE)*VLOOKUP(AD60,$AV$2:$AW$41,2,FALSE))/(100*100)*'Formula Data'!$AB$22</f>
        <v>0.76764755408145557</v>
      </c>
      <c r="AE38" s="84">
        <f ca="1">(VLOOKUP(AE16,$AT$2:$AU$41,2,FALSE)*VLOOKUP(AE60,$AV$2:$AW$41,2,FALSE))/(100*100)*'Formula Data'!$AB$22</f>
        <v>0.97776868681427642</v>
      </c>
      <c r="AF38" s="84">
        <f ca="1">(VLOOKUP(AF16,$AT$2:$AU$41,2,FALSE)*VLOOKUP(AF60,$AV$2:$AW$41,2,FALSE))/(100*100)*'Formula Data'!$AB$22</f>
        <v>1.7376208534791637</v>
      </c>
      <c r="AG38" s="84">
        <f ca="1">(VLOOKUP(AG16,$AT$2:$AU$41,2,FALSE)*VLOOKUP(AG60,$AV$2:$AW$41,2,FALSE))/(100*100)*'Formula Data'!$AB$22</f>
        <v>0.92000355533223244</v>
      </c>
      <c r="AH38" s="84">
        <f ca="1">(VLOOKUP(AH16,$AT$2:$AU$41,2,FALSE)*VLOOKUP(AH60,$AV$2:$AW$41,2,FALSE))/(100*100)*'Formula Data'!$AB$22</f>
        <v>1.2028561002094473</v>
      </c>
      <c r="AI38" s="84">
        <f ca="1">(VLOOKUP(AI16,$AT$2:$AU$41,2,FALSE)*VLOOKUP(AI60,$AV$2:$AW$41,2,FALSE))/(100*100)*'Formula Data'!$AB$22</f>
        <v>0.98313515489814718</v>
      </c>
      <c r="AJ38" s="84">
        <f ca="1">(VLOOKUP(AJ16,$AT$2:$AU$41,2,FALSE)*VLOOKUP(AJ60,$AV$2:$AW$41,2,FALSE))/(100*100)*'Formula Data'!$AB$22</f>
        <v>1.2659545264623235</v>
      </c>
      <c r="AK38" s="9">
        <f ca="1">(VLOOKUP(AK16,$AT$2:$AU$41,2,FALSE)*VLOOKUP(AK60,$AV$2:$AW$41,2,FALSE))/(100*100)*'Formula Data'!$AB$22</f>
        <v>1.7670417307361559</v>
      </c>
      <c r="AL38" s="9">
        <f ca="1">(VLOOKUP(AL16,$AT$2:$AU$41,2,FALSE)*VLOOKUP(AL60,$AV$2:$AW$41,2,FALSE))/(100*100)*'Formula Data'!$AB$22</f>
        <v>0.9669040491985289</v>
      </c>
      <c r="AM38" s="9">
        <f ca="1">(VLOOKUP(AM16,$AT$2:$AU$41,2,FALSE)*VLOOKUP(AM60,$AV$2:$AW$41,2,FALSE))/(100*100)*'Formula Data'!$AB$22</f>
        <v>1.5307899378433614</v>
      </c>
      <c r="AN38" s="9">
        <f ca="1">IF(OR(Fixtures!$D$6&lt;=0,Fixtures!$D$6&gt;39),AVERAGE(B38:AM38),AVERAGE(OFFSET(A38,0,Fixtures!$D$6,1,38-Fixtures!$D$6+1)))</f>
        <v>1.1413040139162343</v>
      </c>
      <c r="AO38" s="41" t="str">
        <f t="shared" si="1"/>
        <v>SHU</v>
      </c>
      <c r="AP38" s="65">
        <f ca="1">AVERAGE(OFFSET(A38,0,Fixtures!$D$6,1,9))</f>
        <v>1.051603421743196</v>
      </c>
      <c r="AQ38" s="65">
        <f ca="1">AVERAGE(OFFSET(A38,0,Fixtures!$D$6,1,6))</f>
        <v>0.93399171444465334</v>
      </c>
      <c r="AR38" s="65">
        <f ca="1">AVERAGE(OFFSET(A38,0,Fixtures!$D$6,1,3))</f>
        <v>0.84033841259647446</v>
      </c>
      <c r="AS38" s="62"/>
      <c r="AT38" s="72" t="str">
        <f>CONCATENATE("@",Schedule!A18)</f>
        <v>@TOT</v>
      </c>
      <c r="AU38" s="3">
        <f ca="1">VLOOKUP(RIGHT(AT38,3),'Team Ratings'!$A$2:$H$21,7,FALSE)*(1+Fixtures!$D$3)</f>
        <v>104.72760182504967</v>
      </c>
      <c r="AV38" s="72" t="str">
        <f>CONCATENATE("@",Schedule!A18)</f>
        <v>@TOT</v>
      </c>
      <c r="AW38" s="3">
        <f ca="1">VLOOKUP(RIGHT(AV38,3),'Team Ratings'!$A$2:$H$21,4,FALSE)*(1-Fixtures!$D$3)</f>
        <v>84.054721854881905</v>
      </c>
      <c r="AY38" s="62"/>
      <c r="AZ38" s="62"/>
      <c r="BA38" s="66"/>
    </row>
    <row r="39" spans="1:53" x14ac:dyDescent="0.25">
      <c r="A39" s="41" t="str">
        <f t="shared" si="0"/>
        <v>SOU</v>
      </c>
      <c r="B39" s="9">
        <f ca="1">(VLOOKUP(B17,$AT$2:$AU$41,2,FALSE)*VLOOKUP(B61,$AV$2:$AW$41,2,FALSE))/(100*100)*'Formula Data'!$AB$22</f>
        <v>1.4123263417733682</v>
      </c>
      <c r="C39" s="9">
        <f ca="1">(VLOOKUP(C17,$AT$2:$AU$41,2,FALSE)*VLOOKUP(C61,$AV$2:$AW$41,2,FALSE))/(100*100)*'Formula Data'!$AB$22</f>
        <v>1.6458422731215967</v>
      </c>
      <c r="D39" s="9">
        <f ca="1">(VLOOKUP(D17,$AT$2:$AU$41,2,FALSE)*VLOOKUP(D61,$AV$2:$AW$41,2,FALSE))/(100*100)*'Formula Data'!$AB$22</f>
        <v>1.5918730755755952</v>
      </c>
      <c r="E39" s="9">
        <f ca="1">(VLOOKUP(E17,$AT$2:$AU$41,2,FALSE)*VLOOKUP(E61,$AV$2:$AW$41,2,FALSE))/(100*100)*'Formula Data'!$AB$22</f>
        <v>1.3657652322848952</v>
      </c>
      <c r="F39" s="9">
        <f ca="1">(VLOOKUP(F17,$AT$2:$AU$41,2,FALSE)*VLOOKUP(F61,$AV$2:$AW$41,2,FALSE))/(100*100)*'Formula Data'!$AB$22</f>
        <v>1.4238423129636764</v>
      </c>
      <c r="G39" s="9">
        <f ca="1">(VLOOKUP(G17,$AT$2:$AU$41,2,FALSE)*VLOOKUP(G61,$AV$2:$AW$41,2,FALSE))/(100*100)*'Formula Data'!$AB$22</f>
        <v>0.82268248035604863</v>
      </c>
      <c r="H39" s="9">
        <f ca="1">(VLOOKUP(H17,$AT$2:$AU$41,2,FALSE)*VLOOKUP(H61,$AV$2:$AW$41,2,FALSE))/(100*100)*'Formula Data'!$AB$22</f>
        <v>1.6136570563317163</v>
      </c>
      <c r="I39" s="9">
        <f ca="1">(VLOOKUP(I17,$AT$2:$AU$41,2,FALSE)*VLOOKUP(I61,$AV$2:$AW$41,2,FALSE))/(100*100)*'Formula Data'!$AB$22</f>
        <v>1.4864129839792515</v>
      </c>
      <c r="J39" s="9">
        <f ca="1">(VLOOKUP(J17,$AT$2:$AU$41,2,FALSE)*VLOOKUP(J61,$AV$2:$AW$41,2,FALSE))/(100*100)*'Formula Data'!$AB$22</f>
        <v>1.7243878796275658</v>
      </c>
      <c r="K39" s="9">
        <f ca="1">(VLOOKUP(K17,$AT$2:$AU$41,2,FALSE)*VLOOKUP(K61,$AV$2:$AW$41,2,FALSE))/(100*100)*'Formula Data'!$AB$22</f>
        <v>1.3888899612385484</v>
      </c>
      <c r="L39" s="9">
        <f ca="1">(VLOOKUP(L17,$AT$2:$AU$41,2,FALSE)*VLOOKUP(L61,$AV$2:$AW$41,2,FALSE))/(100*100)*'Formula Data'!$AB$22</f>
        <v>2.9286338114445711</v>
      </c>
      <c r="M39" s="9">
        <f ca="1">(VLOOKUP(M17,$AT$2:$AU$41,2,FALSE)*VLOOKUP(M61,$AV$2:$AW$41,2,FALSE))/(100*100)*'Formula Data'!$AB$22</f>
        <v>1.135284643285787</v>
      </c>
      <c r="N39" s="9">
        <f ca="1">(VLOOKUP(N17,$AT$2:$AU$41,2,FALSE)*VLOOKUP(N61,$AV$2:$AW$41,2,FALSE))/(100*100)*'Formula Data'!$AB$22</f>
        <v>1.5151420198909231</v>
      </c>
      <c r="O39" s="9">
        <f ca="1">(VLOOKUP(O17,$AT$2:$AU$41,2,FALSE)*VLOOKUP(O61,$AV$2:$AW$41,2,FALSE))/(100*100)*'Formula Data'!$AB$22</f>
        <v>0.9798475011715545</v>
      </c>
      <c r="P39" s="9">
        <f ca="1">(VLOOKUP(P17,$AT$2:$AU$41,2,FALSE)*VLOOKUP(P61,$AV$2:$AW$41,2,FALSE))/(100*100)*'Formula Data'!$AB$22</f>
        <v>0.90132881367800777</v>
      </c>
      <c r="Q39" s="9">
        <f ca="1">(VLOOKUP(Q17,$AT$2:$AU$41,2,FALSE)*VLOOKUP(Q61,$AV$2:$AW$41,2,FALSE))/(100*100)*'Formula Data'!$AB$22</f>
        <v>1.148041292976361</v>
      </c>
      <c r="R39" s="9">
        <f ca="1">(VLOOKUP(R17,$AT$2:$AU$41,2,FALSE)*VLOOKUP(R61,$AV$2:$AW$41,2,FALSE))/(100*100)*'Formula Data'!$AB$22</f>
        <v>1.0242729723683679</v>
      </c>
      <c r="S39" s="9">
        <f ca="1">(VLOOKUP(S17,$AT$2:$AU$41,2,FALSE)*VLOOKUP(S61,$AV$2:$AW$41,2,FALSE))/(100*100)*'Formula Data'!$AB$22</f>
        <v>1.5704397598369817</v>
      </c>
      <c r="T39" s="9">
        <f ca="1">(VLOOKUP(T17,$AT$2:$AU$41,2,FALSE)*VLOOKUP(T61,$AV$2:$AW$41,2,FALSE))/(100*100)*'Formula Data'!$AB$22</f>
        <v>2.2204440871788824</v>
      </c>
      <c r="U39" s="9">
        <f ca="1">(VLOOKUP(U17,$AT$2:$AU$41,2,FALSE)*VLOOKUP(U61,$AV$2:$AW$41,2,FALSE))/(100*100)*'Formula Data'!$AB$22</f>
        <v>0.71743141731271676</v>
      </c>
      <c r="V39" s="9">
        <f ca="1">(VLOOKUP(V17,$AT$2:$AU$41,2,FALSE)*VLOOKUP(V61,$AV$2:$AW$41,2,FALSE))/(100*100)*'Formula Data'!$AB$22</f>
        <v>1.0802167071311488</v>
      </c>
      <c r="W39" s="9">
        <f ca="1">(VLOOKUP(W17,$AT$2:$AU$41,2,FALSE)*VLOOKUP(W61,$AV$2:$AW$41,2,FALSE))/(100*100)*'Formula Data'!$AB$22</f>
        <v>2.0747615470353629</v>
      </c>
      <c r="X39" s="9">
        <f ca="1">(VLOOKUP(X17,$AT$2:$AU$41,2,FALSE)*VLOOKUP(X61,$AV$2:$AW$41,2,FALSE))/(100*100)*'Formula Data'!$AB$22</f>
        <v>1.1543422995853951</v>
      </c>
      <c r="Y39" s="9">
        <f ca="1">(VLOOKUP(Y17,$AT$2:$AU$41,2,FALSE)*VLOOKUP(Y61,$AV$2:$AW$41,2,FALSE))/(100*100)*'Formula Data'!$AB$22</f>
        <v>1.0717185369733178</v>
      </c>
      <c r="Z39" s="83">
        <f ca="1">(VLOOKUP(Z17,$AT$2:$AU$41,2,FALSE)*VLOOKUP(Z61,$AV$2:$AW$41,2,FALSE))/(100*100)*'Formula Data'!$AB$22</f>
        <v>2.4586038894779416</v>
      </c>
      <c r="AA39" s="83">
        <f ca="1">(VLOOKUP(AA17,$AT$2:$AU$41,2,FALSE)*VLOOKUP(AA61,$AV$2:$AW$41,2,FALSE))/(100*100)*'Formula Data'!$AB$22</f>
        <v>0.94544160069126315</v>
      </c>
      <c r="AB39" s="84">
        <f ca="1">(VLOOKUP(AB17,$AT$2:$AU$41,2,FALSE)*VLOOKUP(AB61,$AV$2:$AW$41,2,FALSE))/(100*100)*'Formula Data'!$AB$22</f>
        <v>1.0512861202214505</v>
      </c>
      <c r="AC39" s="84">
        <f ca="1">(VLOOKUP(AC17,$AT$2:$AU$41,2,FALSE)*VLOOKUP(AC61,$AV$2:$AW$41,2,FALSE))/(100*100)*'Formula Data'!$AB$22</f>
        <v>1.5300867858836116</v>
      </c>
      <c r="AD39" s="84">
        <f ca="1">(VLOOKUP(AD17,$AT$2:$AU$41,2,FALSE)*VLOOKUP(AD61,$AV$2:$AW$41,2,FALSE))/(100*100)*'Formula Data'!$AB$22</f>
        <v>0.76852351017425802</v>
      </c>
      <c r="AE39" s="84">
        <f ca="1">(VLOOKUP(AE17,$AT$2:$AU$41,2,FALSE)*VLOOKUP(AE61,$AV$2:$AW$41,2,FALSE))/(100*100)*'Formula Data'!$AB$22</f>
        <v>1.3464294624078885</v>
      </c>
      <c r="AF39" s="84">
        <f ca="1">(VLOOKUP(AF17,$AT$2:$AU$41,2,FALSE)*VLOOKUP(AF61,$AV$2:$AW$41,2,FALSE))/(100*100)*'Formula Data'!$AB$22</f>
        <v>1.0142686248856592</v>
      </c>
      <c r="AG39" s="84">
        <f ca="1">(VLOOKUP(AG17,$AT$2:$AU$41,2,FALSE)*VLOOKUP(AG61,$AV$2:$AW$41,2,FALSE))/(100*100)*'Formula Data'!$AB$22</f>
        <v>1.4637228103920754</v>
      </c>
      <c r="AH39" s="84">
        <f ca="1">(VLOOKUP(AH17,$AT$2:$AU$41,2,FALSE)*VLOOKUP(AH61,$AV$2:$AW$41,2,FALSE))/(100*100)*'Formula Data'!$AB$22</f>
        <v>1.960490402702564</v>
      </c>
      <c r="AI39" s="84">
        <f ca="1">(VLOOKUP(AI17,$AT$2:$AU$41,2,FALSE)*VLOOKUP(AI61,$AV$2:$AW$41,2,FALSE))/(100*100)*'Formula Data'!$AB$22</f>
        <v>1.6959190350318549</v>
      </c>
      <c r="AJ39" s="84">
        <f ca="1">(VLOOKUP(AJ17,$AT$2:$AU$41,2,FALSE)*VLOOKUP(AJ61,$AV$2:$AW$41,2,FALSE))/(100*100)*'Formula Data'!$AB$22</f>
        <v>2.0402171988453377</v>
      </c>
      <c r="AK39" s="9">
        <f ca="1">(VLOOKUP(AK17,$AT$2:$AU$41,2,FALSE)*VLOOKUP(AK61,$AV$2:$AW$41,2,FALSE))/(100*100)*'Formula Data'!$AB$22</f>
        <v>1.0656340423274644</v>
      </c>
      <c r="AL39" s="9">
        <f ca="1">(VLOOKUP(AL17,$AT$2:$AU$41,2,FALSE)*VLOOKUP(AL61,$AV$2:$AW$41,2,FALSE))/(100*100)*'Formula Data'!$AB$22</f>
        <v>1.2289454336182952</v>
      </c>
      <c r="AM39" s="9">
        <f ca="1">(VLOOKUP(AM17,$AT$2:$AU$41,2,FALSE)*VLOOKUP(AM61,$AV$2:$AW$41,2,FALSE))/(100*100)*'Formula Data'!$AB$22</f>
        <v>0.95315063925667542</v>
      </c>
      <c r="AN39" s="9">
        <f ca="1">IF(OR(Fixtures!$D$6&lt;=0,Fixtures!$D$6&gt;39),AVERAGE(B39:AM39),AVERAGE(OFFSET(A39,0,Fixtures!$D$6,1,38-Fixtures!$D$6+1)))</f>
        <v>1.3944799682797389</v>
      </c>
      <c r="AO39" s="41" t="str">
        <f t="shared" si="1"/>
        <v>SOU</v>
      </c>
      <c r="AP39" s="65">
        <f ca="1">AVERAGE(OFFSET(A39,0,Fixtures!$D$6,1,9))</f>
        <v>1.3932059118707458</v>
      </c>
      <c r="AQ39" s="65">
        <f ca="1">AVERAGE(OFFSET(A39,0,Fixtures!$D$6,1,6))</f>
        <v>1.3500618948094021</v>
      </c>
      <c r="AR39" s="65">
        <f ca="1">AVERAGE(OFFSET(A39,0,Fixtures!$D$6,1,3))</f>
        <v>1.4851105367968851</v>
      </c>
      <c r="AS39" s="62"/>
      <c r="AT39" s="72" t="str">
        <f>CONCATENATE("@",Schedule!A19)</f>
        <v>@WAT</v>
      </c>
      <c r="AU39" s="3">
        <f ca="1">VLOOKUP(RIGHT(AT39,3),'Team Ratings'!$A$2:$H$21,7,FALSE)*(1+Fixtures!$D$3)</f>
        <v>94.996752294727969</v>
      </c>
      <c r="AV39" s="72" t="str">
        <f>CONCATENATE("@",Schedule!A19)</f>
        <v>@WAT</v>
      </c>
      <c r="AW39" s="3">
        <f ca="1">VLOOKUP(RIGHT(AV39,3),'Team Ratings'!$A$2:$H$21,4,FALSE)*(1-Fixtures!$D$3)</f>
        <v>98.151066767607674</v>
      </c>
      <c r="AY39" s="62"/>
      <c r="AZ39" s="62"/>
      <c r="BA39" s="66"/>
    </row>
    <row r="40" spans="1:53" x14ac:dyDescent="0.25">
      <c r="A40" s="41" t="str">
        <f t="shared" si="0"/>
        <v>TOT</v>
      </c>
      <c r="B40" s="9">
        <f ca="1">(VLOOKUP(B18,$AT$2:$AU$41,2,FALSE)*VLOOKUP(B62,$AV$2:$AW$41,2,FALSE))/(100*100)*'Formula Data'!$AB$22</f>
        <v>0.97255938871874803</v>
      </c>
      <c r="C40" s="9">
        <f ca="1">(VLOOKUP(C18,$AT$2:$AU$41,2,FALSE)*VLOOKUP(C62,$AV$2:$AW$41,2,FALSE))/(100*100)*'Formula Data'!$AB$22</f>
        <v>2.7093198080457959</v>
      </c>
      <c r="D40" s="9">
        <f ca="1">(VLOOKUP(D18,$AT$2:$AU$41,2,FALSE)*VLOOKUP(D62,$AV$2:$AW$41,2,FALSE))/(100*100)*'Formula Data'!$AB$22</f>
        <v>0.71097177152269264</v>
      </c>
      <c r="E40" s="9">
        <f ca="1">(VLOOKUP(E18,$AT$2:$AU$41,2,FALSE)*VLOOKUP(E62,$AV$2:$AW$41,2,FALSE))/(100*100)*'Formula Data'!$AB$22</f>
        <v>1.4016789229337516</v>
      </c>
      <c r="F40" s="9">
        <f ca="1">(VLOOKUP(F18,$AT$2:$AU$41,2,FALSE)*VLOOKUP(F62,$AV$2:$AW$41,2,FALSE))/(100*100)*'Formula Data'!$AB$22</f>
        <v>0.66370576691557859</v>
      </c>
      <c r="G40" s="9">
        <f ca="1">(VLOOKUP(G18,$AT$2:$AU$41,2,FALSE)*VLOOKUP(G62,$AV$2:$AW$41,2,FALSE))/(100*100)*'Formula Data'!$AB$22</f>
        <v>1.9193907187672439</v>
      </c>
      <c r="H40" s="9">
        <f ca="1">(VLOOKUP(H18,$AT$2:$AU$41,2,FALSE)*VLOOKUP(H62,$AV$2:$AW$41,2,FALSE))/(100*100)*'Formula Data'!$AB$22</f>
        <v>1.1130939746941755</v>
      </c>
      <c r="I40" s="9">
        <f ca="1">(VLOOKUP(I18,$AT$2:$AU$41,2,FALSE)*VLOOKUP(I62,$AV$2:$AW$41,2,FALSE))/(100*100)*'Formula Data'!$AB$22</f>
        <v>1.4726638880892979</v>
      </c>
      <c r="J40" s="9">
        <f ca="1">(VLOOKUP(J18,$AT$2:$AU$41,2,FALSE)*VLOOKUP(J62,$AV$2:$AW$41,2,FALSE))/(100*100)*'Formula Data'!$AB$22</f>
        <v>0.90647053018854795</v>
      </c>
      <c r="K40" s="9">
        <f ca="1">(VLOOKUP(K18,$AT$2:$AU$41,2,FALSE)*VLOOKUP(K62,$AV$2:$AW$41,2,FALSE))/(100*100)*'Formula Data'!$AB$22</f>
        <v>2.2744886000668556</v>
      </c>
      <c r="L40" s="9">
        <f ca="1">(VLOOKUP(L18,$AT$2:$AU$41,2,FALSE)*VLOOKUP(L62,$AV$2:$AW$41,2,FALSE))/(100*100)*'Formula Data'!$AB$22</f>
        <v>1.5689182500379937</v>
      </c>
      <c r="M40" s="9">
        <f ca="1">(VLOOKUP(M18,$AT$2:$AU$41,2,FALSE)*VLOOKUP(M62,$AV$2:$AW$41,2,FALSE))/(100*100)*'Formula Data'!$AB$22</f>
        <v>0.88177289249960555</v>
      </c>
      <c r="N40" s="9">
        <f ca="1">(VLOOKUP(N18,$AT$2:$AU$41,2,FALSE)*VLOOKUP(N62,$AV$2:$AW$41,2,FALSE))/(100*100)*'Formula Data'!$AB$22</f>
        <v>1.4155045334871683</v>
      </c>
      <c r="O40" s="9">
        <f ca="1">(VLOOKUP(O18,$AT$2:$AU$41,2,FALSE)*VLOOKUP(O62,$AV$2:$AW$41,2,FALSE))/(100*100)*'Formula Data'!$AB$22</f>
        <v>0.76107498692759479</v>
      </c>
      <c r="P40" s="9">
        <f ca="1">(VLOOKUP(P18,$AT$2:$AU$41,2,FALSE)*VLOOKUP(P62,$AV$2:$AW$41,2,FALSE))/(100*100)*'Formula Data'!$AB$22</f>
        <v>1.8874332625494239</v>
      </c>
      <c r="Q40" s="9">
        <f ca="1">(VLOOKUP(Q18,$AT$2:$AU$41,2,FALSE)*VLOOKUP(Q62,$AV$2:$AW$41,2,FALSE))/(100*100)*'Formula Data'!$AB$22</f>
        <v>0.87464115386958585</v>
      </c>
      <c r="R40" s="9">
        <f ca="1">(VLOOKUP(R18,$AT$2:$AU$41,2,FALSE)*VLOOKUP(R62,$AV$2:$AW$41,2,FALSE))/(100*100)*'Formula Data'!$AB$22</f>
        <v>1.5952551735119773</v>
      </c>
      <c r="S40" s="9">
        <f ca="1">(VLOOKUP(S18,$AT$2:$AU$41,2,FALSE)*VLOOKUP(S62,$AV$2:$AW$41,2,FALSE))/(100*100)*'Formula Data'!$AB$22</f>
        <v>1.3751012928601725</v>
      </c>
      <c r="T40" s="9">
        <f ca="1">(VLOOKUP(T18,$AT$2:$AU$41,2,FALSE)*VLOOKUP(T62,$AV$2:$AW$41,2,FALSE))/(100*100)*'Formula Data'!$AB$22</f>
        <v>0.98583285070440596</v>
      </c>
      <c r="U40" s="9">
        <f ca="1">(VLOOKUP(U18,$AT$2:$AU$41,2,FALSE)*VLOOKUP(U62,$AV$2:$AW$41,2,FALSE))/(100*100)*'Formula Data'!$AB$22</f>
        <v>1.2456005931444141</v>
      </c>
      <c r="V40" s="9">
        <f ca="1">(VLOOKUP(V18,$AT$2:$AU$41,2,FALSE)*VLOOKUP(V62,$AV$2:$AW$41,2,FALSE))/(100*100)*'Formula Data'!$AB$22</f>
        <v>1.662770011580188</v>
      </c>
      <c r="W40" s="9">
        <f ca="1">(VLOOKUP(W18,$AT$2:$AU$41,2,FALSE)*VLOOKUP(W62,$AV$2:$AW$41,2,FALSE))/(100*100)*'Formula Data'!$AB$22</f>
        <v>1.5225915421935148</v>
      </c>
      <c r="X40" s="9">
        <f ca="1">(VLOOKUP(X18,$AT$2:$AU$41,2,FALSE)*VLOOKUP(X62,$AV$2:$AW$41,2,FALSE))/(100*100)*'Formula Data'!$AB$22</f>
        <v>1.3541102981828927</v>
      </c>
      <c r="Y40" s="9">
        <f ca="1">(VLOOKUP(Y18,$AT$2:$AU$41,2,FALSE)*VLOOKUP(Y62,$AV$2:$AW$41,2,FALSE))/(100*100)*'Formula Data'!$AB$22</f>
        <v>0.83383180202229379</v>
      </c>
      <c r="Z40" s="83">
        <f ca="1">(VLOOKUP(Z18,$AT$2:$AU$41,2,FALSE)*VLOOKUP(Z62,$AV$2:$AW$41,2,FALSE))/(100*100)*'Formula Data'!$AB$22</f>
        <v>1.8136768962951193</v>
      </c>
      <c r="AA40" s="83">
        <f ca="1">(VLOOKUP(AA18,$AT$2:$AU$41,2,FALSE)*VLOOKUP(AA62,$AV$2:$AW$41,2,FALSE))/(100*100)*'Formula Data'!$AB$22</f>
        <v>1.4528356300613399</v>
      </c>
      <c r="AB40" s="84">
        <f ca="1">(VLOOKUP(AB18,$AT$2:$AU$41,2,FALSE)*VLOOKUP(AB62,$AV$2:$AW$41,2,FALSE))/(100*100)*'Formula Data'!$AB$22</f>
        <v>2.0541636597047024</v>
      </c>
      <c r="AC40" s="84">
        <f ca="1">(VLOOKUP(AC18,$AT$2:$AU$41,2,FALSE)*VLOOKUP(AC62,$AV$2:$AW$41,2,FALSE))/(100*100)*'Formula Data'!$AB$22</f>
        <v>1.0678980913592575</v>
      </c>
      <c r="AD40" s="84">
        <f ca="1">(VLOOKUP(AD18,$AT$2:$AU$41,2,FALSE)*VLOOKUP(AD62,$AV$2:$AW$41,2,FALSE))/(100*100)*'Formula Data'!$AB$22</f>
        <v>1.3065627113360483</v>
      </c>
      <c r="AE40" s="84">
        <f ca="1">(VLOOKUP(AE18,$AT$2:$AU$41,2,FALSE)*VLOOKUP(AE62,$AV$2:$AW$41,2,FALSE))/(100*100)*'Formula Data'!$AB$22</f>
        <v>1.2634883823677958</v>
      </c>
      <c r="AF40" s="84">
        <f ca="1">(VLOOKUP(AF18,$AT$2:$AU$41,2,FALSE)*VLOOKUP(AF62,$AV$2:$AW$41,2,FALSE))/(100*100)*'Formula Data'!$AB$22</f>
        <v>0.9475691505162035</v>
      </c>
      <c r="AG40" s="84">
        <f ca="1">(VLOOKUP(AG18,$AT$2:$AU$41,2,FALSE)*VLOOKUP(AG62,$AV$2:$AW$41,2,FALSE))/(100*100)*'Formula Data'!$AB$22</f>
        <v>1.3172162962031146</v>
      </c>
      <c r="AH40" s="84">
        <f ca="1">(VLOOKUP(AH18,$AT$2:$AU$41,2,FALSE)*VLOOKUP(AH62,$AV$2:$AW$41,2,FALSE))/(100*100)*'Formula Data'!$AB$22</f>
        <v>1.0502675888684088</v>
      </c>
      <c r="AI40" s="84">
        <f ca="1">(VLOOKUP(AI18,$AT$2:$AU$41,2,FALSE)*VLOOKUP(AI62,$AV$2:$AW$41,2,FALSE))/(100*100)*'Formula Data'!$AB$22</f>
        <v>1.1369144866449259</v>
      </c>
      <c r="AJ40" s="84">
        <f ca="1">(VLOOKUP(AJ18,$AT$2:$AU$41,2,FALSE)*VLOOKUP(AJ62,$AV$2:$AW$41,2,FALSE))/(100*100)*'Formula Data'!$AB$22</f>
        <v>0.93831398973251168</v>
      </c>
      <c r="AK40" s="9">
        <f ca="1">(VLOOKUP(AK18,$AT$2:$AU$41,2,FALSE)*VLOOKUP(AK62,$AV$2:$AW$41,2,FALSE))/(100*100)*'Formula Data'!$AB$22</f>
        <v>1.0620689426450101</v>
      </c>
      <c r="AL40" s="9">
        <f ca="1">(VLOOKUP(AL18,$AT$2:$AU$41,2,FALSE)*VLOOKUP(AL62,$AV$2:$AW$41,2,FALSE))/(100*100)*'Formula Data'!$AB$22</f>
        <v>1.2848813902491463</v>
      </c>
      <c r="AM40" s="9">
        <f ca="1">(VLOOKUP(AM18,$AT$2:$AU$41,2,FALSE)*VLOOKUP(AM62,$AV$2:$AW$41,2,FALSE))/(100*100)*'Formula Data'!$AB$22</f>
        <v>0.99146170119487675</v>
      </c>
      <c r="AN40" s="9">
        <f ca="1">IF(OR(Fixtures!$D$6&lt;=0,Fixtures!$D$6&gt;39),AVERAGE(B40:AM40),AVERAGE(OFFSET(A40,0,Fixtures!$D$6,1,38-Fixtures!$D$6+1)))</f>
        <v>1.2633799226556044</v>
      </c>
      <c r="AO40" s="41" t="str">
        <f t="shared" si="1"/>
        <v>TOT</v>
      </c>
      <c r="AP40" s="65">
        <f ca="1">AVERAGE(OFFSET(A40,0,Fixtures!$D$6,1,9))</f>
        <v>1.3637420451902211</v>
      </c>
      <c r="AQ40" s="65">
        <f ca="1">AVERAGE(OFFSET(A40,0,Fixtures!$D$6,1,6))</f>
        <v>1.4931042285207106</v>
      </c>
      <c r="AR40" s="65">
        <f ca="1">AVERAGE(OFFSET(A40,0,Fixtures!$D$6,1,3))</f>
        <v>1.773558728687054</v>
      </c>
      <c r="AS40" s="62"/>
      <c r="AT40" s="72" t="str">
        <f>CONCATENATE("@",Schedule!A20)</f>
        <v>@WHU</v>
      </c>
      <c r="AU40" s="3">
        <f ca="1">VLOOKUP(RIGHT(AT40,3),'Team Ratings'!$A$2:$H$21,7,FALSE)*(1+Fixtures!$D$3)</f>
        <v>99.303826076938265</v>
      </c>
      <c r="AV40" s="72" t="str">
        <f>CONCATENATE("@",Schedule!A20)</f>
        <v>@WHU</v>
      </c>
      <c r="AW40" s="3">
        <f ca="1">VLOOKUP(RIGHT(AV40,3),'Team Ratings'!$A$2:$H$21,4,FALSE)*(1-Fixtures!$D$3)</f>
        <v>124.7955896971245</v>
      </c>
      <c r="AY40" s="62"/>
      <c r="AZ40" s="62"/>
      <c r="BA40" s="66"/>
    </row>
    <row r="41" spans="1:53" x14ac:dyDescent="0.25">
      <c r="A41" s="41" t="str">
        <f t="shared" si="0"/>
        <v>WAT</v>
      </c>
      <c r="B41" s="9">
        <f ca="1">(VLOOKUP(B19,$AT$2:$AU$41,2,FALSE)*VLOOKUP(B63,$AV$2:$AW$41,2,FALSE))/(100*100)*'Formula Data'!$AB$22</f>
        <v>1.1511613365188871</v>
      </c>
      <c r="C41" s="9">
        <f ca="1">(VLOOKUP(C19,$AT$2:$AU$41,2,FALSE)*VLOOKUP(C63,$AV$2:$AW$41,2,FALSE))/(100*100)*'Formula Data'!$AB$22</f>
        <v>1.8320327105270586</v>
      </c>
      <c r="D41" s="9">
        <f ca="1">(VLOOKUP(D19,$AT$2:$AU$41,2,FALSE)*VLOOKUP(D63,$AV$2:$AW$41,2,FALSE))/(100*100)*'Formula Data'!$AB$22</f>
        <v>1.1064806462605581</v>
      </c>
      <c r="E41" s="9">
        <f ca="1">(VLOOKUP(E19,$AT$2:$AU$41,2,FALSE)*VLOOKUP(E63,$AV$2:$AW$41,2,FALSE))/(100*100)*'Formula Data'!$AB$22</f>
        <v>1.2401825548994829</v>
      </c>
      <c r="F41" s="9">
        <f ca="1">(VLOOKUP(F19,$AT$2:$AU$41,2,FALSE)*VLOOKUP(F63,$AV$2:$AW$41,2,FALSE))/(100*100)*'Formula Data'!$AB$22</f>
        <v>1.0956733544870698</v>
      </c>
      <c r="G41" s="9">
        <f ca="1">(VLOOKUP(G19,$AT$2:$AU$41,2,FALSE)*VLOOKUP(G63,$AV$2:$AW$41,2,FALSE))/(100*100)*'Formula Data'!$AB$22</f>
        <v>3.1636846033874551</v>
      </c>
      <c r="H41" s="9">
        <f ca="1">(VLOOKUP(H19,$AT$2:$AU$41,2,FALSE)*VLOOKUP(H63,$AV$2:$AW$41,2,FALSE))/(100*100)*'Formula Data'!$AB$22</f>
        <v>1.8627864513913885</v>
      </c>
      <c r="I41" s="9">
        <f ca="1">(VLOOKUP(I19,$AT$2:$AU$41,2,FALSE)*VLOOKUP(I63,$AV$2:$AW$41,2,FALSE))/(100*100)*'Formula Data'!$AB$22</f>
        <v>1.0296500676668252</v>
      </c>
      <c r="J41" s="9">
        <f ca="1">(VLOOKUP(J19,$AT$2:$AU$41,2,FALSE)*VLOOKUP(J63,$AV$2:$AW$41,2,FALSE))/(100*100)*'Formula Data'!$AB$22</f>
        <v>1.7431684235544775</v>
      </c>
      <c r="K41" s="9">
        <f ca="1">(VLOOKUP(K19,$AT$2:$AU$41,2,FALSE)*VLOOKUP(K63,$AV$2:$AW$41,2,FALSE))/(100*100)*'Formula Data'!$AB$22</f>
        <v>0.88871059482005654</v>
      </c>
      <c r="L41" s="9">
        <f ca="1">(VLOOKUP(L19,$AT$2:$AU$41,2,FALSE)*VLOOKUP(L63,$AV$2:$AW$41,2,FALSE))/(100*100)*'Formula Data'!$AB$22</f>
        <v>1.605711800947486</v>
      </c>
      <c r="M41" s="9">
        <f ca="1">(VLOOKUP(M19,$AT$2:$AU$41,2,FALSE)*VLOOKUP(M63,$AV$2:$AW$41,2,FALSE))/(100*100)*'Formula Data'!$AB$22</f>
        <v>1.4544932668335084</v>
      </c>
      <c r="N41" s="9">
        <f ca="1">(VLOOKUP(N19,$AT$2:$AU$41,2,FALSE)*VLOOKUP(N63,$AV$2:$AW$41,2,FALSE))/(100*100)*'Formula Data'!$AB$22</f>
        <v>1.0213223052401921</v>
      </c>
      <c r="O41" s="9">
        <f ca="1">(VLOOKUP(O19,$AT$2:$AU$41,2,FALSE)*VLOOKUP(O63,$AV$2:$AW$41,2,FALSE))/(100*100)*'Formula Data'!$AB$22</f>
        <v>1.9416238234366843</v>
      </c>
      <c r="P41" s="9">
        <f ca="1">(VLOOKUP(P19,$AT$2:$AU$41,2,FALSE)*VLOOKUP(P63,$AV$2:$AW$41,2,FALSE))/(100*100)*'Formula Data'!$AB$22</f>
        <v>2.2412809469062385</v>
      </c>
      <c r="Q41" s="9">
        <f ca="1">(VLOOKUP(Q19,$AT$2:$AU$41,2,FALSE)*VLOOKUP(Q63,$AV$2:$AW$41,2,FALSE))/(100*100)*'Formula Data'!$AB$22</f>
        <v>0.77501213025302129</v>
      </c>
      <c r="R41" s="9">
        <f ca="1">(VLOOKUP(R19,$AT$2:$AU$41,2,FALSE)*VLOOKUP(R63,$AV$2:$AW$41,2,FALSE))/(100*100)*'Formula Data'!$AB$22</f>
        <v>2.6559302977975228</v>
      </c>
      <c r="S41" s="9">
        <f ca="1">(VLOOKUP(S19,$AT$2:$AU$41,2,FALSE)*VLOOKUP(S63,$AV$2:$AW$41,2,FALSE))/(100*100)*'Formula Data'!$AB$22</f>
        <v>1.4753809166364578</v>
      </c>
      <c r="T41" s="9">
        <f ca="1">(VLOOKUP(T19,$AT$2:$AU$41,2,FALSE)*VLOOKUP(T63,$AV$2:$AW$41,2,FALSE))/(100*100)*'Formula Data'!$AB$22</f>
        <v>1.5381192368850105</v>
      </c>
      <c r="U41" s="9">
        <f ca="1">(VLOOKUP(U19,$AT$2:$AU$41,2,FALSE)*VLOOKUP(U63,$AV$2:$AW$41,2,FALSE))/(100*100)*'Formula Data'!$AB$22</f>
        <v>1.1356618568365813</v>
      </c>
      <c r="V41" s="9">
        <f ca="1">(VLOOKUP(V19,$AT$2:$AU$41,2,FALSE)*VLOOKUP(V63,$AV$2:$AW$41,2,FALSE))/(100*100)*'Formula Data'!$AB$22</f>
        <v>1.2469892773777063</v>
      </c>
      <c r="W41" s="9">
        <f ca="1">(VLOOKUP(W19,$AT$2:$AU$41,2,FALSE)*VLOOKUP(W63,$AV$2:$AW$41,2,FALSE))/(100*100)*'Formula Data'!$AB$22</f>
        <v>1.3275800243608253</v>
      </c>
      <c r="X41" s="9">
        <f ca="1">(VLOOKUP(X19,$AT$2:$AU$41,2,FALSE)*VLOOKUP(X63,$AV$2:$AW$41,2,FALSE))/(100*100)*'Formula Data'!$AB$22</f>
        <v>1.1669143992389479</v>
      </c>
      <c r="Y41" s="9">
        <f ca="1">(VLOOKUP(Y19,$AT$2:$AU$41,2,FALSE)*VLOOKUP(Y63,$AV$2:$AW$41,2,FALSE))/(100*100)*'Formula Data'!$AB$22</f>
        <v>1.6964825268793375</v>
      </c>
      <c r="Z41" s="83">
        <f ca="1">(VLOOKUP(Z19,$AT$2:$AU$41,2,FALSE)*VLOOKUP(Z63,$AV$2:$AW$41,2,FALSE))/(100*100)*'Formula Data'!$AB$22</f>
        <v>1.22640206241894</v>
      </c>
      <c r="AA41" s="83">
        <f ca="1">(VLOOKUP(AA19,$AT$2:$AU$41,2,FALSE)*VLOOKUP(AA63,$AV$2:$AW$41,2,FALSE))/(100*100)*'Formula Data'!$AB$22</f>
        <v>1.7196360706022882</v>
      </c>
      <c r="AB41" s="84">
        <f ca="1">(VLOOKUP(AB19,$AT$2:$AU$41,2,FALSE)*VLOOKUP(AB63,$AV$2:$AW$41,2,FALSE))/(100*100)*'Formula Data'!$AB$22</f>
        <v>2.2039640853458198</v>
      </c>
      <c r="AC41" s="84">
        <f ca="1">(VLOOKUP(AC19,$AT$2:$AU$41,2,FALSE)*VLOOKUP(AC63,$AV$2:$AW$41,2,FALSE))/(100*100)*'Formula Data'!$AB$22</f>
        <v>1.7779368109223084</v>
      </c>
      <c r="AD41" s="84">
        <f ca="1">(VLOOKUP(AD19,$AT$2:$AU$41,2,FALSE)*VLOOKUP(AD63,$AV$2:$AW$41,2,FALSE))/(100*100)*'Formula Data'!$AB$22</f>
        <v>1.1577341698841428</v>
      </c>
      <c r="AE41" s="84">
        <f ca="1">(VLOOKUP(AE19,$AT$2:$AU$41,2,FALSE)*VLOOKUP(AE63,$AV$2:$AW$41,2,FALSE))/(100*100)*'Formula Data'!$AB$22</f>
        <v>1.5003616256149197</v>
      </c>
      <c r="AF41" s="84">
        <f ca="1">(VLOOKUP(AF19,$AT$2:$AU$41,2,FALSE)*VLOOKUP(AF63,$AV$2:$AW$41,2,FALSE))/(100*100)*'Formula Data'!$AB$22</f>
        <v>1.5256789991859661</v>
      </c>
      <c r="AG41" s="84">
        <f ca="1">(VLOOKUP(AG19,$AT$2:$AU$41,2,FALSE)*VLOOKUP(AG63,$AV$2:$AW$41,2,FALSE))/(100*100)*'Formula Data'!$AB$22</f>
        <v>1.2997647082510033</v>
      </c>
      <c r="AH41" s="84">
        <f ca="1">(VLOOKUP(AH19,$AT$2:$AU$41,2,FALSE)*VLOOKUP(AH63,$AV$2:$AW$41,2,FALSE))/(100*100)*'Formula Data'!$AB$22</f>
        <v>2.3986559001808123</v>
      </c>
      <c r="AI41" s="84">
        <f ca="1">(VLOOKUP(AI19,$AT$2:$AU$41,2,FALSE)*VLOOKUP(AI63,$AV$2:$AW$41,2,FALSE))/(100*100)*'Formula Data'!$AB$22</f>
        <v>0.97366904639267948</v>
      </c>
      <c r="AJ41" s="84">
        <f ca="1">(VLOOKUP(AJ19,$AT$2:$AU$41,2,FALSE)*VLOOKUP(AJ63,$AV$2:$AW$41,2,FALSE))/(100*100)*'Formula Data'!$AB$22</f>
        <v>0.83020485080048045</v>
      </c>
      <c r="AK41" s="9">
        <f ca="1">(VLOOKUP(AK19,$AT$2:$AU$41,2,FALSE)*VLOOKUP(AK63,$AV$2:$AW$41,2,FALSE))/(100*100)*'Formula Data'!$AB$22</f>
        <v>1.6528908419447843</v>
      </c>
      <c r="AL41" s="9">
        <f ca="1">(VLOOKUP(AL19,$AT$2:$AU$41,2,FALSE)*VLOOKUP(AL63,$AV$2:$AW$41,2,FALSE))/(100*100)*'Formula Data'!$AB$22</f>
        <v>2.1178384535073045</v>
      </c>
      <c r="AM41" s="9">
        <f ca="1">(VLOOKUP(AM19,$AT$2:$AU$41,2,FALSE)*VLOOKUP(AM63,$AV$2:$AW$41,2,FALSE))/(100*100)*'Formula Data'!$AB$22</f>
        <v>1.636746615962166</v>
      </c>
      <c r="AN41" s="9">
        <f ca="1">IF(OR(Fixtures!$D$6&lt;=0,Fixtures!$D$6&gt;39),AVERAGE(B41:AM41),AVERAGE(OFFSET(A41,0,Fixtures!$D$6,1,38-Fixtures!$D$6+1)))</f>
        <v>1.5729631600724012</v>
      </c>
      <c r="AO41" s="41" t="str">
        <f t="shared" si="1"/>
        <v>WAT</v>
      </c>
      <c r="AP41" s="65">
        <f ca="1">AVERAGE(OFFSET(A41,0,Fixtures!$D$6,1,9))</f>
        <v>1.645570492489578</v>
      </c>
      <c r="AQ41" s="65">
        <f ca="1">AVERAGE(OFFSET(A41,0,Fixtures!$D$6,1,6))</f>
        <v>1.5976724707980698</v>
      </c>
      <c r="AR41" s="65">
        <f ca="1">AVERAGE(OFFSET(A41,0,Fixtures!$D$6,1,3))</f>
        <v>1.7166674061223492</v>
      </c>
      <c r="AS41" s="62"/>
      <c r="AT41" s="72" t="str">
        <f>CONCATENATE("@",Schedule!A21)</f>
        <v>@WOL</v>
      </c>
      <c r="AU41" s="3">
        <f ca="1">VLOOKUP(RIGHT(AT41,3),'Team Ratings'!$A$2:$H$21,7,FALSE)*(1+Fixtures!$D$3)</f>
        <v>111.91411864185699</v>
      </c>
      <c r="AV41" s="72" t="str">
        <f>CONCATENATE("@",Schedule!A21)</f>
        <v>@WOL</v>
      </c>
      <c r="AW41" s="3">
        <f ca="1">VLOOKUP(RIGHT(AV41,3),'Team Ratings'!$A$2:$H$21,4,FALSE)*(1-Fixtures!$D$3)</f>
        <v>71.7426544096501</v>
      </c>
      <c r="AY41" s="62"/>
      <c r="AZ41" s="62"/>
      <c r="BA41" s="66"/>
    </row>
    <row r="42" spans="1:53" x14ac:dyDescent="0.3">
      <c r="A42" s="41" t="str">
        <f t="shared" si="0"/>
        <v>WHU</v>
      </c>
      <c r="B42" s="9">
        <f ca="1">(VLOOKUP(B20,$AT$2:$AU$41,2,FALSE)*VLOOKUP(B64,$AV$2:$AW$41,2,FALSE))/(100*100)*'Formula Data'!$AB$22</f>
        <v>2.6927562520992883</v>
      </c>
      <c r="C42" s="9">
        <f ca="1">(VLOOKUP(C20,$AT$2:$AU$41,2,FALSE)*VLOOKUP(C64,$AV$2:$AW$41,2,FALSE))/(100*100)*'Formula Data'!$AB$22</f>
        <v>2.1864560881785851</v>
      </c>
      <c r="D42" s="9">
        <f ca="1">(VLOOKUP(D20,$AT$2:$AU$41,2,FALSE)*VLOOKUP(D64,$AV$2:$AW$41,2,FALSE))/(100*100)*'Formula Data'!$AB$22</f>
        <v>2.0104402161776762</v>
      </c>
      <c r="E42" s="9">
        <f ca="1">(VLOOKUP(E20,$AT$2:$AU$41,2,FALSE)*VLOOKUP(E64,$AV$2:$AW$41,2,FALSE))/(100*100)*'Formula Data'!$AB$22</f>
        <v>1.2379855544729803</v>
      </c>
      <c r="F42" s="9">
        <f ca="1">(VLOOKUP(F20,$AT$2:$AU$41,2,FALSE)*VLOOKUP(F64,$AV$2:$AW$41,2,FALSE))/(100*100)*'Formula Data'!$AB$22</f>
        <v>2.1570171810159646</v>
      </c>
      <c r="G42" s="9">
        <f ca="1">(VLOOKUP(G20,$AT$2:$AU$41,2,FALSE)*VLOOKUP(G64,$AV$2:$AW$41,2,FALSE))/(100*100)*'Formula Data'!$AB$22</f>
        <v>1.8758943492226556</v>
      </c>
      <c r="H42" s="9">
        <f ca="1">(VLOOKUP(H20,$AT$2:$AU$41,2,FALSE)*VLOOKUP(H64,$AV$2:$AW$41,2,FALSE))/(100*100)*'Formula Data'!$AB$22</f>
        <v>1.6879707726713107</v>
      </c>
      <c r="I42" s="9">
        <f ca="1">(VLOOKUP(I20,$AT$2:$AU$41,2,FALSE)*VLOOKUP(I64,$AV$2:$AW$41,2,FALSE))/(100*100)*'Formula Data'!$AB$22</f>
        <v>0.98540035276794213</v>
      </c>
      <c r="J42" s="9">
        <f ca="1">(VLOOKUP(J20,$AT$2:$AU$41,2,FALSE)*VLOOKUP(J64,$AV$2:$AW$41,2,FALSE))/(100*100)*'Formula Data'!$AB$22</f>
        <v>2.329364417362596</v>
      </c>
      <c r="K42" s="9">
        <f ca="1">(VLOOKUP(K20,$AT$2:$AU$41,2,FALSE)*VLOOKUP(K64,$AV$2:$AW$41,2,FALSE))/(100*100)*'Formula Data'!$AB$22</f>
        <v>1.3091634315132319</v>
      </c>
      <c r="L42" s="9">
        <f ca="1">(VLOOKUP(L20,$AT$2:$AU$41,2,FALSE)*VLOOKUP(L64,$AV$2:$AW$41,2,FALSE))/(100*100)*'Formula Data'!$AB$22</f>
        <v>1.0555759334777988</v>
      </c>
      <c r="M42" s="9">
        <f ca="1">(VLOOKUP(M20,$AT$2:$AU$41,2,FALSE)*VLOOKUP(M64,$AV$2:$AW$41,2,FALSE))/(100*100)*'Formula Data'!$AB$22</f>
        <v>1.9398465718435527</v>
      </c>
      <c r="N42" s="9">
        <f ca="1">(VLOOKUP(N20,$AT$2:$AU$41,2,FALSE)*VLOOKUP(N64,$AV$2:$AW$41,2,FALSE))/(100*100)*'Formula Data'!$AB$22</f>
        <v>1.4836901459653868</v>
      </c>
      <c r="O42" s="9">
        <f ca="1">(VLOOKUP(O20,$AT$2:$AU$41,2,FALSE)*VLOOKUP(O64,$AV$2:$AW$41,2,FALSE))/(100*100)*'Formula Data'!$AB$22</f>
        <v>3.0498056455392675</v>
      </c>
      <c r="P42" s="9">
        <f ca="1">(VLOOKUP(P20,$AT$2:$AU$41,2,FALSE)*VLOOKUP(P64,$AV$2:$AW$41,2,FALSE))/(100*100)*'Formula Data'!$AB$22</f>
        <v>2.3684667048155044</v>
      </c>
      <c r="Q42" s="9">
        <f ca="1">(VLOOKUP(Q20,$AT$2:$AU$41,2,FALSE)*VLOOKUP(Q64,$AV$2:$AW$41,2,FALSE))/(100*100)*'Formula Data'!$AB$22</f>
        <v>1.3931096919444432</v>
      </c>
      <c r="R42" s="9">
        <f ca="1">(VLOOKUP(R20,$AT$2:$AU$41,2,FALSE)*VLOOKUP(R64,$AV$2:$AW$41,2,FALSE))/(100*100)*'Formula Data'!$AB$22</f>
        <v>2.4687056187527214</v>
      </c>
      <c r="S42" s="91">
        <f ca="1">(VLOOKUP(S20,$AT$2:$AU$41,2,FALSE)*VLOOKUP(S64,$AV$2:$AW$41,2,FALSE))/(100*100)*'Formula Data'!$AB$22</f>
        <v>2.2605834054622824</v>
      </c>
      <c r="T42" s="9">
        <f ca="1">(VLOOKUP(T20,$AT$2:$AU$41,2,FALSE)*VLOOKUP(T64,$AV$2:$AW$41,2,FALSE))/(100*100)*'Formula Data'!$AB$22</f>
        <v>1.4720178109249509</v>
      </c>
      <c r="U42" s="9">
        <f ca="1">(VLOOKUP(U20,$AT$2:$AU$41,2,FALSE)*VLOOKUP(U64,$AV$2:$AW$41,2,FALSE))/(100*100)*'Formula Data'!$AB$22</f>
        <v>1.9076564320067448</v>
      </c>
      <c r="V42" s="9">
        <f ca="1">(VLOOKUP(V20,$AT$2:$AU$41,2,FALSE)*VLOOKUP(V64,$AV$2:$AW$41,2,FALSE))/(100*100)*'Formula Data'!$AB$22</f>
        <v>1.1299639056725299</v>
      </c>
      <c r="W42" s="9">
        <f ca="1">(VLOOKUP(W20,$AT$2:$AU$41,2,FALSE)*VLOOKUP(W64,$AV$2:$AW$41,2,FALSE))/(100*100)*'Formula Data'!$AB$22</f>
        <v>1.9556638915197666</v>
      </c>
      <c r="X42" s="9">
        <f ca="1">(VLOOKUP(X20,$AT$2:$AU$41,2,FALSE)*VLOOKUP(X64,$AV$2:$AW$41,2,FALSE))/(100*100)*'Formula Data'!$AB$22</f>
        <v>1.5593265934410765</v>
      </c>
      <c r="Y42" s="91">
        <f ca="1">(VLOOKUP(Y20,$AT$2:$AU$41,2,FALSE)*VLOOKUP(Y64,$AV$2:$AW$41,2,FALSE))/(100*100)*'Formula Data'!$AB$22</f>
        <v>2.849708991022422</v>
      </c>
      <c r="Z42" s="83">
        <f ca="1">(VLOOKUP(Z20,$AT$2:$AU$41,2,FALSE)*VLOOKUP(Z64,$AV$2:$AW$41,2,FALSE))/(100*100)*'Formula Data'!$AB$22</f>
        <v>1.4636606871278131</v>
      </c>
      <c r="AA42" s="83">
        <f ca="1">(VLOOKUP(AA20,$AT$2:$AU$41,2,FALSE)*VLOOKUP(AA64,$AV$2:$AW$41,2,FALSE))/(100*100)*'Formula Data'!$AB$22</f>
        <v>4.0225124259754805</v>
      </c>
      <c r="AB42" s="84">
        <f ca="1">(VLOOKUP(AB20,$AT$2:$AU$41,2,FALSE)*VLOOKUP(AB64,$AV$2:$AW$41,2,FALSE))/(100*100)*'Formula Data'!$AB$22</f>
        <v>3.376920889641188</v>
      </c>
      <c r="AC42" s="84">
        <f ca="1">(VLOOKUP(AC20,$AT$2:$AU$41,2,FALSE)*VLOOKUP(AC64,$AV$2:$AW$41,2,FALSE))/(100*100)*'Formula Data'!$AB$22</f>
        <v>1.6526045877600861</v>
      </c>
      <c r="AD42" s="84">
        <f ca="1">(VLOOKUP(AD20,$AT$2:$AU$41,2,FALSE)*VLOOKUP(AD64,$AV$2:$AW$41,2,FALSE))/(100*100)*'Formula Data'!$AB$22</f>
        <v>2.0810650953737984</v>
      </c>
      <c r="AE42" s="84">
        <f ca="1">(VLOOKUP(AE20,$AT$2:$AU$41,2,FALSE)*VLOOKUP(AE64,$AV$2:$AW$41,2,FALSE))/(100*100)*'Formula Data'!$AB$22</f>
        <v>1.5855025048764941</v>
      </c>
      <c r="AF42" s="84">
        <f ca="1">(VLOOKUP(AF20,$AT$2:$AU$41,2,FALSE)*VLOOKUP(AF64,$AV$2:$AW$41,2,FALSE))/(100*100)*'Formula Data'!$AB$22</f>
        <v>2.2163766378001455</v>
      </c>
      <c r="AG42" s="84">
        <f ca="1">(VLOOKUP(AG20,$AT$2:$AU$41,2,FALSE)*VLOOKUP(AG64,$AV$2:$AW$41,2,FALSE))/(100*100)*'Formula Data'!$AB$22</f>
        <v>2.0416054321378567</v>
      </c>
      <c r="AH42" s="84">
        <f ca="1">(VLOOKUP(AH20,$AT$2:$AU$41,2,FALSE)*VLOOKUP(AH64,$AV$2:$AW$41,2,FALSE))/(100*100)*'Formula Data'!$AB$22</f>
        <v>1.5768479993927611</v>
      </c>
      <c r="AI42" s="84">
        <f ca="1">(VLOOKUP(AI20,$AT$2:$AU$41,2,FALSE)*VLOOKUP(AI64,$AV$2:$AW$41,2,FALSE))/(100*100)*'Formula Data'!$AB$22</f>
        <v>1.2985749778456839</v>
      </c>
      <c r="AJ42" s="84">
        <f ca="1">(VLOOKUP(AJ20,$AT$2:$AU$41,2,FALSE)*VLOOKUP(AJ64,$AV$2:$AW$41,2,FALSE))/(100*100)*'Formula Data'!$AB$22</f>
        <v>1.8493364455707486</v>
      </c>
      <c r="AK42" s="9">
        <f ca="1">(VLOOKUP(AK20,$AT$2:$AU$41,2,FALSE)*VLOOKUP(AK64,$AV$2:$AW$41,2,FALSE))/(100*100)*'Formula Data'!$AB$22</f>
        <v>1.3458318802511713</v>
      </c>
      <c r="AL42" s="9">
        <f ca="1">(VLOOKUP(AL20,$AT$2:$AU$41,2,FALSE)*VLOOKUP(AL64,$AV$2:$AW$41,2,FALSE))/(100*100)*'Formula Data'!$AB$22</f>
        <v>2.802261929085696</v>
      </c>
      <c r="AM42" s="9">
        <f ca="1">(VLOOKUP(AM20,$AT$2:$AU$41,2,FALSE)*VLOOKUP(AM64,$AV$2:$AW$41,2,FALSE))/(100*100)*'Formula Data'!$AB$22</f>
        <v>1.4439536501015957</v>
      </c>
      <c r="AN42" s="9">
        <f ca="1">IF(OR(Fixtures!$D$6&lt;=0,Fixtures!$D$6&gt;39),AVERAGE(B42:AM42),AVERAGE(OFFSET(A42,0,Fixtures!$D$6,1,38-Fixtures!$D$6+1)))</f>
        <v>2.054075367352894</v>
      </c>
      <c r="AO42" s="41" t="str">
        <f t="shared" si="1"/>
        <v>WHU</v>
      </c>
      <c r="AP42" s="65">
        <f ca="1">AVERAGE(OFFSET(A42,0,Fixtures!$D$6,1,9))</f>
        <v>2.2241218066761803</v>
      </c>
      <c r="AQ42" s="65">
        <f ca="1">AVERAGE(OFFSET(A42,0,Fixtures!$D$6,1,6))</f>
        <v>2.363711031792477</v>
      </c>
      <c r="AR42" s="65">
        <f ca="1">AVERAGE(OFFSET(A42,0,Fixtures!$D$6,1,3))</f>
        <v>2.9543646675814941</v>
      </c>
      <c r="AS42" s="62"/>
      <c r="AY42" s="62"/>
      <c r="AZ42" s="62"/>
      <c r="BA42" s="66"/>
    </row>
    <row r="43" spans="1:53" x14ac:dyDescent="0.3">
      <c r="A43" s="41" t="str">
        <f t="shared" si="0"/>
        <v>WOL</v>
      </c>
      <c r="B43" s="9">
        <f ca="1">(VLOOKUP(B21,$AT$2:$AU$41,2,FALSE)*VLOOKUP(B65,$AV$2:$AW$41,2,FALSE))/(100*100)*'Formula Data'!$AB$22</f>
        <v>1.6382444909085199</v>
      </c>
      <c r="C43" s="9">
        <f ca="1">(VLOOKUP(C21,$AT$2:$AU$41,2,FALSE)*VLOOKUP(C65,$AV$2:$AW$41,2,FALSE))/(100*100)*'Formula Data'!$AB$22</f>
        <v>1.0784166358115896</v>
      </c>
      <c r="D43" s="9">
        <f ca="1">(VLOOKUP(D21,$AT$2:$AU$41,2,FALSE)*VLOOKUP(D65,$AV$2:$AW$41,2,FALSE))/(100*100)*'Formula Data'!$AB$22</f>
        <v>0.7465265085625743</v>
      </c>
      <c r="E43" s="9">
        <f ca="1">(VLOOKUP(E21,$AT$2:$AU$41,2,FALSE)*VLOOKUP(E65,$AV$2:$AW$41,2,FALSE))/(100*100)*'Formula Data'!$AB$22</f>
        <v>1.3391081110683776</v>
      </c>
      <c r="F43" s="9">
        <f ca="1">(VLOOKUP(F21,$AT$2:$AU$41,2,FALSE)*VLOOKUP(F65,$AV$2:$AW$41,2,FALSE))/(100*100)*'Formula Data'!$AB$22</f>
        <v>1.1736808433231476</v>
      </c>
      <c r="G43" s="9">
        <f ca="1">(VLOOKUP(G21,$AT$2:$AU$41,2,FALSE)*VLOOKUP(G65,$AV$2:$AW$41,2,FALSE))/(100*100)*'Formula Data'!$AB$22</f>
        <v>0.84623555488092506</v>
      </c>
      <c r="H43" s="9">
        <f ca="1">(VLOOKUP(H21,$AT$2:$AU$41,2,FALSE)*VLOOKUP(H65,$AV$2:$AW$41,2,FALSE))/(100*100)*'Formula Data'!$AB$22</f>
        <v>0.77369361940339576</v>
      </c>
      <c r="I43" s="9">
        <f ca="1">(VLOOKUP(I21,$AT$2:$AU$41,2,FALSE)*VLOOKUP(I65,$AV$2:$AW$41,2,FALSE))/(100*100)*'Formula Data'!$AB$22</f>
        <v>2.3124672877917543</v>
      </c>
      <c r="J43" s="9">
        <f ca="1">(VLOOKUP(J21,$AT$2:$AU$41,2,FALSE)*VLOOKUP(J65,$AV$2:$AW$41,2,FALSE))/(100*100)*'Formula Data'!$AB$22</f>
        <v>0.95005152107715862</v>
      </c>
      <c r="K43" s="9">
        <f ca="1">(VLOOKUP(K21,$AT$2:$AU$41,2,FALSE)*VLOOKUP(K65,$AV$2:$AW$41,2,FALSE))/(100*100)*'Formula Data'!$AB$22</f>
        <v>0.90650047290565161</v>
      </c>
      <c r="L43" s="9">
        <f ca="1">(VLOOKUP(L21,$AT$2:$AU$41,2,FALSE)*VLOOKUP(L65,$AV$2:$AW$41,2,FALSE))/(100*100)*'Formula Data'!$AB$22</f>
        <v>1.1963654669506969</v>
      </c>
      <c r="M43" s="9">
        <f ca="1">(VLOOKUP(M21,$AT$2:$AU$41,2,FALSE)*VLOOKUP(M65,$AV$2:$AW$41,2,FALSE))/(100*100)*'Formula Data'!$AB$22</f>
        <v>0.83010199282049291</v>
      </c>
      <c r="N43" s="9">
        <f ca="1">(VLOOKUP(N21,$AT$2:$AU$41,2,FALSE)*VLOOKUP(N65,$AV$2:$AW$41,2,FALSE))/(100*100)*'Formula Data'!$AB$22</f>
        <v>0.97038288044676169</v>
      </c>
      <c r="O43" s="9">
        <f ca="1">(VLOOKUP(O21,$AT$2:$AU$41,2,FALSE)*VLOOKUP(O65,$AV$2:$AW$41,2,FALSE))/(100*100)*'Formula Data'!$AB$22</f>
        <v>0.75261361287489115</v>
      </c>
      <c r="P43" s="9">
        <f ca="1">(VLOOKUP(P21,$AT$2:$AU$41,2,FALSE)*VLOOKUP(P65,$AV$2:$AW$41,2,FALSE))/(100*100)*'Formula Data'!$AB$22</f>
        <v>0.80877224496795297</v>
      </c>
      <c r="Q43" s="9">
        <f ca="1">(VLOOKUP(Q21,$AT$2:$AU$41,2,FALSE)*VLOOKUP(Q65,$AV$2:$AW$41,2,FALSE))/(100*100)*'Formula Data'!$AB$22</f>
        <v>1.2569527809177541</v>
      </c>
      <c r="R43" s="9">
        <f ca="1">(VLOOKUP(R21,$AT$2:$AU$41,2,FALSE)*VLOOKUP(R65,$AV$2:$AW$41,2,FALSE))/(100*100)*'Formula Data'!$AB$22</f>
        <v>0.85294576235694253</v>
      </c>
      <c r="S43" s="9">
        <f ca="1">(VLOOKUP(S21,$AT$2:$AU$41,2,FALSE)*VLOOKUP(S65,$AV$2:$AW$41,2,FALSE))/(100*100)*'Formula Data'!$AB$22</f>
        <v>1.0631489928751063</v>
      </c>
      <c r="T43" s="9">
        <f ca="1">(VLOOKUP(T21,$AT$2:$AU$41,2,FALSE)*VLOOKUP(T65,$AV$2:$AW$41,2,FALSE))/(100*100)*'Formula Data'!$AB$22</f>
        <v>1.5480152918275378</v>
      </c>
      <c r="U43" s="9">
        <f ca="1">(VLOOKUP(U21,$AT$2:$AU$41,2,FALSE)*VLOOKUP(U65,$AV$2:$AW$41,2,FALSE))/(100*100)*'Formula Data'!$AB$22</f>
        <v>1.9413287676450492</v>
      </c>
      <c r="V43" s="9">
        <f ca="1">(VLOOKUP(V21,$AT$2:$AU$41,2,FALSE)*VLOOKUP(V65,$AV$2:$AW$41,2,FALSE))/(100*100)*'Formula Data'!$AB$22</f>
        <v>1.1557645425655667</v>
      </c>
      <c r="W43" s="9">
        <f ca="1">(VLOOKUP(W21,$AT$2:$AU$41,2,FALSE)*VLOOKUP(W65,$AV$2:$AW$41,2,FALSE))/(100*100)*'Formula Data'!$AB$22</f>
        <v>0.6068308950856014</v>
      </c>
      <c r="X43" s="9">
        <f ca="1">(VLOOKUP(X21,$AT$2:$AU$41,2,FALSE)*VLOOKUP(X65,$AV$2:$AW$41,2,FALSE))/(100*100)*'Formula Data'!$AB$22</f>
        <v>1.4192127660535336</v>
      </c>
      <c r="Y43" s="9">
        <f ca="1">(VLOOKUP(Y21,$AT$2:$AU$41,2,FALSE)*VLOOKUP(Y65,$AV$2:$AW$41,2,FALSE))/(100*100)*'Formula Data'!$AB$22</f>
        <v>1.2995671915640414</v>
      </c>
      <c r="Z43" s="83">
        <f ca="1">(VLOOKUP(Z21,$AT$2:$AU$41,2,FALSE)*VLOOKUP(Z65,$AV$2:$AW$41,2,FALSE))/(100*100)*'Formula Data'!$AB$22</f>
        <v>1.6109680609037325</v>
      </c>
      <c r="AA43" s="83">
        <f ca="1">(VLOOKUP(AA21,$AT$2:$AU$41,2,FALSE)*VLOOKUP(AA65,$AV$2:$AW$41,2,FALSE))/(100*100)*'Formula Data'!$AB$22</f>
        <v>1.0966760641619018</v>
      </c>
      <c r="AB43" s="84">
        <f ca="1">(VLOOKUP(AB21,$AT$2:$AU$41,2,FALSE)*VLOOKUP(AB65,$AV$2:$AW$41,2,FALSE))/(100*100)*'Formula Data'!$AB$22</f>
        <v>0.71169478035440981</v>
      </c>
      <c r="AC43" s="84">
        <f ca="1">(VLOOKUP(AC21,$AT$2:$AU$41,2,FALSE)*VLOOKUP(AC65,$AV$2:$AW$41,2,FALSE))/(100*100)*'Formula Data'!$AB$22</f>
        <v>1.2741535462369142</v>
      </c>
      <c r="AD43" s="84">
        <f ca="1">(VLOOKUP(AD21,$AT$2:$AU$41,2,FALSE)*VLOOKUP(AD65,$AV$2:$AW$41,2,FALSE))/(100*100)*'Formula Data'!$AB$22</f>
        <v>0.84143120044907493</v>
      </c>
      <c r="AE43" s="84">
        <f ca="1">(VLOOKUP(AE21,$AT$2:$AU$41,2,FALSE)*VLOOKUP(AE65,$AV$2:$AW$41,2,FALSE))/(100*100)*'Formula Data'!$AB$22</f>
        <v>1.2081659461866954</v>
      </c>
      <c r="AF43" s="84">
        <f ca="1">(VLOOKUP(AF21,$AT$2:$AU$41,2,FALSE)*VLOOKUP(AF65,$AV$2:$AW$41,2,FALSE))/(100*100)*'Formula Data'!$AB$22</f>
        <v>0.64959515137345192</v>
      </c>
      <c r="AG43" s="84">
        <f ca="1">(VLOOKUP(AG21,$AT$2:$AU$41,2,FALSE)*VLOOKUP(AG65,$AV$2:$AW$41,2,FALSE))/(100*100)*'Formula Data'!$AB$22</f>
        <v>1.2400289028553042</v>
      </c>
      <c r="AH43" s="84">
        <f ca="1">(VLOOKUP(AH21,$AT$2:$AU$41,2,FALSE)*VLOOKUP(AH65,$AV$2:$AW$41,2,FALSE))/(100*100)*'Formula Data'!$AB$22</f>
        <v>0.80087275060335916</v>
      </c>
      <c r="AI43" s="84">
        <f ca="1">(VLOOKUP(AI21,$AT$2:$AU$41,2,FALSE)*VLOOKUP(AI65,$AV$2:$AW$41,2,FALSE))/(100*100)*'Formula Data'!$AB$22</f>
        <v>1.1242746562698993</v>
      </c>
      <c r="AJ43" s="84">
        <f ca="1">(VLOOKUP(AJ21,$AT$2:$AU$41,2,FALSE)*VLOOKUP(AJ65,$AV$2:$AW$41,2,FALSE))/(100*100)*'Formula Data'!$AB$22</f>
        <v>0.89642774377304602</v>
      </c>
      <c r="AK43" s="9">
        <f ca="1">(VLOOKUP(AK21,$AT$2:$AU$41,2,FALSE)*VLOOKUP(AK65,$AV$2:$AW$41,2,FALSE))/(100*100)*'Formula Data'!$AB$22</f>
        <v>1.1151815745194014</v>
      </c>
      <c r="AL43" s="9">
        <f ca="1">(VLOOKUP(AL21,$AT$2:$AU$41,2,FALSE)*VLOOKUP(AL65,$AV$2:$AW$41,2,FALSE))/(100*100)*'Formula Data'!$AB$22</f>
        <v>0.56648826401119767</v>
      </c>
      <c r="AM43" s="9">
        <f ca="1">(VLOOKUP(AM21,$AT$2:$AU$41,2,FALSE)*VLOOKUP(AM65,$AV$2:$AW$41,2,FALSE))/(100*100)*'Formula Data'!$AB$22</f>
        <v>1.7532763215074185</v>
      </c>
      <c r="AN43" s="9">
        <f ca="1">IF(OR(Fixtures!$D$6&lt;=0,Fixtures!$D$6&gt;39),AVERAGE(B43:AM43),AVERAGE(OFFSET(A43,0,Fixtures!$D$6,1,38-Fixtures!$D$6+1)))</f>
        <v>1.0635167830861292</v>
      </c>
      <c r="AO43" s="41" t="str">
        <f t="shared" si="1"/>
        <v>WOL</v>
      </c>
      <c r="AP43" s="65">
        <f ca="1">AVERAGE(OFFSET(A43,0,Fixtures!$D$6,1,9))</f>
        <v>1.0481762670138717</v>
      </c>
      <c r="AQ43" s="65">
        <f ca="1">AVERAGE(OFFSET(A43,0,Fixtures!$D$6,1,6))</f>
        <v>1.1238482663821217</v>
      </c>
      <c r="AR43" s="65">
        <f ca="1">AVERAGE(OFFSET(A43,0,Fixtures!$D$6,1,3))</f>
        <v>1.1397796351400149</v>
      </c>
      <c r="AS43" s="62"/>
      <c r="AY43" s="62"/>
      <c r="AZ43" s="62"/>
      <c r="BA43" s="66"/>
    </row>
    <row r="44" spans="1:53" x14ac:dyDescent="0.3">
      <c r="X44" s="62"/>
      <c r="Y44" s="62"/>
      <c r="Z44" s="87"/>
      <c r="AA44" s="88"/>
      <c r="AB44" s="88"/>
      <c r="AC44" s="88"/>
      <c r="AD44" s="88"/>
      <c r="AE44" s="88"/>
      <c r="AF44" s="89"/>
      <c r="AG44" s="89"/>
      <c r="AH44" s="89"/>
      <c r="AI44" s="89"/>
      <c r="AJ44" s="89"/>
      <c r="AK44" s="34"/>
      <c r="AL44" s="34"/>
      <c r="AM44" s="34"/>
      <c r="AY44" s="62"/>
    </row>
    <row r="45" spans="1:53" x14ac:dyDescent="0.3">
      <c r="A45" s="59" t="s">
        <v>0</v>
      </c>
      <c r="B45" s="59">
        <v>1</v>
      </c>
      <c r="C45" s="59">
        <v>2</v>
      </c>
      <c r="D45" s="59">
        <v>3</v>
      </c>
      <c r="E45" s="59">
        <v>4</v>
      </c>
      <c r="F45" s="59">
        <v>5</v>
      </c>
      <c r="G45" s="59">
        <v>6</v>
      </c>
      <c r="H45" s="59">
        <v>7</v>
      </c>
      <c r="I45" s="59">
        <v>8</v>
      </c>
      <c r="J45" s="59">
        <v>9</v>
      </c>
      <c r="K45" s="59">
        <v>10</v>
      </c>
      <c r="L45" s="59">
        <v>11</v>
      </c>
      <c r="M45" s="59">
        <v>12</v>
      </c>
      <c r="N45" s="59">
        <v>13</v>
      </c>
      <c r="O45" s="59">
        <v>14</v>
      </c>
      <c r="P45" s="59">
        <v>15</v>
      </c>
      <c r="Q45" s="59">
        <v>16</v>
      </c>
      <c r="R45" s="59">
        <v>17</v>
      </c>
      <c r="S45" s="59">
        <v>18</v>
      </c>
      <c r="T45" s="59">
        <v>19</v>
      </c>
      <c r="U45" s="59">
        <v>20</v>
      </c>
      <c r="V45" s="59">
        <v>21</v>
      </c>
      <c r="W45" s="59">
        <v>22</v>
      </c>
      <c r="X45" s="59">
        <v>23</v>
      </c>
      <c r="Y45" s="59">
        <v>24</v>
      </c>
      <c r="Z45" s="59">
        <v>25</v>
      </c>
      <c r="AA45" s="59">
        <v>26</v>
      </c>
      <c r="AB45" s="59">
        <v>27</v>
      </c>
      <c r="AC45" s="59">
        <v>28</v>
      </c>
      <c r="AD45" s="59">
        <v>29</v>
      </c>
      <c r="AE45" s="59">
        <v>30</v>
      </c>
      <c r="AF45" s="33">
        <v>31</v>
      </c>
      <c r="AG45" s="33">
        <v>32</v>
      </c>
      <c r="AH45" s="33">
        <v>33</v>
      </c>
      <c r="AI45" s="33">
        <v>34</v>
      </c>
      <c r="AJ45" s="33">
        <v>35</v>
      </c>
      <c r="AK45" s="33">
        <v>36</v>
      </c>
      <c r="AL45" s="33">
        <v>37</v>
      </c>
      <c r="AM45" s="33">
        <v>38</v>
      </c>
      <c r="AP45" s="66"/>
    </row>
    <row r="46" spans="1:53" x14ac:dyDescent="0.3">
      <c r="A46" s="41" t="str">
        <f>$A24</f>
        <v>ARS</v>
      </c>
      <c r="B46" s="73" t="str">
        <f t="shared" ref="B46:AM52" si="2">IF(IFERROR(FIND("@",B2),0), $A46, CONCATENATE("@", $A46))</f>
        <v>ARS</v>
      </c>
      <c r="C46" s="73" t="str">
        <f t="shared" si="2"/>
        <v>@ARS</v>
      </c>
      <c r="D46" s="73" t="str">
        <f t="shared" si="2"/>
        <v>ARS</v>
      </c>
      <c r="E46" s="73" t="str">
        <f t="shared" si="2"/>
        <v>@ARS</v>
      </c>
      <c r="F46" s="73" t="str">
        <f t="shared" si="2"/>
        <v>ARS</v>
      </c>
      <c r="G46" s="73" t="str">
        <f t="shared" si="2"/>
        <v>@ARS</v>
      </c>
      <c r="H46" s="73" t="str">
        <f t="shared" si="2"/>
        <v>ARS</v>
      </c>
      <c r="I46" s="73" t="str">
        <f t="shared" si="2"/>
        <v>@ARS</v>
      </c>
      <c r="J46" s="73" t="str">
        <f t="shared" si="2"/>
        <v>ARS</v>
      </c>
      <c r="K46" s="73" t="str">
        <f t="shared" si="2"/>
        <v>@ARS</v>
      </c>
      <c r="L46" s="73" t="str">
        <f t="shared" si="2"/>
        <v>@ARS</v>
      </c>
      <c r="M46" s="73" t="str">
        <f t="shared" si="2"/>
        <v>ARS</v>
      </c>
      <c r="N46" s="73" t="str">
        <f t="shared" si="2"/>
        <v>@ARS</v>
      </c>
      <c r="O46" s="73" t="str">
        <f t="shared" si="2"/>
        <v>ARS</v>
      </c>
      <c r="P46" s="73" t="str">
        <f t="shared" si="2"/>
        <v>@ARS</v>
      </c>
      <c r="Q46" s="73" t="str">
        <f t="shared" si="2"/>
        <v>ARS</v>
      </c>
      <c r="R46" s="73" t="str">
        <f t="shared" si="2"/>
        <v>@ARS</v>
      </c>
      <c r="S46" s="73" t="str">
        <f t="shared" si="2"/>
        <v>ARS</v>
      </c>
      <c r="T46" s="73" t="str">
        <f t="shared" si="2"/>
        <v>ARS</v>
      </c>
      <c r="U46" s="73" t="str">
        <f t="shared" si="2"/>
        <v>@ARS</v>
      </c>
      <c r="V46" s="73" t="str">
        <f t="shared" si="2"/>
        <v>@ARS</v>
      </c>
      <c r="W46" s="73" t="str">
        <f t="shared" si="2"/>
        <v>ARS</v>
      </c>
      <c r="X46" s="73" t="str">
        <f t="shared" si="2"/>
        <v>@ARS</v>
      </c>
      <c r="Y46" s="73" t="str">
        <f t="shared" si="2"/>
        <v>ARS</v>
      </c>
      <c r="Z46" s="73" t="str">
        <f t="shared" si="2"/>
        <v>ARS</v>
      </c>
      <c r="AA46" s="73" t="str">
        <f t="shared" si="2"/>
        <v>@ARS</v>
      </c>
      <c r="AB46" s="73" t="str">
        <f t="shared" si="2"/>
        <v>@ARS</v>
      </c>
      <c r="AC46" s="73" t="str">
        <f t="shared" si="2"/>
        <v>ARS</v>
      </c>
      <c r="AD46" s="73" t="str">
        <f t="shared" si="2"/>
        <v>@ARS</v>
      </c>
      <c r="AE46" s="73" t="str">
        <f t="shared" si="2"/>
        <v>ARS</v>
      </c>
      <c r="AF46" s="73" t="str">
        <f t="shared" si="2"/>
        <v>ARS</v>
      </c>
      <c r="AG46" s="73" t="str">
        <f t="shared" si="2"/>
        <v>@ARS</v>
      </c>
      <c r="AH46" s="73" t="str">
        <f t="shared" si="2"/>
        <v>ARS</v>
      </c>
      <c r="AI46" s="73" t="str">
        <f t="shared" si="2"/>
        <v>@ARS</v>
      </c>
      <c r="AJ46" s="73" t="str">
        <f t="shared" si="2"/>
        <v>ARS</v>
      </c>
      <c r="AK46" s="73" t="str">
        <f t="shared" si="2"/>
        <v>@ARS</v>
      </c>
      <c r="AL46" s="73" t="str">
        <f t="shared" si="2"/>
        <v>ARS</v>
      </c>
      <c r="AM46" s="73" t="str">
        <f t="shared" si="2"/>
        <v>@ARS</v>
      </c>
      <c r="AP46" s="66"/>
    </row>
    <row r="47" spans="1:53" x14ac:dyDescent="0.3">
      <c r="A47" s="41" t="str">
        <f t="shared" ref="A47:A65" si="3">$A25</f>
        <v>AVL</v>
      </c>
      <c r="B47" s="73" t="str">
        <f t="shared" si="2"/>
        <v>AVL</v>
      </c>
      <c r="C47" s="73" t="str">
        <f t="shared" si="2"/>
        <v>@AVL</v>
      </c>
      <c r="D47" s="73" t="str">
        <f t="shared" si="2"/>
        <v>@AVL</v>
      </c>
      <c r="E47" s="73" t="str">
        <f t="shared" si="2"/>
        <v>AVL</v>
      </c>
      <c r="F47" s="73" t="str">
        <f t="shared" si="2"/>
        <v>@AVL</v>
      </c>
      <c r="G47" s="73" t="str">
        <f t="shared" si="2"/>
        <v>AVL</v>
      </c>
      <c r="H47" s="73" t="str">
        <f t="shared" si="2"/>
        <v>@AVL</v>
      </c>
      <c r="I47" s="73" t="str">
        <f t="shared" si="2"/>
        <v>AVL</v>
      </c>
      <c r="J47" s="73" t="str">
        <f t="shared" si="2"/>
        <v>@AVL</v>
      </c>
      <c r="K47" s="73" t="str">
        <f t="shared" si="2"/>
        <v>AVL</v>
      </c>
      <c r="L47" s="73" t="str">
        <f t="shared" si="2"/>
        <v>@AVL</v>
      </c>
      <c r="M47" s="73" t="str">
        <f t="shared" si="2"/>
        <v>AVL</v>
      </c>
      <c r="N47" s="73" t="str">
        <f t="shared" si="2"/>
        <v>@AVL</v>
      </c>
      <c r="O47" s="73" t="str">
        <f t="shared" si="2"/>
        <v>AVL</v>
      </c>
      <c r="P47" s="73" t="str">
        <f t="shared" si="2"/>
        <v>AVL</v>
      </c>
      <c r="Q47" s="73" t="str">
        <f t="shared" si="2"/>
        <v>@AVL</v>
      </c>
      <c r="R47" s="73" t="str">
        <f t="shared" si="2"/>
        <v>AVL</v>
      </c>
      <c r="S47" s="73" t="str">
        <f t="shared" si="2"/>
        <v>@AVL</v>
      </c>
      <c r="T47" s="73" t="str">
        <f t="shared" si="2"/>
        <v>@AVL</v>
      </c>
      <c r="U47" s="73" t="str">
        <f t="shared" si="2"/>
        <v>AVL</v>
      </c>
      <c r="V47" s="73" t="str">
        <f t="shared" si="2"/>
        <v>AVL</v>
      </c>
      <c r="W47" s="73" t="str">
        <f t="shared" si="2"/>
        <v>@AVL</v>
      </c>
      <c r="X47" s="73" t="str">
        <f t="shared" si="2"/>
        <v>AVL</v>
      </c>
      <c r="Y47" s="73" t="str">
        <f t="shared" si="2"/>
        <v>@AVL</v>
      </c>
      <c r="Z47" s="73" t="str">
        <f t="shared" si="2"/>
        <v>AVL</v>
      </c>
      <c r="AA47" s="73" t="str">
        <f t="shared" si="2"/>
        <v>@AVL</v>
      </c>
      <c r="AB47" s="73" t="str">
        <f t="shared" si="2"/>
        <v>AVL</v>
      </c>
      <c r="AC47" s="73" t="str">
        <f t="shared" si="2"/>
        <v>@AVL</v>
      </c>
      <c r="AD47" s="73" t="str">
        <f t="shared" si="2"/>
        <v>AVL</v>
      </c>
      <c r="AE47" s="73" t="str">
        <f t="shared" si="2"/>
        <v>@AVL</v>
      </c>
      <c r="AF47" s="73" t="str">
        <f t="shared" si="2"/>
        <v>AVL</v>
      </c>
      <c r="AG47" s="73" t="str">
        <f t="shared" si="2"/>
        <v>@AVL</v>
      </c>
      <c r="AH47" s="73" t="str">
        <f t="shared" si="2"/>
        <v>AVL</v>
      </c>
      <c r="AI47" s="73" t="str">
        <f t="shared" si="2"/>
        <v>@AVL</v>
      </c>
      <c r="AJ47" s="73" t="str">
        <f t="shared" si="2"/>
        <v>@AVL</v>
      </c>
      <c r="AK47" s="73" t="str">
        <f t="shared" si="2"/>
        <v>AVL</v>
      </c>
      <c r="AL47" s="73" t="str">
        <f t="shared" si="2"/>
        <v>@AVL</v>
      </c>
      <c r="AM47" s="73" t="str">
        <f t="shared" si="2"/>
        <v>AVL</v>
      </c>
      <c r="AP47" s="66"/>
    </row>
    <row r="48" spans="1:53" x14ac:dyDescent="0.3">
      <c r="A48" s="41" t="str">
        <f t="shared" si="3"/>
        <v>BOU</v>
      </c>
      <c r="B48" s="73" t="str">
        <f t="shared" si="2"/>
        <v>@BOU</v>
      </c>
      <c r="C48" s="73" t="str">
        <f t="shared" si="2"/>
        <v>BOU</v>
      </c>
      <c r="D48" s="73" t="str">
        <f t="shared" si="2"/>
        <v>@BOU</v>
      </c>
      <c r="E48" s="73" t="str">
        <f t="shared" si="2"/>
        <v>BOU</v>
      </c>
      <c r="F48" s="73" t="str">
        <f t="shared" si="2"/>
        <v>@BOU</v>
      </c>
      <c r="G48" s="73" t="str">
        <f t="shared" si="2"/>
        <v>BOU</v>
      </c>
      <c r="H48" s="73" t="str">
        <f t="shared" si="2"/>
        <v>@BOU</v>
      </c>
      <c r="I48" s="73" t="str">
        <f t="shared" si="2"/>
        <v>BOU</v>
      </c>
      <c r="J48" s="73" t="str">
        <f t="shared" si="2"/>
        <v>@BOU</v>
      </c>
      <c r="K48" s="73" t="str">
        <f t="shared" si="2"/>
        <v>BOU</v>
      </c>
      <c r="L48" s="73" t="str">
        <f t="shared" si="2"/>
        <v>@BOU</v>
      </c>
      <c r="M48" s="73" t="str">
        <f t="shared" si="2"/>
        <v>BOU</v>
      </c>
      <c r="N48" s="73" t="str">
        <f t="shared" si="2"/>
        <v>@BOU</v>
      </c>
      <c r="O48" s="73" t="str">
        <f t="shared" si="2"/>
        <v>BOU</v>
      </c>
      <c r="P48" s="73" t="str">
        <f t="shared" si="2"/>
        <v>BOU</v>
      </c>
      <c r="Q48" s="73" t="str">
        <f t="shared" si="2"/>
        <v>@BOU</v>
      </c>
      <c r="R48" s="73" t="str">
        <f t="shared" si="2"/>
        <v>BOU</v>
      </c>
      <c r="S48" s="73" t="str">
        <f t="shared" si="2"/>
        <v>@BOU</v>
      </c>
      <c r="T48" s="73" t="str">
        <f t="shared" si="2"/>
        <v>@BOU</v>
      </c>
      <c r="U48" s="73" t="str">
        <f t="shared" si="2"/>
        <v>BOU</v>
      </c>
      <c r="V48" s="73" t="str">
        <f t="shared" si="2"/>
        <v>BOU</v>
      </c>
      <c r="W48" s="73" t="str">
        <f t="shared" si="2"/>
        <v>@BOU</v>
      </c>
      <c r="X48" s="73" t="str">
        <f t="shared" si="2"/>
        <v>BOU</v>
      </c>
      <c r="Y48" s="73" t="str">
        <f t="shared" si="2"/>
        <v>@BOU</v>
      </c>
      <c r="Z48" s="73" t="str">
        <f t="shared" si="2"/>
        <v>@BOU</v>
      </c>
      <c r="AA48" s="73" t="str">
        <f t="shared" si="2"/>
        <v>BOU</v>
      </c>
      <c r="AB48" s="73" t="str">
        <f t="shared" si="2"/>
        <v>BOU</v>
      </c>
      <c r="AC48" s="73" t="str">
        <f t="shared" si="2"/>
        <v>@BOU</v>
      </c>
      <c r="AD48" s="73" t="str">
        <f t="shared" si="2"/>
        <v>BOU</v>
      </c>
      <c r="AE48" s="73" t="str">
        <f t="shared" si="2"/>
        <v>@BOU</v>
      </c>
      <c r="AF48" s="73" t="str">
        <f t="shared" si="2"/>
        <v>BOU</v>
      </c>
      <c r="AG48" s="73" t="str">
        <f t="shared" si="2"/>
        <v>@BOU</v>
      </c>
      <c r="AH48" s="73" t="str">
        <f t="shared" si="2"/>
        <v>BOU</v>
      </c>
      <c r="AI48" s="73" t="str">
        <f t="shared" si="2"/>
        <v>@BOU</v>
      </c>
      <c r="AJ48" s="73" t="str">
        <f t="shared" si="2"/>
        <v>@BOU</v>
      </c>
      <c r="AK48" s="73" t="str">
        <f t="shared" si="2"/>
        <v>BOU</v>
      </c>
      <c r="AL48" s="73" t="str">
        <f t="shared" si="2"/>
        <v>@BOU</v>
      </c>
      <c r="AM48" s="73" t="str">
        <f t="shared" si="2"/>
        <v>BOU</v>
      </c>
      <c r="AP48" s="66"/>
    </row>
    <row r="49" spans="1:42" x14ac:dyDescent="0.3">
      <c r="A49" s="41" t="str">
        <f t="shared" si="3"/>
        <v>BRI</v>
      </c>
      <c r="B49" s="73" t="str">
        <f t="shared" si="2"/>
        <v>BRI</v>
      </c>
      <c r="C49" s="73" t="str">
        <f t="shared" si="2"/>
        <v>@BRI</v>
      </c>
      <c r="D49" s="73" t="str">
        <f t="shared" si="2"/>
        <v>@BRI</v>
      </c>
      <c r="E49" s="73" t="str">
        <f t="shared" si="2"/>
        <v>BRI</v>
      </c>
      <c r="F49" s="73" t="str">
        <f t="shared" si="2"/>
        <v>@BRI</v>
      </c>
      <c r="G49" s="73" t="str">
        <f t="shared" si="2"/>
        <v>BRI</v>
      </c>
      <c r="H49" s="73" t="str">
        <f t="shared" si="2"/>
        <v>BRI</v>
      </c>
      <c r="I49" s="73" t="str">
        <f t="shared" si="2"/>
        <v>@BRI</v>
      </c>
      <c r="J49" s="73" t="str">
        <f t="shared" si="2"/>
        <v>BRI</v>
      </c>
      <c r="K49" s="73" t="str">
        <f t="shared" si="2"/>
        <v>@BRI</v>
      </c>
      <c r="L49" s="73" t="str">
        <f t="shared" si="2"/>
        <v>@BRI</v>
      </c>
      <c r="M49" s="73" t="str">
        <f t="shared" si="2"/>
        <v>BRI</v>
      </c>
      <c r="N49" s="73" t="str">
        <f t="shared" si="2"/>
        <v>@BRI</v>
      </c>
      <c r="O49" s="73" t="str">
        <f t="shared" si="2"/>
        <v>BRI</v>
      </c>
      <c r="P49" s="73" t="str">
        <f t="shared" si="2"/>
        <v>BRI</v>
      </c>
      <c r="Q49" s="73" t="str">
        <f t="shared" si="2"/>
        <v>@BRI</v>
      </c>
      <c r="R49" s="73" t="str">
        <f t="shared" si="2"/>
        <v>BRI</v>
      </c>
      <c r="S49" s="73" t="str">
        <f t="shared" si="2"/>
        <v>@BRI</v>
      </c>
      <c r="T49" s="73" t="str">
        <f t="shared" si="2"/>
        <v>BRI</v>
      </c>
      <c r="U49" s="73" t="str">
        <f t="shared" si="2"/>
        <v>@BRI</v>
      </c>
      <c r="V49" s="73" t="str">
        <f t="shared" si="2"/>
        <v>@BRI</v>
      </c>
      <c r="W49" s="73" t="str">
        <f t="shared" si="2"/>
        <v>BRI</v>
      </c>
      <c r="X49" s="73" t="str">
        <f t="shared" si="2"/>
        <v>@BRI</v>
      </c>
      <c r="Y49" s="73" t="str">
        <f t="shared" si="2"/>
        <v>BRI</v>
      </c>
      <c r="Z49" s="73" t="str">
        <f t="shared" si="2"/>
        <v>BRI</v>
      </c>
      <c r="AA49" s="73" t="str">
        <f t="shared" si="2"/>
        <v>@BRI</v>
      </c>
      <c r="AB49" s="73" t="str">
        <f t="shared" si="2"/>
        <v>BRI</v>
      </c>
      <c r="AC49" s="73" t="str">
        <f t="shared" si="2"/>
        <v>@BRI</v>
      </c>
      <c r="AD49" s="73" t="str">
        <f t="shared" si="2"/>
        <v>BRI</v>
      </c>
      <c r="AE49" s="73" t="str">
        <f t="shared" si="2"/>
        <v>@BRI</v>
      </c>
      <c r="AF49" s="73" t="str">
        <f t="shared" si="2"/>
        <v>BRI</v>
      </c>
      <c r="AG49" s="73" t="str">
        <f t="shared" si="2"/>
        <v>@BRI</v>
      </c>
      <c r="AH49" s="73" t="str">
        <f t="shared" si="2"/>
        <v>BRI</v>
      </c>
      <c r="AI49" s="73" t="str">
        <f t="shared" si="2"/>
        <v>@BRI</v>
      </c>
      <c r="AJ49" s="73" t="str">
        <f t="shared" si="2"/>
        <v>@BRI</v>
      </c>
      <c r="AK49" s="73" t="str">
        <f t="shared" si="2"/>
        <v>BRI</v>
      </c>
      <c r="AL49" s="73" t="str">
        <f t="shared" si="2"/>
        <v>@BRI</v>
      </c>
      <c r="AM49" s="73" t="str">
        <f t="shared" si="2"/>
        <v>BRI</v>
      </c>
      <c r="AP49" s="66"/>
    </row>
    <row r="50" spans="1:42" x14ac:dyDescent="0.3">
      <c r="A50" s="41" t="str">
        <f t="shared" si="3"/>
        <v>BUR</v>
      </c>
      <c r="B50" s="73" t="str">
        <f t="shared" si="2"/>
        <v>@BUR</v>
      </c>
      <c r="C50" s="73" t="str">
        <f t="shared" si="2"/>
        <v>BUR</v>
      </c>
      <c r="D50" s="73" t="str">
        <f t="shared" si="2"/>
        <v>BUR</v>
      </c>
      <c r="E50" s="73" t="str">
        <f t="shared" si="2"/>
        <v>@BUR</v>
      </c>
      <c r="F50" s="73" t="str">
        <f t="shared" si="2"/>
        <v>BUR</v>
      </c>
      <c r="G50" s="73" t="str">
        <f t="shared" si="2"/>
        <v>@BUR</v>
      </c>
      <c r="H50" s="73" t="str">
        <f t="shared" si="2"/>
        <v>BUR</v>
      </c>
      <c r="I50" s="73" t="str">
        <f t="shared" si="2"/>
        <v>@BUR</v>
      </c>
      <c r="J50" s="73" t="str">
        <f t="shared" si="2"/>
        <v>BUR</v>
      </c>
      <c r="K50" s="73" t="str">
        <f t="shared" si="2"/>
        <v>@BUR</v>
      </c>
      <c r="L50" s="73" t="str">
        <f t="shared" si="2"/>
        <v>BUR</v>
      </c>
      <c r="M50" s="73" t="str">
        <f t="shared" si="2"/>
        <v>@BUR</v>
      </c>
      <c r="N50" s="73" t="str">
        <f t="shared" si="2"/>
        <v>BUR</v>
      </c>
      <c r="O50" s="73" t="str">
        <f t="shared" si="2"/>
        <v>@BUR</v>
      </c>
      <c r="P50" s="73" t="str">
        <f t="shared" si="2"/>
        <v>@BUR</v>
      </c>
      <c r="Q50" s="73" t="str">
        <f t="shared" si="2"/>
        <v>BUR</v>
      </c>
      <c r="R50" s="73" t="str">
        <f t="shared" si="2"/>
        <v>@BUR</v>
      </c>
      <c r="S50" s="73" t="str">
        <f t="shared" si="2"/>
        <v>BUR</v>
      </c>
      <c r="T50" s="73" t="str">
        <f t="shared" si="2"/>
        <v>BUR</v>
      </c>
      <c r="U50" s="73" t="str">
        <f t="shared" si="2"/>
        <v>@BUR</v>
      </c>
      <c r="V50" s="73" t="str">
        <f t="shared" si="2"/>
        <v>@BUR</v>
      </c>
      <c r="W50" s="73" t="str">
        <f t="shared" si="2"/>
        <v>BUR</v>
      </c>
      <c r="X50" s="73" t="str">
        <f t="shared" si="2"/>
        <v>@BUR</v>
      </c>
      <c r="Y50" s="73" t="str">
        <f t="shared" si="2"/>
        <v>BUR</v>
      </c>
      <c r="Z50" s="73" t="str">
        <f t="shared" si="2"/>
        <v>@BUR</v>
      </c>
      <c r="AA50" s="73" t="str">
        <f t="shared" si="2"/>
        <v>BUR</v>
      </c>
      <c r="AB50" s="73" t="str">
        <f t="shared" si="2"/>
        <v>@BUR</v>
      </c>
      <c r="AC50" s="73" t="str">
        <f t="shared" si="2"/>
        <v>BUR</v>
      </c>
      <c r="AD50" s="73" t="str">
        <f t="shared" si="2"/>
        <v>@BUR</v>
      </c>
      <c r="AE50" s="73" t="str">
        <f t="shared" si="2"/>
        <v>BUR</v>
      </c>
      <c r="AF50" s="73" t="str">
        <f t="shared" si="2"/>
        <v>@BUR</v>
      </c>
      <c r="AG50" s="73" t="str">
        <f t="shared" si="2"/>
        <v>BUR</v>
      </c>
      <c r="AH50" s="73" t="str">
        <f t="shared" si="2"/>
        <v>@BUR</v>
      </c>
      <c r="AI50" s="73" t="str">
        <f t="shared" si="2"/>
        <v>BUR</v>
      </c>
      <c r="AJ50" s="73" t="str">
        <f t="shared" si="2"/>
        <v>BUR</v>
      </c>
      <c r="AK50" s="73" t="str">
        <f t="shared" si="2"/>
        <v>@BUR</v>
      </c>
      <c r="AL50" s="73" t="str">
        <f t="shared" si="2"/>
        <v>BUR</v>
      </c>
      <c r="AM50" s="73" t="str">
        <f t="shared" si="2"/>
        <v>@BUR</v>
      </c>
      <c r="AP50" s="66"/>
    </row>
    <row r="51" spans="1:42" x14ac:dyDescent="0.3">
      <c r="A51" s="41" t="str">
        <f t="shared" si="3"/>
        <v>CHE</v>
      </c>
      <c r="B51" s="73" t="str">
        <f t="shared" si="2"/>
        <v>CHE</v>
      </c>
      <c r="C51" s="73" t="str">
        <f t="shared" si="2"/>
        <v>@CHE</v>
      </c>
      <c r="D51" s="73" t="str">
        <f t="shared" si="2"/>
        <v>CHE</v>
      </c>
      <c r="E51" s="73" t="str">
        <f t="shared" si="2"/>
        <v>@CHE</v>
      </c>
      <c r="F51" s="73" t="str">
        <f t="shared" si="2"/>
        <v>CHE</v>
      </c>
      <c r="G51" s="73" t="str">
        <f t="shared" si="2"/>
        <v>@CHE</v>
      </c>
      <c r="H51" s="73" t="str">
        <f t="shared" si="2"/>
        <v>@CHE</v>
      </c>
      <c r="I51" s="73" t="str">
        <f t="shared" si="2"/>
        <v>CHE</v>
      </c>
      <c r="J51" s="73" t="str">
        <f t="shared" si="2"/>
        <v>@CHE</v>
      </c>
      <c r="K51" s="73" t="str">
        <f t="shared" si="2"/>
        <v>CHE</v>
      </c>
      <c r="L51" s="73" t="str">
        <f t="shared" si="2"/>
        <v>CHE</v>
      </c>
      <c r="M51" s="73" t="str">
        <f t="shared" si="2"/>
        <v>@CHE</v>
      </c>
      <c r="N51" s="73" t="str">
        <f t="shared" si="2"/>
        <v>CHE</v>
      </c>
      <c r="O51" s="73" t="str">
        <f t="shared" si="2"/>
        <v>@CHE</v>
      </c>
      <c r="P51" s="73" t="str">
        <f t="shared" si="2"/>
        <v>@CHE</v>
      </c>
      <c r="Q51" s="73" t="str">
        <f t="shared" si="2"/>
        <v>CHE</v>
      </c>
      <c r="R51" s="73" t="str">
        <f t="shared" si="2"/>
        <v>@CHE</v>
      </c>
      <c r="S51" s="73" t="str">
        <f t="shared" si="2"/>
        <v>CHE</v>
      </c>
      <c r="T51" s="73" t="str">
        <f t="shared" si="2"/>
        <v>@CHE</v>
      </c>
      <c r="U51" s="73" t="str">
        <f t="shared" si="2"/>
        <v>CHE</v>
      </c>
      <c r="V51" s="73" t="str">
        <f t="shared" si="2"/>
        <v>CHE</v>
      </c>
      <c r="W51" s="73" t="str">
        <f t="shared" si="2"/>
        <v>@CHE</v>
      </c>
      <c r="X51" s="73" t="str">
        <f t="shared" si="2"/>
        <v>CHE</v>
      </c>
      <c r="Y51" s="73" t="str">
        <f t="shared" si="2"/>
        <v>@CHE</v>
      </c>
      <c r="Z51" s="73" t="str">
        <f t="shared" si="2"/>
        <v>CHE</v>
      </c>
      <c r="AA51" s="73" t="str">
        <f t="shared" si="2"/>
        <v>@CHE</v>
      </c>
      <c r="AB51" s="73" t="str">
        <f t="shared" si="2"/>
        <v>@CHE</v>
      </c>
      <c r="AC51" s="73" t="str">
        <f t="shared" si="2"/>
        <v>CHE</v>
      </c>
      <c r="AD51" s="73" t="str">
        <f t="shared" si="2"/>
        <v>@CHE</v>
      </c>
      <c r="AE51" s="73" t="str">
        <f t="shared" si="2"/>
        <v>CHE</v>
      </c>
      <c r="AF51" s="73" t="str">
        <f t="shared" si="2"/>
        <v>@CHE</v>
      </c>
      <c r="AG51" s="73" t="str">
        <f t="shared" si="2"/>
        <v>CHE</v>
      </c>
      <c r="AH51" s="73" t="str">
        <f t="shared" si="2"/>
        <v>@CHE</v>
      </c>
      <c r="AI51" s="73" t="str">
        <f t="shared" si="2"/>
        <v>CHE</v>
      </c>
      <c r="AJ51" s="73" t="str">
        <f t="shared" si="2"/>
        <v>CHE</v>
      </c>
      <c r="AK51" s="73" t="str">
        <f t="shared" si="2"/>
        <v>@CHE</v>
      </c>
      <c r="AL51" s="73" t="str">
        <f t="shared" si="2"/>
        <v>CHE</v>
      </c>
      <c r="AM51" s="73" t="str">
        <f t="shared" si="2"/>
        <v>@CHE</v>
      </c>
      <c r="AP51" s="66"/>
    </row>
    <row r="52" spans="1:42" x14ac:dyDescent="0.3">
      <c r="A52" s="41" t="str">
        <f t="shared" si="3"/>
        <v>CRY</v>
      </c>
      <c r="B52" s="73" t="str">
        <f t="shared" si="2"/>
        <v>@CRY</v>
      </c>
      <c r="C52" s="73" t="str">
        <f t="shared" si="2"/>
        <v>CRY</v>
      </c>
      <c r="D52" s="73" t="str">
        <f t="shared" si="2"/>
        <v>CRY</v>
      </c>
      <c r="E52" s="73" t="str">
        <f t="shared" si="2"/>
        <v>@CRY</v>
      </c>
      <c r="F52" s="73" t="str">
        <f t="shared" si="2"/>
        <v>CRY</v>
      </c>
      <c r="G52" s="73" t="str">
        <f t="shared" si="2"/>
        <v>@CRY</v>
      </c>
      <c r="H52" s="73" t="str">
        <f t="shared" si="2"/>
        <v>@CRY</v>
      </c>
      <c r="I52" s="73" t="str">
        <f t="shared" si="2"/>
        <v>CRY</v>
      </c>
      <c r="J52" s="73" t="str">
        <f t="shared" si="2"/>
        <v>@CRY</v>
      </c>
      <c r="K52" s="73" t="str">
        <f t="shared" si="2"/>
        <v>CRY</v>
      </c>
      <c r="L52" s="73" t="str">
        <f t="shared" si="2"/>
        <v>@CRY</v>
      </c>
      <c r="M52" s="73" t="str">
        <f t="shared" si="2"/>
        <v>CRY</v>
      </c>
      <c r="N52" s="73" t="str">
        <f t="shared" si="2"/>
        <v>@CRY</v>
      </c>
      <c r="O52" s="73" t="str">
        <f t="shared" si="2"/>
        <v>CRY</v>
      </c>
      <c r="P52" s="73" t="str">
        <f t="shared" si="2"/>
        <v>@CRY</v>
      </c>
      <c r="Q52" s="73" t="str">
        <f t="shared" si="2"/>
        <v>CRY</v>
      </c>
      <c r="R52" s="73" t="str">
        <f t="shared" si="2"/>
        <v>@CRY</v>
      </c>
      <c r="S52" s="73" t="str">
        <f t="shared" si="2"/>
        <v>CRY</v>
      </c>
      <c r="T52" s="73" t="str">
        <f t="shared" si="2"/>
        <v>@CRY</v>
      </c>
      <c r="U52" s="73" t="str">
        <f t="shared" si="2"/>
        <v>CRY</v>
      </c>
      <c r="V52" s="73" t="str">
        <f t="shared" si="2"/>
        <v>CRY</v>
      </c>
      <c r="W52" s="73" t="str">
        <f t="shared" si="2"/>
        <v>@CRY</v>
      </c>
      <c r="X52" s="73" t="str">
        <f t="shared" si="2"/>
        <v>CRY</v>
      </c>
      <c r="Y52" s="73" t="str">
        <f t="shared" si="2"/>
        <v>@CRY</v>
      </c>
      <c r="Z52" s="73" t="str">
        <f t="shared" si="2"/>
        <v>@CRY</v>
      </c>
      <c r="AA52" s="73" t="str">
        <f t="shared" si="2"/>
        <v>CRY</v>
      </c>
      <c r="AB52" s="73" t="str">
        <f t="shared" si="2"/>
        <v>@CRY</v>
      </c>
      <c r="AC52" s="73" t="str">
        <f t="shared" ref="C52:AM59" si="4">IF(IFERROR(FIND("@",AC8),0), $A52, CONCATENATE("@", $A52))</f>
        <v>CRY</v>
      </c>
      <c r="AD52" s="73" t="str">
        <f t="shared" si="4"/>
        <v>@CRY</v>
      </c>
      <c r="AE52" s="73" t="str">
        <f t="shared" si="4"/>
        <v>CRY</v>
      </c>
      <c r="AF52" s="73" t="str">
        <f t="shared" si="4"/>
        <v>CRY</v>
      </c>
      <c r="AG52" s="73" t="str">
        <f t="shared" si="4"/>
        <v>@CRY</v>
      </c>
      <c r="AH52" s="73" t="str">
        <f t="shared" si="4"/>
        <v>CRY</v>
      </c>
      <c r="AI52" s="73" t="str">
        <f t="shared" si="4"/>
        <v>@CRY</v>
      </c>
      <c r="AJ52" s="73" t="str">
        <f t="shared" si="4"/>
        <v>CRY</v>
      </c>
      <c r="AK52" s="73" t="str">
        <f t="shared" si="4"/>
        <v>@CRY</v>
      </c>
      <c r="AL52" s="73" t="str">
        <f t="shared" si="4"/>
        <v>CRY</v>
      </c>
      <c r="AM52" s="73" t="str">
        <f t="shared" si="4"/>
        <v>@CRY</v>
      </c>
      <c r="AP52" s="66"/>
    </row>
    <row r="53" spans="1:42" x14ac:dyDescent="0.3">
      <c r="A53" s="41" t="str">
        <f t="shared" si="3"/>
        <v>EVE</v>
      </c>
      <c r="B53" s="73" t="str">
        <f t="shared" ref="B53:B65" si="5">IF(IFERROR(FIND("@",B9),0), $A53, CONCATENATE("@", $A53))</f>
        <v>EVE</v>
      </c>
      <c r="C53" s="73" t="str">
        <f t="shared" si="4"/>
        <v>@EVE</v>
      </c>
      <c r="D53" s="73" t="str">
        <f t="shared" si="4"/>
        <v>EVE</v>
      </c>
      <c r="E53" s="73" t="str">
        <f t="shared" si="4"/>
        <v>@EVE</v>
      </c>
      <c r="F53" s="73" t="str">
        <f t="shared" si="4"/>
        <v>EVE</v>
      </c>
      <c r="G53" s="73" t="str">
        <f t="shared" si="4"/>
        <v>@EVE</v>
      </c>
      <c r="H53" s="73" t="str">
        <f t="shared" si="4"/>
        <v>@EVE</v>
      </c>
      <c r="I53" s="73" t="str">
        <f t="shared" si="4"/>
        <v>EVE</v>
      </c>
      <c r="J53" s="73" t="str">
        <f t="shared" si="4"/>
        <v>@EVE</v>
      </c>
      <c r="K53" s="73" t="str">
        <f t="shared" si="4"/>
        <v>EVE</v>
      </c>
      <c r="L53" s="73" t="str">
        <f t="shared" si="4"/>
        <v>@EVE</v>
      </c>
      <c r="M53" s="73" t="str">
        <f t="shared" si="4"/>
        <v>EVE</v>
      </c>
      <c r="N53" s="73" t="str">
        <f t="shared" si="4"/>
        <v>@EVE</v>
      </c>
      <c r="O53" s="73" t="str">
        <f t="shared" si="4"/>
        <v>EVE</v>
      </c>
      <c r="P53" s="73" t="str">
        <f t="shared" si="4"/>
        <v>EVE</v>
      </c>
      <c r="Q53" s="73" t="str">
        <f t="shared" si="4"/>
        <v>@EVE</v>
      </c>
      <c r="R53" s="73" t="str">
        <f t="shared" si="4"/>
        <v>EVE</v>
      </c>
      <c r="S53" s="73" t="str">
        <f t="shared" si="4"/>
        <v>@EVE</v>
      </c>
      <c r="T53" s="73" t="str">
        <f t="shared" si="4"/>
        <v>@EVE</v>
      </c>
      <c r="U53" s="73" t="str">
        <f t="shared" si="4"/>
        <v>EVE</v>
      </c>
      <c r="V53" s="73" t="str">
        <f t="shared" si="4"/>
        <v>EVE</v>
      </c>
      <c r="W53" s="73" t="str">
        <f t="shared" si="4"/>
        <v>@EVE</v>
      </c>
      <c r="X53" s="73" t="str">
        <f t="shared" si="4"/>
        <v>EVE</v>
      </c>
      <c r="Y53" s="73" t="str">
        <f t="shared" si="4"/>
        <v>@EVE</v>
      </c>
      <c r="Z53" s="73" t="str">
        <f t="shared" si="4"/>
        <v>EVE</v>
      </c>
      <c r="AA53" s="73" t="str">
        <f t="shared" si="4"/>
        <v>@EVE</v>
      </c>
      <c r="AB53" s="73" t="str">
        <f t="shared" si="4"/>
        <v>EVE</v>
      </c>
      <c r="AC53" s="73" t="str">
        <f t="shared" si="4"/>
        <v>@EVE</v>
      </c>
      <c r="AD53" s="73" t="str">
        <f t="shared" si="4"/>
        <v>EVE</v>
      </c>
      <c r="AE53" s="73" t="str">
        <f t="shared" si="4"/>
        <v>@EVE</v>
      </c>
      <c r="AF53" s="73" t="str">
        <f t="shared" si="4"/>
        <v>EVE</v>
      </c>
      <c r="AG53" s="73" t="str">
        <f t="shared" si="4"/>
        <v>@EVE</v>
      </c>
      <c r="AH53" s="73" t="str">
        <f t="shared" si="4"/>
        <v>EVE</v>
      </c>
      <c r="AI53" s="73" t="str">
        <f t="shared" si="4"/>
        <v>@EVE</v>
      </c>
      <c r="AJ53" s="73" t="str">
        <f t="shared" si="4"/>
        <v>EVE</v>
      </c>
      <c r="AK53" s="73" t="str">
        <f t="shared" si="4"/>
        <v>@EVE</v>
      </c>
      <c r="AL53" s="73" t="str">
        <f t="shared" si="4"/>
        <v>EVE</v>
      </c>
      <c r="AM53" s="73" t="str">
        <f t="shared" si="4"/>
        <v>@EVE</v>
      </c>
      <c r="AP53" s="66"/>
    </row>
    <row r="54" spans="1:42" x14ac:dyDescent="0.3">
      <c r="A54" s="41" t="str">
        <f t="shared" si="3"/>
        <v>LEI</v>
      </c>
      <c r="B54" s="73" t="str">
        <f t="shared" si="5"/>
        <v>@LEI</v>
      </c>
      <c r="C54" s="73" t="str">
        <f t="shared" si="4"/>
        <v>LEI</v>
      </c>
      <c r="D54" s="73" t="str">
        <f t="shared" si="4"/>
        <v>LEI</v>
      </c>
      <c r="E54" s="73" t="str">
        <f t="shared" si="4"/>
        <v>@LEI</v>
      </c>
      <c r="F54" s="73" t="str">
        <f t="shared" si="4"/>
        <v>LEI</v>
      </c>
      <c r="G54" s="73" t="str">
        <f t="shared" si="4"/>
        <v>@LEI</v>
      </c>
      <c r="H54" s="73" t="str">
        <f t="shared" si="4"/>
        <v>@LEI</v>
      </c>
      <c r="I54" s="73" t="str">
        <f t="shared" si="4"/>
        <v>LEI</v>
      </c>
      <c r="J54" s="73" t="str">
        <f t="shared" si="4"/>
        <v>@LEI</v>
      </c>
      <c r="K54" s="73" t="str">
        <f t="shared" si="4"/>
        <v>LEI</v>
      </c>
      <c r="L54" s="73" t="str">
        <f t="shared" si="4"/>
        <v>LEI</v>
      </c>
      <c r="M54" s="73" t="str">
        <f t="shared" si="4"/>
        <v>@LEI</v>
      </c>
      <c r="N54" s="73" t="str">
        <f t="shared" si="4"/>
        <v>LEI</v>
      </c>
      <c r="O54" s="73" t="str">
        <f t="shared" si="4"/>
        <v>@LEI</v>
      </c>
      <c r="P54" s="73" t="str">
        <f t="shared" si="4"/>
        <v>@LEI</v>
      </c>
      <c r="Q54" s="73" t="str">
        <f t="shared" si="4"/>
        <v>LEI</v>
      </c>
      <c r="R54" s="73" t="str">
        <f t="shared" si="4"/>
        <v>@LEI</v>
      </c>
      <c r="S54" s="73" t="str">
        <f t="shared" si="4"/>
        <v>LEI</v>
      </c>
      <c r="T54" s="73" t="str">
        <f t="shared" si="4"/>
        <v>@LEI</v>
      </c>
      <c r="U54" s="73" t="str">
        <f t="shared" si="4"/>
        <v>LEI</v>
      </c>
      <c r="V54" s="73" t="str">
        <f t="shared" si="4"/>
        <v>LEI</v>
      </c>
      <c r="W54" s="73" t="str">
        <f t="shared" si="4"/>
        <v>@LEI</v>
      </c>
      <c r="X54" s="73" t="str">
        <f t="shared" si="4"/>
        <v>LEI</v>
      </c>
      <c r="Y54" s="73" t="str">
        <f t="shared" si="4"/>
        <v>@LEI</v>
      </c>
      <c r="Z54" s="73" t="str">
        <f t="shared" si="4"/>
        <v>@LEI</v>
      </c>
      <c r="AA54" s="73" t="str">
        <f t="shared" si="4"/>
        <v>LEI</v>
      </c>
      <c r="AB54" s="73" t="str">
        <f t="shared" si="4"/>
        <v>@LEI</v>
      </c>
      <c r="AC54" s="73" t="str">
        <f t="shared" si="4"/>
        <v>LEI</v>
      </c>
      <c r="AD54" s="73" t="str">
        <f t="shared" si="4"/>
        <v>@LEI</v>
      </c>
      <c r="AE54" s="73" t="str">
        <f t="shared" si="4"/>
        <v>LEI</v>
      </c>
      <c r="AF54" s="73" t="str">
        <f t="shared" si="4"/>
        <v>@LEI</v>
      </c>
      <c r="AG54" s="73" t="str">
        <f t="shared" si="4"/>
        <v>LEI</v>
      </c>
      <c r="AH54" s="73" t="str">
        <f t="shared" si="4"/>
        <v>@LEI</v>
      </c>
      <c r="AI54" s="73" t="str">
        <f t="shared" si="4"/>
        <v>LEI</v>
      </c>
      <c r="AJ54" s="73" t="str">
        <f t="shared" si="4"/>
        <v>LEI</v>
      </c>
      <c r="AK54" s="73" t="str">
        <f t="shared" si="4"/>
        <v>@LEI</v>
      </c>
      <c r="AL54" s="73" t="str">
        <f t="shared" si="4"/>
        <v>LEI</v>
      </c>
      <c r="AM54" s="73" t="str">
        <f t="shared" si="4"/>
        <v>@LEI</v>
      </c>
      <c r="AP54" s="66"/>
    </row>
    <row r="55" spans="1:42" x14ac:dyDescent="0.3">
      <c r="A55" s="41" t="str">
        <f t="shared" si="3"/>
        <v>LIV</v>
      </c>
      <c r="B55" s="73" t="str">
        <f t="shared" si="5"/>
        <v>@LIV</v>
      </c>
      <c r="C55" s="73" t="str">
        <f t="shared" si="4"/>
        <v>LIV</v>
      </c>
      <c r="D55" s="73" t="str">
        <f t="shared" si="4"/>
        <v>@LIV</v>
      </c>
      <c r="E55" s="73" t="str">
        <f t="shared" si="4"/>
        <v>LIV</v>
      </c>
      <c r="F55" s="73" t="str">
        <f t="shared" si="4"/>
        <v>@LIV</v>
      </c>
      <c r="G55" s="73" t="str">
        <f t="shared" si="4"/>
        <v>LIV</v>
      </c>
      <c r="H55" s="73" t="str">
        <f t="shared" si="4"/>
        <v>LIV</v>
      </c>
      <c r="I55" s="73" t="str">
        <f t="shared" si="4"/>
        <v>@LIV</v>
      </c>
      <c r="J55" s="73" t="str">
        <f t="shared" si="4"/>
        <v>LIV</v>
      </c>
      <c r="K55" s="73" t="str">
        <f t="shared" si="4"/>
        <v>@LIV</v>
      </c>
      <c r="L55" s="73" t="str">
        <f t="shared" si="4"/>
        <v>LIV</v>
      </c>
      <c r="M55" s="73" t="str">
        <f t="shared" si="4"/>
        <v>@LIV</v>
      </c>
      <c r="N55" s="73" t="str">
        <f t="shared" si="4"/>
        <v>LIV</v>
      </c>
      <c r="O55" s="73" t="str">
        <f t="shared" si="4"/>
        <v>@LIV</v>
      </c>
      <c r="P55" s="73" t="str">
        <f t="shared" si="4"/>
        <v>@LIV</v>
      </c>
      <c r="Q55" s="73" t="str">
        <f t="shared" si="4"/>
        <v>LIV</v>
      </c>
      <c r="R55" s="73" t="str">
        <f t="shared" si="4"/>
        <v>@LIV</v>
      </c>
      <c r="S55" s="73" t="str">
        <f t="shared" si="4"/>
        <v>LIV</v>
      </c>
      <c r="T55" s="73" t="str">
        <f t="shared" si="4"/>
        <v>LIV</v>
      </c>
      <c r="U55" s="73" t="str">
        <f t="shared" si="4"/>
        <v>@LIV</v>
      </c>
      <c r="V55" s="73" t="str">
        <f t="shared" si="4"/>
        <v>@LIV</v>
      </c>
      <c r="W55" s="73" t="str">
        <f t="shared" si="4"/>
        <v>LIV</v>
      </c>
      <c r="X55" s="73" t="str">
        <f t="shared" si="4"/>
        <v>@LIV</v>
      </c>
      <c r="Y55" s="73" t="str">
        <f t="shared" si="4"/>
        <v>LIV</v>
      </c>
      <c r="Z55" s="73" t="str">
        <f t="shared" si="4"/>
        <v>@LIV</v>
      </c>
      <c r="AA55" s="73" t="str">
        <f t="shared" si="4"/>
        <v>LIV</v>
      </c>
      <c r="AB55" s="73" t="str">
        <f t="shared" si="4"/>
        <v>@LIV</v>
      </c>
      <c r="AC55" s="73" t="str">
        <f t="shared" si="4"/>
        <v>LIV</v>
      </c>
      <c r="AD55" s="73" t="str">
        <f t="shared" si="4"/>
        <v>@LIV</v>
      </c>
      <c r="AE55" s="73" t="str">
        <f t="shared" si="4"/>
        <v>LIV</v>
      </c>
      <c r="AF55" s="73" t="str">
        <f t="shared" si="4"/>
        <v>@LIV</v>
      </c>
      <c r="AG55" s="73" t="str">
        <f t="shared" si="4"/>
        <v>LIV</v>
      </c>
      <c r="AH55" s="73" t="str">
        <f t="shared" si="4"/>
        <v>@LIV</v>
      </c>
      <c r="AI55" s="73" t="str">
        <f t="shared" si="4"/>
        <v>LIV</v>
      </c>
      <c r="AJ55" s="73" t="str">
        <f t="shared" si="4"/>
        <v>@LIV</v>
      </c>
      <c r="AK55" s="73" t="str">
        <f t="shared" si="4"/>
        <v>LIV</v>
      </c>
      <c r="AL55" s="73" t="str">
        <f t="shared" si="4"/>
        <v>@LIV</v>
      </c>
      <c r="AM55" s="73" t="str">
        <f t="shared" si="4"/>
        <v>LIV</v>
      </c>
      <c r="AP55" s="66"/>
    </row>
    <row r="56" spans="1:42" x14ac:dyDescent="0.3">
      <c r="A56" s="41" t="str">
        <f t="shared" si="3"/>
        <v>MCI</v>
      </c>
      <c r="B56" s="73" t="str">
        <f t="shared" si="5"/>
        <v>MCI</v>
      </c>
      <c r="C56" s="73" t="str">
        <f t="shared" si="4"/>
        <v>@MCI</v>
      </c>
      <c r="D56" s="73" t="str">
        <f t="shared" si="4"/>
        <v>MCI</v>
      </c>
      <c r="E56" s="73" t="str">
        <f t="shared" si="4"/>
        <v>@MCI</v>
      </c>
      <c r="F56" s="73" t="str">
        <f t="shared" si="4"/>
        <v>MCI</v>
      </c>
      <c r="G56" s="73" t="str">
        <f t="shared" si="4"/>
        <v>@MCI</v>
      </c>
      <c r="H56" s="73" t="str">
        <f t="shared" si="4"/>
        <v>MCI</v>
      </c>
      <c r="I56" s="73" t="str">
        <f t="shared" si="4"/>
        <v>@MCI</v>
      </c>
      <c r="J56" s="73" t="str">
        <f t="shared" si="4"/>
        <v>MCI</v>
      </c>
      <c r="K56" s="73" t="str">
        <f t="shared" si="4"/>
        <v>@MCI</v>
      </c>
      <c r="L56" s="73" t="str">
        <f t="shared" si="4"/>
        <v>@MCI</v>
      </c>
      <c r="M56" s="73" t="str">
        <f t="shared" si="4"/>
        <v>MCI</v>
      </c>
      <c r="N56" s="73" t="str">
        <f t="shared" si="4"/>
        <v>@MCI</v>
      </c>
      <c r="O56" s="73" t="str">
        <f t="shared" si="4"/>
        <v>MCI</v>
      </c>
      <c r="P56" s="73" t="str">
        <f t="shared" si="4"/>
        <v>MCI</v>
      </c>
      <c r="Q56" s="73" t="str">
        <f t="shared" si="4"/>
        <v>@MCI</v>
      </c>
      <c r="R56" s="73" t="str">
        <f t="shared" si="4"/>
        <v>MCI</v>
      </c>
      <c r="S56" s="73" t="str">
        <f t="shared" si="4"/>
        <v>@MCI</v>
      </c>
      <c r="T56" s="73" t="str">
        <f t="shared" si="4"/>
        <v>MCI</v>
      </c>
      <c r="U56" s="73" t="str">
        <f t="shared" si="4"/>
        <v>@MCI</v>
      </c>
      <c r="V56" s="73" t="str">
        <f t="shared" si="4"/>
        <v>@MCI</v>
      </c>
      <c r="W56" s="73" t="str">
        <f t="shared" si="4"/>
        <v>MCI</v>
      </c>
      <c r="X56" s="73" t="str">
        <f t="shared" si="4"/>
        <v>@MCI</v>
      </c>
      <c r="Y56" s="73" t="str">
        <f t="shared" si="4"/>
        <v>MCI</v>
      </c>
      <c r="Z56" s="73" t="str">
        <f t="shared" si="4"/>
        <v>MCI</v>
      </c>
      <c r="AA56" s="73" t="str">
        <f t="shared" si="4"/>
        <v>@MCI</v>
      </c>
      <c r="AB56" s="73" t="str">
        <f t="shared" si="4"/>
        <v>MCI</v>
      </c>
      <c r="AC56" s="73" t="str">
        <f t="shared" si="4"/>
        <v>@MCI</v>
      </c>
      <c r="AD56" s="73" t="str">
        <f t="shared" si="4"/>
        <v>MCI</v>
      </c>
      <c r="AE56" s="73" t="str">
        <f t="shared" si="4"/>
        <v>@MCI</v>
      </c>
      <c r="AF56" s="73" t="str">
        <f t="shared" si="4"/>
        <v>MCI</v>
      </c>
      <c r="AG56" s="73" t="str">
        <f t="shared" si="4"/>
        <v>@MCI</v>
      </c>
      <c r="AH56" s="73" t="str">
        <f t="shared" si="4"/>
        <v>MCI</v>
      </c>
      <c r="AI56" s="73" t="str">
        <f t="shared" si="4"/>
        <v>@MCI</v>
      </c>
      <c r="AJ56" s="73" t="str">
        <f t="shared" si="4"/>
        <v>MCI</v>
      </c>
      <c r="AK56" s="73" t="str">
        <f t="shared" si="4"/>
        <v>@MCI</v>
      </c>
      <c r="AL56" s="73" t="str">
        <f t="shared" si="4"/>
        <v>MCI</v>
      </c>
      <c r="AM56" s="73" t="str">
        <f t="shared" si="4"/>
        <v>@MCI</v>
      </c>
      <c r="AP56" s="66"/>
    </row>
    <row r="57" spans="1:42" x14ac:dyDescent="0.3">
      <c r="A57" s="41" t="str">
        <f t="shared" si="3"/>
        <v>MUN</v>
      </c>
      <c r="B57" s="73" t="str">
        <f t="shared" si="5"/>
        <v>@MUN</v>
      </c>
      <c r="C57" s="73" t="str">
        <f t="shared" si="4"/>
        <v>MUN</v>
      </c>
      <c r="D57" s="73" t="str">
        <f t="shared" si="4"/>
        <v>@MUN</v>
      </c>
      <c r="E57" s="73" t="str">
        <f t="shared" si="4"/>
        <v>MUN</v>
      </c>
      <c r="F57" s="73" t="str">
        <f t="shared" si="4"/>
        <v>@MUN</v>
      </c>
      <c r="G57" s="73" t="str">
        <f t="shared" si="4"/>
        <v>MUN</v>
      </c>
      <c r="H57" s="73" t="str">
        <f t="shared" si="4"/>
        <v>@MUN</v>
      </c>
      <c r="I57" s="73" t="str">
        <f t="shared" si="4"/>
        <v>MUN</v>
      </c>
      <c r="J57" s="73" t="str">
        <f t="shared" si="4"/>
        <v>@MUN</v>
      </c>
      <c r="K57" s="73" t="str">
        <f t="shared" si="4"/>
        <v>MUN</v>
      </c>
      <c r="L57" s="73" t="str">
        <f t="shared" si="4"/>
        <v>MUN</v>
      </c>
      <c r="M57" s="73" t="str">
        <f t="shared" si="4"/>
        <v>@MUN</v>
      </c>
      <c r="N57" s="73" t="str">
        <f t="shared" si="4"/>
        <v>MUN</v>
      </c>
      <c r="O57" s="73" t="str">
        <f t="shared" si="4"/>
        <v>@MUN</v>
      </c>
      <c r="P57" s="73" t="str">
        <f t="shared" si="4"/>
        <v>@MUN</v>
      </c>
      <c r="Q57" s="73" t="str">
        <f t="shared" si="4"/>
        <v>MUN</v>
      </c>
      <c r="R57" s="73" t="str">
        <f t="shared" si="4"/>
        <v>@MUN</v>
      </c>
      <c r="S57" s="73" t="str">
        <f t="shared" si="4"/>
        <v>MUN</v>
      </c>
      <c r="T57" s="73" t="str">
        <f t="shared" si="4"/>
        <v>@MUN</v>
      </c>
      <c r="U57" s="73" t="str">
        <f t="shared" si="4"/>
        <v>MUN</v>
      </c>
      <c r="V57" s="73" t="str">
        <f t="shared" si="4"/>
        <v>MUN</v>
      </c>
      <c r="W57" s="73" t="str">
        <f t="shared" si="4"/>
        <v>@MUN</v>
      </c>
      <c r="X57" s="73" t="str">
        <f t="shared" si="4"/>
        <v>MUN</v>
      </c>
      <c r="Y57" s="73" t="str">
        <f t="shared" si="4"/>
        <v>@MUN</v>
      </c>
      <c r="Z57" s="73" t="str">
        <f t="shared" si="4"/>
        <v>@MUN</v>
      </c>
      <c r="AA57" s="73" t="str">
        <f t="shared" si="4"/>
        <v>MUN</v>
      </c>
      <c r="AB57" s="73" t="str">
        <f t="shared" si="4"/>
        <v>@MUN</v>
      </c>
      <c r="AC57" s="73" t="str">
        <f t="shared" si="4"/>
        <v>MUN</v>
      </c>
      <c r="AD57" s="73" t="str">
        <f t="shared" si="4"/>
        <v>@MUN</v>
      </c>
      <c r="AE57" s="73" t="str">
        <f t="shared" si="4"/>
        <v>MUN</v>
      </c>
      <c r="AF57" s="73" t="str">
        <f t="shared" si="4"/>
        <v>@MUN</v>
      </c>
      <c r="AG57" s="73" t="str">
        <f t="shared" si="4"/>
        <v>MUN</v>
      </c>
      <c r="AH57" s="73" t="str">
        <f t="shared" si="4"/>
        <v>@MUN</v>
      </c>
      <c r="AI57" s="73" t="str">
        <f t="shared" si="4"/>
        <v>MUN</v>
      </c>
      <c r="AJ57" s="73" t="str">
        <f t="shared" si="4"/>
        <v>@MUN</v>
      </c>
      <c r="AK57" s="73" t="str">
        <f t="shared" si="4"/>
        <v>MUN</v>
      </c>
      <c r="AL57" s="73" t="str">
        <f t="shared" si="4"/>
        <v>@MUN</v>
      </c>
      <c r="AM57" s="73" t="str">
        <f t="shared" si="4"/>
        <v>MUN</v>
      </c>
      <c r="AP57" s="66"/>
    </row>
    <row r="58" spans="1:42" x14ac:dyDescent="0.3">
      <c r="A58" s="41" t="str">
        <f t="shared" si="3"/>
        <v>NEW</v>
      </c>
      <c r="B58" s="73" t="str">
        <f t="shared" si="5"/>
        <v>@NEW</v>
      </c>
      <c r="C58" s="73" t="str">
        <f t="shared" si="4"/>
        <v>NEW</v>
      </c>
      <c r="D58" s="73" t="str">
        <f t="shared" si="4"/>
        <v>NEW</v>
      </c>
      <c r="E58" s="73" t="str">
        <f t="shared" si="4"/>
        <v>@NEW</v>
      </c>
      <c r="F58" s="73" t="str">
        <f t="shared" si="4"/>
        <v>NEW</v>
      </c>
      <c r="G58" s="73" t="str">
        <f t="shared" si="4"/>
        <v>@NEW</v>
      </c>
      <c r="H58" s="73" t="str">
        <f t="shared" si="4"/>
        <v>NEW</v>
      </c>
      <c r="I58" s="73" t="str">
        <f t="shared" si="4"/>
        <v>@NEW</v>
      </c>
      <c r="J58" s="73" t="str">
        <f t="shared" si="4"/>
        <v>NEW</v>
      </c>
      <c r="K58" s="73" t="str">
        <f t="shared" si="4"/>
        <v>@NEW</v>
      </c>
      <c r="L58" s="73" t="str">
        <f t="shared" si="4"/>
        <v>NEW</v>
      </c>
      <c r="M58" s="73" t="str">
        <f t="shared" si="4"/>
        <v>@NEW</v>
      </c>
      <c r="N58" s="73" t="str">
        <f t="shared" si="4"/>
        <v>NEW</v>
      </c>
      <c r="O58" s="73" t="str">
        <f t="shared" si="4"/>
        <v>@NEW</v>
      </c>
      <c r="P58" s="73" t="str">
        <f t="shared" si="4"/>
        <v>NEW</v>
      </c>
      <c r="Q58" s="73" t="str">
        <f t="shared" si="4"/>
        <v>@NEW</v>
      </c>
      <c r="R58" s="73" t="str">
        <f t="shared" si="4"/>
        <v>NEW</v>
      </c>
      <c r="S58" s="73" t="str">
        <f t="shared" si="4"/>
        <v>@NEW</v>
      </c>
      <c r="T58" s="73" t="str">
        <f t="shared" si="4"/>
        <v>NEW</v>
      </c>
      <c r="U58" s="73" t="str">
        <f t="shared" si="4"/>
        <v>@NEW</v>
      </c>
      <c r="V58" s="73" t="str">
        <f t="shared" si="4"/>
        <v>@NEW</v>
      </c>
      <c r="W58" s="73" t="str">
        <f t="shared" si="4"/>
        <v>NEW</v>
      </c>
      <c r="X58" s="73" t="str">
        <f t="shared" si="4"/>
        <v>@NEW</v>
      </c>
      <c r="Y58" s="73" t="str">
        <f t="shared" si="4"/>
        <v>NEW</v>
      </c>
      <c r="Z58" s="73" t="str">
        <f t="shared" si="4"/>
        <v>@NEW</v>
      </c>
      <c r="AA58" s="73" t="str">
        <f t="shared" si="4"/>
        <v>NEW</v>
      </c>
      <c r="AB58" s="73" t="str">
        <f t="shared" si="4"/>
        <v>NEW</v>
      </c>
      <c r="AC58" s="73" t="str">
        <f t="shared" si="4"/>
        <v>@NEW</v>
      </c>
      <c r="AD58" s="73" t="str">
        <f t="shared" si="4"/>
        <v>NEW</v>
      </c>
      <c r="AE58" s="73" t="str">
        <f t="shared" si="4"/>
        <v>@NEW</v>
      </c>
      <c r="AF58" s="73" t="str">
        <f t="shared" si="4"/>
        <v>@NEW</v>
      </c>
      <c r="AG58" s="73" t="str">
        <f t="shared" si="4"/>
        <v>NEW</v>
      </c>
      <c r="AH58" s="73" t="str">
        <f t="shared" si="4"/>
        <v>@NEW</v>
      </c>
      <c r="AI58" s="73" t="str">
        <f t="shared" si="4"/>
        <v>NEW</v>
      </c>
      <c r="AJ58" s="73" t="str">
        <f t="shared" si="4"/>
        <v>NEW</v>
      </c>
      <c r="AK58" s="73" t="str">
        <f t="shared" si="4"/>
        <v>@NEW</v>
      </c>
      <c r="AL58" s="73" t="str">
        <f t="shared" si="4"/>
        <v>NEW</v>
      </c>
      <c r="AM58" s="73" t="str">
        <f t="shared" si="4"/>
        <v>@NEW</v>
      </c>
      <c r="AP58" s="66"/>
    </row>
    <row r="59" spans="1:42" x14ac:dyDescent="0.3">
      <c r="A59" s="41" t="str">
        <f t="shared" si="3"/>
        <v>NOR</v>
      </c>
      <c r="B59" s="73" t="str">
        <f t="shared" si="5"/>
        <v>NOR</v>
      </c>
      <c r="C59" s="73" t="str">
        <f t="shared" si="4"/>
        <v>@NOR</v>
      </c>
      <c r="D59" s="73" t="str">
        <f t="shared" si="4"/>
        <v>@NOR</v>
      </c>
      <c r="E59" s="73" t="str">
        <f t="shared" si="4"/>
        <v>NOR</v>
      </c>
      <c r="F59" s="73" t="str">
        <f t="shared" si="4"/>
        <v>@NOR</v>
      </c>
      <c r="G59" s="73" t="str">
        <f t="shared" si="4"/>
        <v>NOR</v>
      </c>
      <c r="H59" s="73" t="str">
        <f t="shared" si="4"/>
        <v>NOR</v>
      </c>
      <c r="I59" s="73" t="str">
        <f t="shared" si="4"/>
        <v>@NOR</v>
      </c>
      <c r="J59" s="73" t="str">
        <f t="shared" si="4"/>
        <v>NOR</v>
      </c>
      <c r="K59" s="73" t="str">
        <f t="shared" si="4"/>
        <v>@NOR</v>
      </c>
      <c r="L59" s="73" t="str">
        <f t="shared" si="4"/>
        <v>NOR</v>
      </c>
      <c r="M59" s="73" t="str">
        <f t="shared" si="4"/>
        <v>@NOR</v>
      </c>
      <c r="N59" s="73" t="str">
        <f t="shared" si="4"/>
        <v>NOR</v>
      </c>
      <c r="O59" s="73" t="str">
        <f t="shared" si="4"/>
        <v>@NOR</v>
      </c>
      <c r="P59" s="73" t="str">
        <f t="shared" si="4"/>
        <v>NOR</v>
      </c>
      <c r="Q59" s="73" t="str">
        <f t="shared" si="4"/>
        <v>@NOR</v>
      </c>
      <c r="R59" s="73" t="str">
        <f t="shared" si="4"/>
        <v>NOR</v>
      </c>
      <c r="S59" s="73" t="str">
        <f t="shared" si="4"/>
        <v>@NOR</v>
      </c>
      <c r="T59" s="73" t="str">
        <f t="shared" si="4"/>
        <v>NOR</v>
      </c>
      <c r="U59" s="73" t="str">
        <f t="shared" si="4"/>
        <v>@NOR</v>
      </c>
      <c r="V59" s="73" t="str">
        <f t="shared" si="4"/>
        <v>@NOR</v>
      </c>
      <c r="W59" s="73" t="str">
        <f t="shared" si="4"/>
        <v>NOR</v>
      </c>
      <c r="X59" s="73" t="str">
        <f t="shared" si="4"/>
        <v>@NOR</v>
      </c>
      <c r="Y59" s="73" t="str">
        <f t="shared" ref="C59:AM65" si="6">IF(IFERROR(FIND("@",Y15),0), $A59, CONCATENATE("@", $A59))</f>
        <v>NOR</v>
      </c>
      <c r="Z59" s="73" t="str">
        <f t="shared" si="6"/>
        <v>NOR</v>
      </c>
      <c r="AA59" s="73" t="str">
        <f t="shared" si="6"/>
        <v>@NOR</v>
      </c>
      <c r="AB59" s="73" t="str">
        <f t="shared" si="6"/>
        <v>NOR</v>
      </c>
      <c r="AC59" s="73" t="str">
        <f t="shared" si="6"/>
        <v>@NOR</v>
      </c>
      <c r="AD59" s="73" t="str">
        <f t="shared" si="6"/>
        <v>NOR</v>
      </c>
      <c r="AE59" s="73" t="str">
        <f t="shared" si="6"/>
        <v>@NOR</v>
      </c>
      <c r="AF59" s="73" t="str">
        <f t="shared" si="6"/>
        <v>@NOR</v>
      </c>
      <c r="AG59" s="73" t="str">
        <f t="shared" si="6"/>
        <v>NOR</v>
      </c>
      <c r="AH59" s="73" t="str">
        <f t="shared" si="6"/>
        <v>@NOR</v>
      </c>
      <c r="AI59" s="73" t="str">
        <f t="shared" si="6"/>
        <v>NOR</v>
      </c>
      <c r="AJ59" s="73" t="str">
        <f t="shared" si="6"/>
        <v>@NOR</v>
      </c>
      <c r="AK59" s="73" t="str">
        <f t="shared" si="6"/>
        <v>NOR</v>
      </c>
      <c r="AL59" s="73" t="str">
        <f t="shared" si="6"/>
        <v>@NOR</v>
      </c>
      <c r="AM59" s="73" t="str">
        <f t="shared" si="6"/>
        <v>NOR</v>
      </c>
      <c r="AP59" s="66"/>
    </row>
    <row r="60" spans="1:42" x14ac:dyDescent="0.3">
      <c r="A60" s="41" t="str">
        <f t="shared" si="3"/>
        <v>SHU</v>
      </c>
      <c r="B60" s="73" t="str">
        <f t="shared" si="5"/>
        <v>SHU</v>
      </c>
      <c r="C60" s="73" t="str">
        <f t="shared" si="6"/>
        <v>@SHU</v>
      </c>
      <c r="D60" s="73" t="str">
        <f t="shared" si="6"/>
        <v>@SHU</v>
      </c>
      <c r="E60" s="73" t="str">
        <f t="shared" si="6"/>
        <v>SHU</v>
      </c>
      <c r="F60" s="73" t="str">
        <f t="shared" si="6"/>
        <v>@SHU</v>
      </c>
      <c r="G60" s="73" t="str">
        <f t="shared" si="6"/>
        <v>SHU</v>
      </c>
      <c r="H60" s="73" t="str">
        <f t="shared" si="6"/>
        <v>@SHU</v>
      </c>
      <c r="I60" s="73" t="str">
        <f t="shared" si="6"/>
        <v>SHU</v>
      </c>
      <c r="J60" s="73" t="str">
        <f t="shared" si="6"/>
        <v>@SHU</v>
      </c>
      <c r="K60" s="73" t="str">
        <f t="shared" si="6"/>
        <v>SHU</v>
      </c>
      <c r="L60" s="73" t="str">
        <f t="shared" si="6"/>
        <v>@SHU</v>
      </c>
      <c r="M60" s="73" t="str">
        <f t="shared" si="6"/>
        <v>SHU</v>
      </c>
      <c r="N60" s="73" t="str">
        <f t="shared" si="6"/>
        <v>@SHU</v>
      </c>
      <c r="O60" s="73" t="str">
        <f t="shared" si="6"/>
        <v>SHU</v>
      </c>
      <c r="P60" s="73" t="str">
        <f t="shared" si="6"/>
        <v>@SHU</v>
      </c>
      <c r="Q60" s="73" t="str">
        <f t="shared" si="6"/>
        <v>SHU</v>
      </c>
      <c r="R60" s="73" t="str">
        <f t="shared" si="6"/>
        <v>@SHU</v>
      </c>
      <c r="S60" s="73" t="str">
        <f t="shared" si="6"/>
        <v>SHU</v>
      </c>
      <c r="T60" s="73" t="str">
        <f t="shared" si="6"/>
        <v>@SHU</v>
      </c>
      <c r="U60" s="73" t="str">
        <f t="shared" si="6"/>
        <v>SHU</v>
      </c>
      <c r="V60" s="73" t="str">
        <f t="shared" si="6"/>
        <v>SHU</v>
      </c>
      <c r="W60" s="73" t="str">
        <f t="shared" si="6"/>
        <v>@SHU</v>
      </c>
      <c r="X60" s="73" t="str">
        <f t="shared" si="6"/>
        <v>SHU</v>
      </c>
      <c r="Y60" s="73" t="str">
        <f t="shared" si="6"/>
        <v>@SHU</v>
      </c>
      <c r="Z60" s="73" t="str">
        <f t="shared" si="6"/>
        <v>SHU</v>
      </c>
      <c r="AA60" s="73" t="str">
        <f t="shared" si="6"/>
        <v>@SHU</v>
      </c>
      <c r="AB60" s="73" t="str">
        <f t="shared" si="6"/>
        <v>@SHU</v>
      </c>
      <c r="AC60" s="73" t="str">
        <f t="shared" si="6"/>
        <v>SHU</v>
      </c>
      <c r="AD60" s="73" t="str">
        <f t="shared" si="6"/>
        <v>@SHU</v>
      </c>
      <c r="AE60" s="73" t="str">
        <f t="shared" si="6"/>
        <v>SHU</v>
      </c>
      <c r="AF60" s="73" t="str">
        <f t="shared" si="6"/>
        <v>SHU</v>
      </c>
      <c r="AG60" s="73" t="str">
        <f t="shared" si="6"/>
        <v>@SHU</v>
      </c>
      <c r="AH60" s="73" t="str">
        <f t="shared" si="6"/>
        <v>SHU</v>
      </c>
      <c r="AI60" s="73" t="str">
        <f t="shared" si="6"/>
        <v>@SHU</v>
      </c>
      <c r="AJ60" s="73" t="str">
        <f t="shared" si="6"/>
        <v>@SHU</v>
      </c>
      <c r="AK60" s="73" t="str">
        <f t="shared" si="6"/>
        <v>SHU</v>
      </c>
      <c r="AL60" s="73" t="str">
        <f t="shared" si="6"/>
        <v>@SHU</v>
      </c>
      <c r="AM60" s="73" t="str">
        <f t="shared" si="6"/>
        <v>SHU</v>
      </c>
      <c r="AP60" s="66"/>
    </row>
    <row r="61" spans="1:42" x14ac:dyDescent="0.3">
      <c r="A61" s="41" t="str">
        <f t="shared" si="3"/>
        <v>SOU</v>
      </c>
      <c r="B61" s="73" t="str">
        <f t="shared" si="5"/>
        <v>SOU</v>
      </c>
      <c r="C61" s="73" t="str">
        <f t="shared" si="6"/>
        <v>@SOU</v>
      </c>
      <c r="D61" s="73" t="str">
        <f t="shared" si="6"/>
        <v>SOU</v>
      </c>
      <c r="E61" s="73" t="str">
        <f t="shared" si="6"/>
        <v>@SOU</v>
      </c>
      <c r="F61" s="73" t="str">
        <f t="shared" si="6"/>
        <v>SOU</v>
      </c>
      <c r="G61" s="73" t="str">
        <f t="shared" si="6"/>
        <v>@SOU</v>
      </c>
      <c r="H61" s="73" t="str">
        <f t="shared" si="6"/>
        <v>SOU</v>
      </c>
      <c r="I61" s="73" t="str">
        <f t="shared" si="6"/>
        <v>@SOU</v>
      </c>
      <c r="J61" s="73" t="str">
        <f t="shared" si="6"/>
        <v>SOU</v>
      </c>
      <c r="K61" s="73" t="str">
        <f t="shared" si="6"/>
        <v>@SOU</v>
      </c>
      <c r="L61" s="73" t="str">
        <f t="shared" si="6"/>
        <v>SOU</v>
      </c>
      <c r="M61" s="73" t="str">
        <f t="shared" si="6"/>
        <v>@SOU</v>
      </c>
      <c r="N61" s="73" t="str">
        <f t="shared" si="6"/>
        <v>SOU</v>
      </c>
      <c r="O61" s="73" t="str">
        <f t="shared" si="6"/>
        <v>@SOU</v>
      </c>
      <c r="P61" s="73" t="str">
        <f t="shared" si="6"/>
        <v>@SOU</v>
      </c>
      <c r="Q61" s="73" t="str">
        <f t="shared" si="6"/>
        <v>SOU</v>
      </c>
      <c r="R61" s="73" t="str">
        <f t="shared" si="6"/>
        <v>@SOU</v>
      </c>
      <c r="S61" s="73" t="str">
        <f t="shared" si="6"/>
        <v>SOU</v>
      </c>
      <c r="T61" s="73" t="str">
        <f t="shared" si="6"/>
        <v>SOU</v>
      </c>
      <c r="U61" s="73" t="str">
        <f t="shared" si="6"/>
        <v>@SOU</v>
      </c>
      <c r="V61" s="73" t="str">
        <f t="shared" si="6"/>
        <v>@SOU</v>
      </c>
      <c r="W61" s="73" t="str">
        <f t="shared" si="6"/>
        <v>SOU</v>
      </c>
      <c r="X61" s="73" t="str">
        <f t="shared" si="6"/>
        <v>@SOU</v>
      </c>
      <c r="Y61" s="73" t="str">
        <f t="shared" si="6"/>
        <v>SOU</v>
      </c>
      <c r="Z61" s="73" t="str">
        <f t="shared" si="6"/>
        <v>SOU</v>
      </c>
      <c r="AA61" s="73" t="str">
        <f t="shared" si="6"/>
        <v>@SOU</v>
      </c>
      <c r="AB61" s="73" t="str">
        <f t="shared" si="6"/>
        <v>@SOU</v>
      </c>
      <c r="AC61" s="73" t="str">
        <f t="shared" si="6"/>
        <v>SOU</v>
      </c>
      <c r="AD61" s="73" t="str">
        <f t="shared" si="6"/>
        <v>@SOU</v>
      </c>
      <c r="AE61" s="73" t="str">
        <f t="shared" si="6"/>
        <v>SOU</v>
      </c>
      <c r="AF61" s="73" t="str">
        <f t="shared" si="6"/>
        <v>@SOU</v>
      </c>
      <c r="AG61" s="73" t="str">
        <f t="shared" si="6"/>
        <v>SOU</v>
      </c>
      <c r="AH61" s="73" t="str">
        <f t="shared" si="6"/>
        <v>@SOU</v>
      </c>
      <c r="AI61" s="73" t="str">
        <f t="shared" si="6"/>
        <v>SOU</v>
      </c>
      <c r="AJ61" s="73" t="str">
        <f t="shared" si="6"/>
        <v>SOU</v>
      </c>
      <c r="AK61" s="73" t="str">
        <f t="shared" si="6"/>
        <v>@SOU</v>
      </c>
      <c r="AL61" s="73" t="str">
        <f t="shared" si="6"/>
        <v>SOU</v>
      </c>
      <c r="AM61" s="73" t="str">
        <f t="shared" si="6"/>
        <v>@SOU</v>
      </c>
      <c r="AP61" s="66"/>
    </row>
    <row r="62" spans="1:42" x14ac:dyDescent="0.3">
      <c r="A62" s="41" t="str">
        <f t="shared" si="3"/>
        <v>TOT</v>
      </c>
      <c r="B62" s="73" t="str">
        <f t="shared" si="5"/>
        <v>@TOT</v>
      </c>
      <c r="C62" s="73" t="str">
        <f t="shared" si="6"/>
        <v>TOT</v>
      </c>
      <c r="D62" s="73" t="str">
        <f t="shared" si="6"/>
        <v>@TOT</v>
      </c>
      <c r="E62" s="73" t="str">
        <f t="shared" si="6"/>
        <v>TOT</v>
      </c>
      <c r="F62" s="73" t="str">
        <f t="shared" si="6"/>
        <v>@TOT</v>
      </c>
      <c r="G62" s="73" t="str">
        <f t="shared" si="6"/>
        <v>TOT</v>
      </c>
      <c r="H62" s="73" t="str">
        <f t="shared" si="6"/>
        <v>@TOT</v>
      </c>
      <c r="I62" s="73" t="str">
        <f t="shared" si="6"/>
        <v>TOT</v>
      </c>
      <c r="J62" s="73" t="str">
        <f t="shared" si="6"/>
        <v>@TOT</v>
      </c>
      <c r="K62" s="73" t="str">
        <f t="shared" si="6"/>
        <v>TOT</v>
      </c>
      <c r="L62" s="73" t="str">
        <f t="shared" si="6"/>
        <v>TOT</v>
      </c>
      <c r="M62" s="73" t="str">
        <f t="shared" si="6"/>
        <v>@TOT</v>
      </c>
      <c r="N62" s="73" t="str">
        <f t="shared" si="6"/>
        <v>TOT</v>
      </c>
      <c r="O62" s="73" t="str">
        <f t="shared" si="6"/>
        <v>@TOT</v>
      </c>
      <c r="P62" s="73" t="str">
        <f t="shared" si="6"/>
        <v>TOT</v>
      </c>
      <c r="Q62" s="73" t="str">
        <f t="shared" si="6"/>
        <v>@TOT</v>
      </c>
      <c r="R62" s="73" t="str">
        <f t="shared" si="6"/>
        <v>TOT</v>
      </c>
      <c r="S62" s="73" t="str">
        <f t="shared" si="6"/>
        <v>@TOT</v>
      </c>
      <c r="T62" s="73" t="str">
        <f t="shared" si="6"/>
        <v>@TOT</v>
      </c>
      <c r="U62" s="73" t="str">
        <f t="shared" si="6"/>
        <v>TOT</v>
      </c>
      <c r="V62" s="73" t="str">
        <f t="shared" si="6"/>
        <v>TOT</v>
      </c>
      <c r="W62" s="73" t="str">
        <f t="shared" si="6"/>
        <v>@TOT</v>
      </c>
      <c r="X62" s="73" t="str">
        <f t="shared" si="6"/>
        <v>TOT</v>
      </c>
      <c r="Y62" s="73" t="str">
        <f t="shared" si="6"/>
        <v>@TOT</v>
      </c>
      <c r="Z62" s="73" t="str">
        <f t="shared" si="6"/>
        <v>@TOT</v>
      </c>
      <c r="AA62" s="73" t="str">
        <f t="shared" si="6"/>
        <v>TOT</v>
      </c>
      <c r="AB62" s="73" t="str">
        <f t="shared" si="6"/>
        <v>TOT</v>
      </c>
      <c r="AC62" s="73" t="str">
        <f t="shared" si="6"/>
        <v>@TOT</v>
      </c>
      <c r="AD62" s="73" t="str">
        <f t="shared" si="6"/>
        <v>TOT</v>
      </c>
      <c r="AE62" s="73" t="str">
        <f t="shared" si="6"/>
        <v>@TOT</v>
      </c>
      <c r="AF62" s="73" t="str">
        <f t="shared" si="6"/>
        <v>@TOT</v>
      </c>
      <c r="AG62" s="73" t="str">
        <f t="shared" si="6"/>
        <v>TOT</v>
      </c>
      <c r="AH62" s="73" t="str">
        <f t="shared" si="6"/>
        <v>@TOT</v>
      </c>
      <c r="AI62" s="73" t="str">
        <f t="shared" si="6"/>
        <v>TOT</v>
      </c>
      <c r="AJ62" s="73" t="str">
        <f t="shared" si="6"/>
        <v>@TOT</v>
      </c>
      <c r="AK62" s="73" t="str">
        <f t="shared" si="6"/>
        <v>TOT</v>
      </c>
      <c r="AL62" s="73" t="str">
        <f t="shared" si="6"/>
        <v>@TOT</v>
      </c>
      <c r="AM62" s="73" t="str">
        <f t="shared" si="6"/>
        <v>TOT</v>
      </c>
      <c r="AP62" s="66"/>
    </row>
    <row r="63" spans="1:42" x14ac:dyDescent="0.3">
      <c r="A63" s="41" t="str">
        <f t="shared" si="3"/>
        <v>WAT</v>
      </c>
      <c r="B63" s="73" t="str">
        <f t="shared" si="5"/>
        <v>@WAT</v>
      </c>
      <c r="C63" s="73" t="str">
        <f t="shared" si="6"/>
        <v>WAT</v>
      </c>
      <c r="D63" s="73" t="str">
        <f t="shared" si="6"/>
        <v>@WAT</v>
      </c>
      <c r="E63" s="73" t="str">
        <f t="shared" si="6"/>
        <v>WAT</v>
      </c>
      <c r="F63" s="73" t="str">
        <f t="shared" si="6"/>
        <v>@WAT</v>
      </c>
      <c r="G63" s="73" t="str">
        <f t="shared" si="6"/>
        <v>WAT</v>
      </c>
      <c r="H63" s="73" t="str">
        <f t="shared" si="6"/>
        <v>WAT</v>
      </c>
      <c r="I63" s="73" t="str">
        <f t="shared" si="6"/>
        <v>@WAT</v>
      </c>
      <c r="J63" s="73" t="str">
        <f t="shared" si="6"/>
        <v>WAT</v>
      </c>
      <c r="K63" s="73" t="str">
        <f t="shared" si="6"/>
        <v>@WAT</v>
      </c>
      <c r="L63" s="73" t="str">
        <f t="shared" si="6"/>
        <v>@WAT</v>
      </c>
      <c r="M63" s="73" t="str">
        <f t="shared" si="6"/>
        <v>WAT</v>
      </c>
      <c r="N63" s="73" t="str">
        <f t="shared" si="6"/>
        <v>@WAT</v>
      </c>
      <c r="O63" s="73" t="str">
        <f t="shared" si="6"/>
        <v>WAT</v>
      </c>
      <c r="P63" s="73" t="str">
        <f t="shared" si="6"/>
        <v>WAT</v>
      </c>
      <c r="Q63" s="73" t="str">
        <f t="shared" si="6"/>
        <v>@WAT</v>
      </c>
      <c r="R63" s="73" t="str">
        <f t="shared" si="6"/>
        <v>WAT</v>
      </c>
      <c r="S63" s="73" t="str">
        <f t="shared" si="6"/>
        <v>@WAT</v>
      </c>
      <c r="T63" s="73" t="str">
        <f t="shared" si="6"/>
        <v>WAT</v>
      </c>
      <c r="U63" s="73" t="str">
        <f t="shared" si="6"/>
        <v>@WAT</v>
      </c>
      <c r="V63" s="73" t="str">
        <f t="shared" si="6"/>
        <v>@WAT</v>
      </c>
      <c r="W63" s="73" t="str">
        <f t="shared" si="6"/>
        <v>WAT</v>
      </c>
      <c r="X63" s="73" t="str">
        <f t="shared" si="6"/>
        <v>@WAT</v>
      </c>
      <c r="Y63" s="73" t="str">
        <f t="shared" si="6"/>
        <v>WAT</v>
      </c>
      <c r="Z63" s="73" t="str">
        <f t="shared" si="6"/>
        <v>@WAT</v>
      </c>
      <c r="AA63" s="73" t="str">
        <f t="shared" si="6"/>
        <v>WAT</v>
      </c>
      <c r="AB63" s="73" t="str">
        <f t="shared" si="6"/>
        <v>WAT</v>
      </c>
      <c r="AC63" s="73" t="str">
        <f t="shared" si="6"/>
        <v>@WAT</v>
      </c>
      <c r="AD63" s="73" t="str">
        <f t="shared" si="6"/>
        <v>WAT</v>
      </c>
      <c r="AE63" s="73" t="str">
        <f t="shared" si="6"/>
        <v>@WAT</v>
      </c>
      <c r="AF63" s="73" t="str">
        <f t="shared" si="6"/>
        <v>WAT</v>
      </c>
      <c r="AG63" s="73" t="str">
        <f t="shared" si="6"/>
        <v>@WAT</v>
      </c>
      <c r="AH63" s="73" t="str">
        <f t="shared" si="6"/>
        <v>WAT</v>
      </c>
      <c r="AI63" s="73" t="str">
        <f t="shared" si="6"/>
        <v>@WAT</v>
      </c>
      <c r="AJ63" s="73" t="str">
        <f t="shared" si="6"/>
        <v>@WAT</v>
      </c>
      <c r="AK63" s="73" t="str">
        <f t="shared" si="6"/>
        <v>WAT</v>
      </c>
      <c r="AL63" s="73" t="str">
        <f t="shared" si="6"/>
        <v>@WAT</v>
      </c>
      <c r="AM63" s="73" t="str">
        <f t="shared" si="6"/>
        <v>WAT</v>
      </c>
      <c r="AP63" s="66"/>
    </row>
    <row r="64" spans="1:42" x14ac:dyDescent="0.3">
      <c r="A64" s="41" t="str">
        <f t="shared" si="3"/>
        <v>WHU</v>
      </c>
      <c r="B64" s="73" t="str">
        <f t="shared" si="5"/>
        <v>@WHU</v>
      </c>
      <c r="C64" s="73" t="str">
        <f t="shared" si="6"/>
        <v>WHU</v>
      </c>
      <c r="D64" s="73" t="str">
        <f t="shared" si="6"/>
        <v>WHU</v>
      </c>
      <c r="E64" s="73" t="str">
        <f t="shared" si="6"/>
        <v>@WHU</v>
      </c>
      <c r="F64" s="73" t="str">
        <f t="shared" si="6"/>
        <v>WHU</v>
      </c>
      <c r="G64" s="73" t="str">
        <f t="shared" si="6"/>
        <v>@WHU</v>
      </c>
      <c r="H64" s="73" t="str">
        <f t="shared" si="6"/>
        <v>WHU</v>
      </c>
      <c r="I64" s="73" t="str">
        <f t="shared" si="6"/>
        <v>@WHU</v>
      </c>
      <c r="J64" s="73" t="str">
        <f t="shared" si="6"/>
        <v>WHU</v>
      </c>
      <c r="K64" s="73" t="str">
        <f t="shared" si="6"/>
        <v>@WHU</v>
      </c>
      <c r="L64" s="73" t="str">
        <f t="shared" si="6"/>
        <v>@WHU</v>
      </c>
      <c r="M64" s="73" t="str">
        <f t="shared" si="6"/>
        <v>WHU</v>
      </c>
      <c r="N64" s="73" t="str">
        <f t="shared" si="6"/>
        <v>@WHU</v>
      </c>
      <c r="O64" s="73" t="str">
        <f t="shared" si="6"/>
        <v>WHU</v>
      </c>
      <c r="P64" s="73" t="str">
        <f t="shared" si="6"/>
        <v>WHU</v>
      </c>
      <c r="Q64" s="73" t="str">
        <f t="shared" si="6"/>
        <v>@WHU</v>
      </c>
      <c r="R64" s="73" t="str">
        <f t="shared" si="6"/>
        <v>WHU</v>
      </c>
      <c r="S64" s="73" t="str">
        <f t="shared" si="6"/>
        <v>@WHU</v>
      </c>
      <c r="T64" s="73" t="str">
        <f t="shared" si="6"/>
        <v>WHU</v>
      </c>
      <c r="U64" s="73" t="str">
        <f t="shared" si="6"/>
        <v>@WHU</v>
      </c>
      <c r="V64" s="73" t="str">
        <f t="shared" si="6"/>
        <v>@WHU</v>
      </c>
      <c r="W64" s="73" t="str">
        <f t="shared" si="6"/>
        <v>WHU</v>
      </c>
      <c r="X64" s="73" t="str">
        <f t="shared" si="6"/>
        <v>@WHU</v>
      </c>
      <c r="Y64" s="73" t="str">
        <f t="shared" si="6"/>
        <v>WHU</v>
      </c>
      <c r="Z64" s="73" t="str">
        <f t="shared" si="6"/>
        <v>@WHU</v>
      </c>
      <c r="AA64" s="73" t="str">
        <f t="shared" si="6"/>
        <v>WHU</v>
      </c>
      <c r="AB64" s="73" t="str">
        <f t="shared" si="6"/>
        <v>WHU</v>
      </c>
      <c r="AC64" s="73" t="str">
        <f t="shared" si="6"/>
        <v>@WHU</v>
      </c>
      <c r="AD64" s="73" t="str">
        <f t="shared" si="6"/>
        <v>WHU</v>
      </c>
      <c r="AE64" s="73" t="str">
        <f t="shared" si="6"/>
        <v>@WHU</v>
      </c>
      <c r="AF64" s="73" t="str">
        <f t="shared" si="6"/>
        <v>WHU</v>
      </c>
      <c r="AG64" s="73" t="str">
        <f t="shared" si="6"/>
        <v>@WHU</v>
      </c>
      <c r="AH64" s="73" t="str">
        <f t="shared" si="6"/>
        <v>WHU</v>
      </c>
      <c r="AI64" s="73" t="str">
        <f t="shared" si="6"/>
        <v>@WHU</v>
      </c>
      <c r="AJ64" s="73" t="str">
        <f t="shared" si="6"/>
        <v>WHU</v>
      </c>
      <c r="AK64" s="73" t="str">
        <f t="shared" si="6"/>
        <v>@WHU</v>
      </c>
      <c r="AL64" s="73" t="str">
        <f t="shared" si="6"/>
        <v>WHU</v>
      </c>
      <c r="AM64" s="73" t="str">
        <f t="shared" si="6"/>
        <v>@WHU</v>
      </c>
      <c r="AP64" s="66"/>
    </row>
    <row r="65" spans="1:46" x14ac:dyDescent="0.3">
      <c r="A65" s="41" t="str">
        <f t="shared" si="3"/>
        <v>WOL</v>
      </c>
      <c r="B65" s="73" t="str">
        <f t="shared" si="5"/>
        <v>WOL</v>
      </c>
      <c r="C65" s="73" t="str">
        <f t="shared" si="6"/>
        <v>@WOL</v>
      </c>
      <c r="D65" s="73" t="str">
        <f t="shared" si="6"/>
        <v>@WOL</v>
      </c>
      <c r="E65" s="73" t="str">
        <f t="shared" si="6"/>
        <v>WOL</v>
      </c>
      <c r="F65" s="73" t="str">
        <f t="shared" si="6"/>
        <v>@WOL</v>
      </c>
      <c r="G65" s="73" t="str">
        <f t="shared" si="6"/>
        <v>WOL</v>
      </c>
      <c r="H65" s="73" t="str">
        <f t="shared" si="6"/>
        <v>@WOL</v>
      </c>
      <c r="I65" s="73" t="str">
        <f t="shared" si="6"/>
        <v>WOL</v>
      </c>
      <c r="J65" s="73" t="str">
        <f t="shared" si="6"/>
        <v>@WOL</v>
      </c>
      <c r="K65" s="73" t="str">
        <f t="shared" si="6"/>
        <v>WOL</v>
      </c>
      <c r="L65" s="73" t="str">
        <f t="shared" si="6"/>
        <v>WOL</v>
      </c>
      <c r="M65" s="73" t="str">
        <f t="shared" si="6"/>
        <v>@WOL</v>
      </c>
      <c r="N65" s="73" t="str">
        <f t="shared" si="6"/>
        <v>WOL</v>
      </c>
      <c r="O65" s="73" t="str">
        <f t="shared" si="6"/>
        <v>@WOL</v>
      </c>
      <c r="P65" s="73" t="str">
        <f t="shared" si="6"/>
        <v>@WOL</v>
      </c>
      <c r="Q65" s="73" t="str">
        <f t="shared" si="6"/>
        <v>WOL</v>
      </c>
      <c r="R65" s="73" t="str">
        <f t="shared" si="6"/>
        <v>@WOL</v>
      </c>
      <c r="S65" s="73" t="str">
        <f t="shared" si="6"/>
        <v>WOL</v>
      </c>
      <c r="T65" s="73" t="str">
        <f t="shared" si="6"/>
        <v>@WOL</v>
      </c>
      <c r="U65" s="73" t="str">
        <f t="shared" si="6"/>
        <v>WOL</v>
      </c>
      <c r="V65" s="73" t="str">
        <f t="shared" si="6"/>
        <v>WOL</v>
      </c>
      <c r="W65" s="73" t="str">
        <f t="shared" si="6"/>
        <v>@WOL</v>
      </c>
      <c r="X65" s="73" t="str">
        <f t="shared" si="6"/>
        <v>WOL</v>
      </c>
      <c r="Y65" s="73" t="str">
        <f t="shared" si="6"/>
        <v>@WOL</v>
      </c>
      <c r="Z65" s="73" t="str">
        <f t="shared" si="6"/>
        <v>WOL</v>
      </c>
      <c r="AA65" s="73" t="str">
        <f t="shared" si="6"/>
        <v>@WOL</v>
      </c>
      <c r="AB65" s="73" t="str">
        <f t="shared" si="6"/>
        <v>@WOL</v>
      </c>
      <c r="AC65" s="73" t="str">
        <f t="shared" si="6"/>
        <v>WOL</v>
      </c>
      <c r="AD65" s="73" t="str">
        <f t="shared" si="6"/>
        <v>@WOL</v>
      </c>
      <c r="AE65" s="73" t="str">
        <f t="shared" si="6"/>
        <v>WOL</v>
      </c>
      <c r="AF65" s="73" t="str">
        <f t="shared" si="6"/>
        <v>@WOL</v>
      </c>
      <c r="AG65" s="73" t="str">
        <f t="shared" si="6"/>
        <v>WOL</v>
      </c>
      <c r="AH65" s="73" t="str">
        <f t="shared" si="6"/>
        <v>@WOL</v>
      </c>
      <c r="AI65" s="73" t="str">
        <f t="shared" si="6"/>
        <v>WOL</v>
      </c>
      <c r="AJ65" s="73" t="str">
        <f t="shared" si="6"/>
        <v>@WOL</v>
      </c>
      <c r="AK65" s="73" t="str">
        <f t="shared" si="6"/>
        <v>WOL</v>
      </c>
      <c r="AL65" s="73" t="str">
        <f t="shared" si="6"/>
        <v>@WOL</v>
      </c>
      <c r="AM65" s="73" t="str">
        <f t="shared" si="6"/>
        <v>WOL</v>
      </c>
      <c r="AP65" s="66"/>
    </row>
    <row r="66" spans="1:46" x14ac:dyDescent="0.3">
      <c r="AG66" s="34"/>
      <c r="AH66" s="34"/>
      <c r="AI66" s="34"/>
      <c r="AJ66" s="34"/>
      <c r="AK66" s="34"/>
      <c r="AL66" s="34"/>
      <c r="AM66" s="34"/>
    </row>
    <row r="67" spans="1:46" x14ac:dyDescent="0.3">
      <c r="A67" s="59" t="s">
        <v>0</v>
      </c>
      <c r="B67" s="59">
        <v>1</v>
      </c>
      <c r="C67" s="59">
        <v>2</v>
      </c>
      <c r="D67" s="59">
        <v>3</v>
      </c>
      <c r="E67" s="59">
        <v>4</v>
      </c>
      <c r="F67" s="59">
        <v>5</v>
      </c>
      <c r="G67" s="59">
        <v>6</v>
      </c>
      <c r="H67" s="59">
        <v>7</v>
      </c>
      <c r="I67" s="59">
        <v>8</v>
      </c>
      <c r="J67" s="59">
        <v>9</v>
      </c>
      <c r="K67" s="59">
        <v>10</v>
      </c>
      <c r="L67" s="59">
        <v>11</v>
      </c>
      <c r="M67" s="59">
        <v>12</v>
      </c>
      <c r="N67" s="59">
        <v>13</v>
      </c>
      <c r="O67" s="59">
        <v>14</v>
      </c>
      <c r="P67" s="59">
        <v>15</v>
      </c>
      <c r="Q67" s="59">
        <v>16</v>
      </c>
      <c r="R67" s="59">
        <v>17</v>
      </c>
      <c r="S67" s="59">
        <v>18</v>
      </c>
      <c r="T67" s="59">
        <v>19</v>
      </c>
      <c r="U67" s="59">
        <v>20</v>
      </c>
      <c r="V67" s="59">
        <v>21</v>
      </c>
      <c r="W67" s="59">
        <v>22</v>
      </c>
      <c r="X67" s="59">
        <v>23</v>
      </c>
      <c r="Y67" s="59">
        <v>24</v>
      </c>
      <c r="Z67" s="59">
        <v>25</v>
      </c>
      <c r="AA67" s="59">
        <v>26</v>
      </c>
      <c r="AB67" s="59">
        <v>27</v>
      </c>
      <c r="AC67" s="59">
        <v>28</v>
      </c>
      <c r="AD67" s="59">
        <v>29</v>
      </c>
      <c r="AE67" s="59">
        <v>30</v>
      </c>
      <c r="AF67" s="33">
        <v>31</v>
      </c>
      <c r="AG67" s="33">
        <v>32</v>
      </c>
      <c r="AH67" s="33">
        <v>33</v>
      </c>
      <c r="AI67" s="33">
        <v>34</v>
      </c>
      <c r="AJ67" s="33">
        <v>35</v>
      </c>
      <c r="AK67" s="33">
        <v>36</v>
      </c>
      <c r="AL67" s="33">
        <v>37</v>
      </c>
      <c r="AM67" s="33">
        <v>38</v>
      </c>
      <c r="AN67" s="63" t="s">
        <v>13</v>
      </c>
      <c r="AO67" s="59" t="s">
        <v>0</v>
      </c>
      <c r="AP67" s="63" t="str">
        <f>CONCATENATE("GW ",Fixtures!$D$6,"-",Fixtures!$D$6+8)</f>
        <v>GW 25-33</v>
      </c>
      <c r="AQ67" s="63" t="str">
        <f>CONCATENATE("GW ",Fixtures!$D$6,"-",Fixtures!$D$6+5)</f>
        <v>GW 25-30</v>
      </c>
      <c r="AR67" s="63" t="str">
        <f>CONCATENATE("GW ",Fixtures!$D$6,"-",Fixtures!$D$6+2)</f>
        <v>GW 25-27</v>
      </c>
      <c r="AS67" s="78"/>
    </row>
    <row r="68" spans="1:46" x14ac:dyDescent="0.3">
      <c r="A68" s="41" t="str">
        <f>$A46</f>
        <v>ARS</v>
      </c>
      <c r="B68" s="22">
        <f t="shared" ref="B68:B87" ca="1" si="7">(VLOOKUP(B2,$AT$2:$AU$41,2,FALSE))</f>
        <v>74.508775540487434</v>
      </c>
      <c r="C68" s="22">
        <f t="shared" ref="C68:AM75" ca="1" si="8">(VLOOKUP(C2,$AT$2:$AU$41,2,FALSE))</f>
        <v>74.995430224278195</v>
      </c>
      <c r="D68" s="22">
        <f t="shared" ca="1" si="8"/>
        <v>159.56531046819521</v>
      </c>
      <c r="E68" s="22">
        <f t="shared" ca="1" si="8"/>
        <v>85.686219675040647</v>
      </c>
      <c r="F68" s="22">
        <f t="shared" ca="1" si="8"/>
        <v>94.996752294727969</v>
      </c>
      <c r="G68" s="22">
        <f t="shared" ca="1" si="8"/>
        <v>83.391353645930707</v>
      </c>
      <c r="H68" s="22">
        <f t="shared" ca="1" si="8"/>
        <v>132.41168784835631</v>
      </c>
      <c r="I68" s="22">
        <f t="shared" ca="1" si="8"/>
        <v>65.257786950741192</v>
      </c>
      <c r="J68" s="22">
        <f t="shared" ca="1" si="8"/>
        <v>92.408476899483304</v>
      </c>
      <c r="K68" s="22">
        <f t="shared" ca="1" si="8"/>
        <v>56.908938382277455</v>
      </c>
      <c r="L68" s="22">
        <f t="shared" ca="1" si="8"/>
        <v>91.566097070610255</v>
      </c>
      <c r="M68" s="22">
        <f t="shared" ca="1" si="8"/>
        <v>134.65364299511776</v>
      </c>
      <c r="N68" s="22">
        <f t="shared" ca="1" si="8"/>
        <v>95.441383180888394</v>
      </c>
      <c r="O68" s="22">
        <f t="shared" ca="1" si="8"/>
        <v>87.384322505997346</v>
      </c>
      <c r="P68" s="22">
        <f t="shared" ca="1" si="8"/>
        <v>84.529476392357566</v>
      </c>
      <c r="Q68" s="22">
        <f t="shared" ca="1" si="8"/>
        <v>99.303826076938265</v>
      </c>
      <c r="R68" s="22">
        <f t="shared" ca="1" si="8"/>
        <v>155.51232471021717</v>
      </c>
      <c r="S68" s="22">
        <f t="shared" ca="1" si="8"/>
        <v>110.0664684180749</v>
      </c>
      <c r="T68" s="22">
        <f t="shared" ca="1" si="8"/>
        <v>79.759517384239246</v>
      </c>
      <c r="U68" s="22">
        <f t="shared" ca="1" si="8"/>
        <v>117.90699832012083</v>
      </c>
      <c r="V68" s="22">
        <f t="shared" ca="1" si="8"/>
        <v>108.33683551229151</v>
      </c>
      <c r="W68" s="22">
        <f t="shared" ca="1" si="8"/>
        <v>69.555369133894672</v>
      </c>
      <c r="X68" s="22">
        <f t="shared" ca="1" si="8"/>
        <v>75.606935645031783</v>
      </c>
      <c r="Y68" s="22">
        <f t="shared" ca="1" si="8"/>
        <v>144.10855350236992</v>
      </c>
      <c r="Z68" s="85">
        <f t="shared" ca="1" si="8"/>
        <v>91.661081385228911</v>
      </c>
      <c r="AA68" s="85">
        <f t="shared" ca="1" si="8"/>
        <v>60.961725442216988</v>
      </c>
      <c r="AB68" s="86">
        <f t="shared" ca="1" si="8"/>
        <v>90.054383251152188</v>
      </c>
      <c r="AC68" s="132">
        <f t="shared" ca="1" si="8"/>
        <v>190.07061909026544</v>
      </c>
      <c r="AD68" s="86">
        <f t="shared" ca="1" si="8"/>
        <v>81.248584972040391</v>
      </c>
      <c r="AE68" s="86">
        <f t="shared" ca="1" si="8"/>
        <v>103.31380447954814</v>
      </c>
      <c r="AF68" s="86">
        <f t="shared" ca="1" si="8"/>
        <v>116.65057944330805</v>
      </c>
      <c r="AG68" s="86">
        <f t="shared" ca="1" si="8"/>
        <v>71.496263868543281</v>
      </c>
      <c r="AH68" s="86">
        <f t="shared" ca="1" si="8"/>
        <v>111.91411864185699</v>
      </c>
      <c r="AI68" s="86">
        <f t="shared" ca="1" si="8"/>
        <v>110.17116245055088</v>
      </c>
      <c r="AJ68" s="86">
        <f t="shared" ca="1" si="8"/>
        <v>104.72760182504967</v>
      </c>
      <c r="AK68" s="22">
        <f t="shared" ca="1" si="8"/>
        <v>130.55343583761424</v>
      </c>
      <c r="AL68" s="22">
        <f t="shared" ca="1" si="8"/>
        <v>101.92276556724865</v>
      </c>
      <c r="AM68" s="22">
        <f t="shared" ca="1" si="8"/>
        <v>77.724615513868329</v>
      </c>
      <c r="AN68" s="22">
        <f ca="1">IF(OR(Fixtures!$D$6&lt;=0,Fixtures!$D$6&gt;39),AVERAGE(B68:AM68),AVERAGE(OFFSET(A68,0,Fixtures!$D$6,1,38-Fixtures!$D$6+1)))</f>
        <v>103.03362441203514</v>
      </c>
      <c r="AO68" s="41" t="str">
        <f>$A46</f>
        <v>ARS</v>
      </c>
      <c r="AP68" s="67">
        <f ca="1">AVERAGE(OFFSET(A68,0,Fixtures!$D$6,1,9))</f>
        <v>101.93012895268447</v>
      </c>
      <c r="AQ68" s="67">
        <f ca="1">AVERAGE(OFFSET(A68,0,Fixtures!$D$6,1,6))</f>
        <v>102.88503310340867</v>
      </c>
      <c r="AR68" s="67">
        <f ca="1">AVERAGE(OFFSET(A68,0,Fixtures!$D$6,1,3))</f>
        <v>80.892396692866029</v>
      </c>
      <c r="AS68" s="77"/>
      <c r="AT68" s="66"/>
    </row>
    <row r="69" spans="1:46" x14ac:dyDescent="0.3">
      <c r="A69" s="41" t="str">
        <f t="shared" ref="A69:A87" si="9">$A47</f>
        <v>AVL</v>
      </c>
      <c r="B69" s="22">
        <f t="shared" ca="1" si="7"/>
        <v>104.72760182504967</v>
      </c>
      <c r="C69" s="22">
        <f t="shared" ref="C69:Q69" ca="1" si="10">(VLOOKUP(C3,$AT$2:$AU$41,2,FALSE))</f>
        <v>65.257786950741192</v>
      </c>
      <c r="D69" s="22">
        <f t="shared" ca="1" si="10"/>
        <v>90.054383251152188</v>
      </c>
      <c r="E69" s="22">
        <f t="shared" ca="1" si="10"/>
        <v>69.555369133894672</v>
      </c>
      <c r="F69" s="22">
        <f t="shared" ca="1" si="10"/>
        <v>81.248584972040391</v>
      </c>
      <c r="G69" s="22">
        <f t="shared" ca="1" si="10"/>
        <v>98.333899105089117</v>
      </c>
      <c r="H69" s="22">
        <f t="shared" ca="1" si="10"/>
        <v>74.995430224278195</v>
      </c>
      <c r="I69" s="22">
        <f t="shared" ca="1" si="10"/>
        <v>87.384322505997346</v>
      </c>
      <c r="J69" s="22">
        <f t="shared" ca="1" si="10"/>
        <v>84.529476392357566</v>
      </c>
      <c r="K69" s="22">
        <f t="shared" ca="1" si="10"/>
        <v>190.07061909026544</v>
      </c>
      <c r="L69" s="22">
        <f t="shared" ca="1" si="10"/>
        <v>130.55343583761424</v>
      </c>
      <c r="M69" s="22">
        <f t="shared" ca="1" si="10"/>
        <v>111.91411864185699</v>
      </c>
      <c r="N69" s="22">
        <f t="shared" ca="1" si="10"/>
        <v>60.961725442216988</v>
      </c>
      <c r="O69" s="22">
        <f t="shared" ca="1" si="10"/>
        <v>132.41168784835631</v>
      </c>
      <c r="P69" s="22">
        <f t="shared" ca="1" si="10"/>
        <v>144.10855350236992</v>
      </c>
      <c r="Q69" s="22">
        <f t="shared" ca="1" si="10"/>
        <v>110.17116245055088</v>
      </c>
      <c r="R69" s="22">
        <f t="shared" ca="1" si="8"/>
        <v>92.408476899483304</v>
      </c>
      <c r="S69" s="22">
        <f t="shared" ca="1" si="8"/>
        <v>95.441383180888394</v>
      </c>
      <c r="T69" s="22">
        <f t="shared" ca="1" si="8"/>
        <v>71.496263868543281</v>
      </c>
      <c r="U69" s="22">
        <f t="shared" ca="1" si="8"/>
        <v>94.996752294727969</v>
      </c>
      <c r="V69" s="22">
        <f t="shared" ca="1" si="8"/>
        <v>91.661081385228911</v>
      </c>
      <c r="W69" s="22">
        <f t="shared" ca="1" si="8"/>
        <v>155.51232471021717</v>
      </c>
      <c r="X69" s="22">
        <f t="shared" ca="1" si="8"/>
        <v>103.31380447954814</v>
      </c>
      <c r="Y69" s="22">
        <f t="shared" ca="1" si="8"/>
        <v>77.724615513868329</v>
      </c>
      <c r="Z69" s="85">
        <f t="shared" ca="1" si="8"/>
        <v>79.759517384239246</v>
      </c>
      <c r="AA69" s="85">
        <f t="shared" ca="1" si="8"/>
        <v>85.686219675040647</v>
      </c>
      <c r="AB69" s="86">
        <f t="shared" ca="1" si="8"/>
        <v>116.65057944330805</v>
      </c>
      <c r="AC69" s="132">
        <f t="shared" ca="1" si="8"/>
        <v>75.606935645031783</v>
      </c>
      <c r="AD69" s="86">
        <f t="shared" ca="1" si="8"/>
        <v>134.65364299511776</v>
      </c>
      <c r="AE69" s="86">
        <f t="shared" ca="1" si="8"/>
        <v>117.90699832012083</v>
      </c>
      <c r="AF69" s="86">
        <f t="shared" ca="1" si="8"/>
        <v>74.508775540487434</v>
      </c>
      <c r="AG69" s="86">
        <f t="shared" ca="1" si="8"/>
        <v>91.566097070610255</v>
      </c>
      <c r="AH69" s="86">
        <f t="shared" ca="1" si="8"/>
        <v>159.56531046819521</v>
      </c>
      <c r="AI69" s="86">
        <f t="shared" ca="1" si="8"/>
        <v>108.33683551229151</v>
      </c>
      <c r="AJ69" s="86">
        <f t="shared" ca="1" si="8"/>
        <v>56.908938382277455</v>
      </c>
      <c r="AK69" s="22">
        <f t="shared" ca="1" si="8"/>
        <v>110.0664684180749</v>
      </c>
      <c r="AL69" s="22">
        <f t="shared" ca="1" si="8"/>
        <v>80.455008358709279</v>
      </c>
      <c r="AM69" s="22">
        <f t="shared" ca="1" si="8"/>
        <v>99.303826076938265</v>
      </c>
      <c r="AN69" s="22">
        <f ca="1">IF(OR(Fixtures!$D$6&lt;=0,Fixtures!$D$6&gt;39),AVERAGE(B69:AM69),AVERAGE(OFFSET(A69,0,Fixtures!$D$6,1,38-Fixtures!$D$6+1)))</f>
        <v>99.355368092174473</v>
      </c>
      <c r="AO69" s="41" t="str">
        <f t="shared" ref="AO69:AO87" si="11">$A47</f>
        <v>AVL</v>
      </c>
      <c r="AP69" s="67">
        <f ca="1">AVERAGE(OFFSET(A69,0,Fixtures!$D$6,1,9))</f>
        <v>103.98934183801681</v>
      </c>
      <c r="AQ69" s="67">
        <f ca="1">AVERAGE(OFFSET(A69,0,Fixtures!$D$6,1,6))</f>
        <v>101.71064891047639</v>
      </c>
      <c r="AR69" s="67">
        <f ca="1">AVERAGE(OFFSET(A69,0,Fixtures!$D$6,1,3))</f>
        <v>94.032105500862656</v>
      </c>
      <c r="AS69" s="77"/>
      <c r="AT69" s="66"/>
    </row>
    <row r="70" spans="1:46" x14ac:dyDescent="0.3">
      <c r="A70" s="41" t="str">
        <f t="shared" si="9"/>
        <v>BOU</v>
      </c>
      <c r="B70" s="22">
        <f t="shared" ca="1" si="7"/>
        <v>75.606935645031783</v>
      </c>
      <c r="C70" s="22">
        <f t="shared" ca="1" si="8"/>
        <v>101.92276556724865</v>
      </c>
      <c r="D70" s="22">
        <f t="shared" ca="1" si="8"/>
        <v>155.51232471021717</v>
      </c>
      <c r="E70" s="22">
        <f t="shared" ca="1" si="8"/>
        <v>134.65364299511776</v>
      </c>
      <c r="F70" s="22">
        <f t="shared" ca="1" si="8"/>
        <v>90.054383251152188</v>
      </c>
      <c r="G70" s="22">
        <f t="shared" ca="1" si="8"/>
        <v>116.65057944330805</v>
      </c>
      <c r="H70" s="22">
        <f t="shared" ca="1" si="8"/>
        <v>81.248584972040391</v>
      </c>
      <c r="I70" s="22">
        <f t="shared" ca="1" si="8"/>
        <v>98.333899105089117</v>
      </c>
      <c r="J70" s="22">
        <f t="shared" ca="1" si="8"/>
        <v>71.496263868543281</v>
      </c>
      <c r="K70" s="22">
        <f t="shared" ca="1" si="8"/>
        <v>94.996752294727969</v>
      </c>
      <c r="L70" s="22">
        <f t="shared" ca="1" si="8"/>
        <v>108.33683551229151</v>
      </c>
      <c r="M70" s="22">
        <f t="shared" ca="1" si="8"/>
        <v>74.508775540487434</v>
      </c>
      <c r="N70" s="22">
        <f t="shared" ca="1" si="8"/>
        <v>91.566097070610255</v>
      </c>
      <c r="O70" s="22">
        <f t="shared" ca="1" si="8"/>
        <v>104.72760182504967</v>
      </c>
      <c r="P70" s="22">
        <f t="shared" ca="1" si="8"/>
        <v>69.555369133894672</v>
      </c>
      <c r="Q70" s="22">
        <f t="shared" ca="1" si="8"/>
        <v>130.55343583761424</v>
      </c>
      <c r="R70" s="22">
        <f t="shared" ca="1" si="8"/>
        <v>144.10855350236992</v>
      </c>
      <c r="S70" s="22">
        <f t="shared" ca="1" si="8"/>
        <v>74.995430224278195</v>
      </c>
      <c r="T70" s="22">
        <f t="shared" ca="1" si="8"/>
        <v>80.455008358709279</v>
      </c>
      <c r="U70" s="22">
        <f t="shared" ca="1" si="8"/>
        <v>103.31380447954814</v>
      </c>
      <c r="V70" s="22">
        <f t="shared" ca="1" si="8"/>
        <v>99.303826076938265</v>
      </c>
      <c r="W70" s="22">
        <f t="shared" ca="1" si="8"/>
        <v>77.724615513868329</v>
      </c>
      <c r="X70" s="22">
        <f t="shared" ca="1" si="8"/>
        <v>87.384322505997346</v>
      </c>
      <c r="Y70" s="22">
        <f t="shared" ca="1" si="8"/>
        <v>84.529476392357566</v>
      </c>
      <c r="Z70" s="85">
        <f t="shared" ca="1" si="8"/>
        <v>83.391353645930707</v>
      </c>
      <c r="AA70" s="85">
        <f t="shared" ca="1" si="8"/>
        <v>92.408476899483304</v>
      </c>
      <c r="AB70" s="86">
        <f t="shared" ca="1" si="8"/>
        <v>91.661081385228911</v>
      </c>
      <c r="AC70" s="86">
        <f t="shared" ca="1" si="8"/>
        <v>117.90699832012083</v>
      </c>
      <c r="AD70" s="86">
        <f t="shared" ca="1" si="8"/>
        <v>159.56531046819521</v>
      </c>
      <c r="AE70" s="86">
        <f t="shared" ca="1" si="8"/>
        <v>56.908938382277455</v>
      </c>
      <c r="AF70" s="86">
        <f t="shared" ca="1" si="8"/>
        <v>111.91411864185699</v>
      </c>
      <c r="AG70" s="86">
        <f t="shared" ca="1" si="8"/>
        <v>60.961725442216988</v>
      </c>
      <c r="AH70" s="86">
        <f t="shared" ca="1" si="8"/>
        <v>132.41168784835631</v>
      </c>
      <c r="AI70" s="86">
        <f t="shared" ca="1" si="8"/>
        <v>85.686219675040647</v>
      </c>
      <c r="AJ70" s="86">
        <f t="shared" ca="1" si="8"/>
        <v>110.17116245055088</v>
      </c>
      <c r="AK70" s="22">
        <f t="shared" ca="1" si="8"/>
        <v>190.07061909026544</v>
      </c>
      <c r="AL70" s="22">
        <f t="shared" ca="1" si="8"/>
        <v>95.441383180888394</v>
      </c>
      <c r="AM70" s="22">
        <f t="shared" ca="1" si="8"/>
        <v>110.0664684180749</v>
      </c>
      <c r="AN70" s="22">
        <f ca="1">IF(OR(Fixtures!$D$6&lt;=0,Fixtures!$D$6&gt;39),AVERAGE(B70:AM70),AVERAGE(OFFSET(A70,0,Fixtures!$D$6,1,38-Fixtures!$D$6+1)))</f>
        <v>107.04039598917765</v>
      </c>
      <c r="AO70" s="41" t="str">
        <f t="shared" si="11"/>
        <v>BOU</v>
      </c>
      <c r="AP70" s="67">
        <f ca="1">AVERAGE(OFFSET(A70,0,Fixtures!$D$6,1,9))</f>
        <v>100.79218789262966</v>
      </c>
      <c r="AQ70" s="67">
        <f ca="1">AVERAGE(OFFSET(A70,0,Fixtures!$D$6,1,6))</f>
        <v>100.30702651687274</v>
      </c>
      <c r="AR70" s="67">
        <f ca="1">AVERAGE(OFFSET(A70,0,Fixtures!$D$6,1,3))</f>
        <v>89.153637310214307</v>
      </c>
      <c r="AS70" s="77"/>
      <c r="AT70" s="66"/>
    </row>
    <row r="71" spans="1:46" x14ac:dyDescent="0.3">
      <c r="A71" s="41" t="str">
        <f t="shared" si="9"/>
        <v>BRI</v>
      </c>
      <c r="B71" s="22">
        <f t="shared" ca="1" si="7"/>
        <v>94.996752294727969</v>
      </c>
      <c r="C71" s="22">
        <f t="shared" ca="1" si="8"/>
        <v>81.248584972040391</v>
      </c>
      <c r="D71" s="22">
        <f t="shared" ca="1" si="8"/>
        <v>95.441383180888394</v>
      </c>
      <c r="E71" s="22">
        <f t="shared" ca="1" si="8"/>
        <v>190.07061909026544</v>
      </c>
      <c r="F71" s="22">
        <f t="shared" ca="1" si="8"/>
        <v>74.995430224278195</v>
      </c>
      <c r="G71" s="22">
        <f t="shared" ca="1" si="8"/>
        <v>74.508775540487434</v>
      </c>
      <c r="H71" s="22">
        <f t="shared" ca="1" si="8"/>
        <v>144.10855350236992</v>
      </c>
      <c r="I71" s="22">
        <f t="shared" ca="1" si="8"/>
        <v>85.686219675040647</v>
      </c>
      <c r="J71" s="22">
        <f t="shared" ca="1" si="8"/>
        <v>101.92276556724865</v>
      </c>
      <c r="K71" s="22">
        <f t="shared" ca="1" si="8"/>
        <v>90.054383251152188</v>
      </c>
      <c r="L71" s="22">
        <f t="shared" ca="1" si="8"/>
        <v>71.496263868543281</v>
      </c>
      <c r="M71" s="22">
        <f t="shared" ca="1" si="8"/>
        <v>132.41168784835631</v>
      </c>
      <c r="N71" s="22">
        <f t="shared" ca="1" si="8"/>
        <v>110.17116245055088</v>
      </c>
      <c r="O71" s="22">
        <f t="shared" ca="1" si="8"/>
        <v>159.56531046819521</v>
      </c>
      <c r="P71" s="22">
        <f t="shared" ca="1" si="8"/>
        <v>98.333899105089117</v>
      </c>
      <c r="Q71" s="22">
        <f t="shared" ca="1" si="8"/>
        <v>91.566097070610255</v>
      </c>
      <c r="R71" s="22">
        <f t="shared" ca="1" si="8"/>
        <v>69.555369133894672</v>
      </c>
      <c r="S71" s="22">
        <f t="shared" ca="1" si="8"/>
        <v>75.606935645031783</v>
      </c>
      <c r="T71" s="22">
        <f t="shared" ca="1" si="8"/>
        <v>104.72760182504967</v>
      </c>
      <c r="U71" s="22">
        <f t="shared" ca="1" si="8"/>
        <v>65.257786950741192</v>
      </c>
      <c r="V71" s="22">
        <f t="shared" ca="1" si="8"/>
        <v>117.90699832012083</v>
      </c>
      <c r="W71" s="22">
        <f t="shared" ca="1" si="8"/>
        <v>110.0664684180749</v>
      </c>
      <c r="X71" s="22">
        <f t="shared" ca="1" si="8"/>
        <v>83.391353645930707</v>
      </c>
      <c r="Y71" s="22">
        <f t="shared" ca="1" si="8"/>
        <v>79.759517384239246</v>
      </c>
      <c r="Z71" s="85">
        <f t="shared" ca="1" si="8"/>
        <v>99.303826076938265</v>
      </c>
      <c r="AA71" s="85">
        <f t="shared" ca="1" si="8"/>
        <v>77.724615513868329</v>
      </c>
      <c r="AB71" s="86">
        <f t="shared" ca="1" si="8"/>
        <v>92.408476899483304</v>
      </c>
      <c r="AC71" s="86">
        <f t="shared" ca="1" si="8"/>
        <v>56.908938382277455</v>
      </c>
      <c r="AD71" s="86">
        <f t="shared" ca="1" si="8"/>
        <v>111.91411864185699</v>
      </c>
      <c r="AE71" s="86">
        <f t="shared" ca="1" si="8"/>
        <v>80.455008358709279</v>
      </c>
      <c r="AF71" s="86">
        <f t="shared" ca="1" si="8"/>
        <v>134.65364299511776</v>
      </c>
      <c r="AG71" s="86">
        <f t="shared" ca="1" si="8"/>
        <v>108.33683551229151</v>
      </c>
      <c r="AH71" s="86">
        <f t="shared" ca="1" si="8"/>
        <v>87.384322505997346</v>
      </c>
      <c r="AI71" s="86">
        <f t="shared" ca="1" si="8"/>
        <v>130.55343583761424</v>
      </c>
      <c r="AJ71" s="86">
        <f t="shared" ca="1" si="8"/>
        <v>155.51232471021717</v>
      </c>
      <c r="AK71" s="22">
        <f t="shared" ca="1" si="8"/>
        <v>116.65057944330805</v>
      </c>
      <c r="AL71" s="22">
        <f t="shared" ca="1" si="8"/>
        <v>60.961725442216988</v>
      </c>
      <c r="AM71" s="22">
        <f t="shared" ca="1" si="8"/>
        <v>91.661081385228911</v>
      </c>
      <c r="AN71" s="22">
        <f ca="1">IF(OR(Fixtures!$D$6&lt;=0,Fixtures!$D$6&gt;39),AVERAGE(B71:AM71),AVERAGE(OFFSET(A71,0,Fixtures!$D$6,1,38-Fixtures!$D$6+1)))</f>
        <v>100.31635226465183</v>
      </c>
      <c r="AO71" s="41" t="str">
        <f t="shared" si="11"/>
        <v>BRI</v>
      </c>
      <c r="AP71" s="67">
        <f ca="1">AVERAGE(OFFSET(A71,0,Fixtures!$D$6,1,9))</f>
        <v>94.343309431837795</v>
      </c>
      <c r="AQ71" s="67">
        <f ca="1">AVERAGE(OFFSET(A71,0,Fixtures!$D$6,1,6))</f>
        <v>86.452497312188939</v>
      </c>
      <c r="AR71" s="67">
        <f ca="1">AVERAGE(OFFSET(A71,0,Fixtures!$D$6,1,3))</f>
        <v>89.81230616342998</v>
      </c>
      <c r="AS71" s="77"/>
      <c r="AT71" s="66"/>
    </row>
    <row r="72" spans="1:46" x14ac:dyDescent="0.3">
      <c r="A72" s="41" t="str">
        <f t="shared" si="9"/>
        <v>BUR</v>
      </c>
      <c r="B72" s="22">
        <f t="shared" ca="1" si="7"/>
        <v>95.441383180888394</v>
      </c>
      <c r="C72" s="22">
        <f t="shared" ca="1" si="8"/>
        <v>98.333899105089117</v>
      </c>
      <c r="D72" s="22">
        <f t="shared" ca="1" si="8"/>
        <v>111.91411864185699</v>
      </c>
      <c r="E72" s="22">
        <f t="shared" ca="1" si="8"/>
        <v>130.55343583761424</v>
      </c>
      <c r="F72" s="22">
        <f t="shared" ca="1" si="8"/>
        <v>103.31380447954814</v>
      </c>
      <c r="G72" s="22">
        <f t="shared" ca="1" si="8"/>
        <v>71.496263868543281</v>
      </c>
      <c r="H72" s="22">
        <f t="shared" ca="1" si="8"/>
        <v>101.92276556724865</v>
      </c>
      <c r="I72" s="22">
        <f t="shared" ca="1" si="8"/>
        <v>90.054383251152188</v>
      </c>
      <c r="J72" s="22">
        <f t="shared" ca="1" si="8"/>
        <v>134.65364299511776</v>
      </c>
      <c r="K72" s="22">
        <f t="shared" ca="1" si="8"/>
        <v>117.90699832012083</v>
      </c>
      <c r="L72" s="22">
        <f t="shared" ca="1" si="8"/>
        <v>92.408476899483304</v>
      </c>
      <c r="M72" s="22">
        <f t="shared" ca="1" si="8"/>
        <v>81.248584972040391</v>
      </c>
      <c r="N72" s="22">
        <f t="shared" ca="1" si="8"/>
        <v>94.996752294727969</v>
      </c>
      <c r="O72" s="22">
        <f t="shared" ca="1" si="8"/>
        <v>56.908938382277455</v>
      </c>
      <c r="P72" s="22">
        <f t="shared" ca="1" si="8"/>
        <v>155.51232471021717</v>
      </c>
      <c r="Q72" s="22">
        <f t="shared" ca="1" si="8"/>
        <v>104.72760182504967</v>
      </c>
      <c r="R72" s="22">
        <f t="shared" ca="1" si="8"/>
        <v>60.961725442216988</v>
      </c>
      <c r="S72" s="22">
        <f t="shared" ca="1" si="8"/>
        <v>79.759517384239246</v>
      </c>
      <c r="T72" s="22">
        <f t="shared" ca="1" si="8"/>
        <v>110.0664684180749</v>
      </c>
      <c r="U72" s="22">
        <f t="shared" ca="1" si="8"/>
        <v>108.33683551229151</v>
      </c>
      <c r="V72" s="22">
        <f t="shared" ca="1" si="8"/>
        <v>83.391353645930707</v>
      </c>
      <c r="W72" s="22">
        <f t="shared" ca="1" si="8"/>
        <v>144.10855350236992</v>
      </c>
      <c r="X72" s="22">
        <f t="shared" ca="1" si="8"/>
        <v>110.17116245055088</v>
      </c>
      <c r="Y72" s="22">
        <f t="shared" ca="1" si="8"/>
        <v>132.41168784835631</v>
      </c>
      <c r="Z72" s="85">
        <f t="shared" ca="1" si="8"/>
        <v>80.455008358709279</v>
      </c>
      <c r="AA72" s="85">
        <f t="shared" ca="1" si="8"/>
        <v>116.65057944330805</v>
      </c>
      <c r="AB72" s="86">
        <f t="shared" ca="1" si="8"/>
        <v>65.257786950741192</v>
      </c>
      <c r="AC72" s="86">
        <f t="shared" ca="1" si="8"/>
        <v>74.508775540487434</v>
      </c>
      <c r="AD72" s="86">
        <f t="shared" ca="1" si="8"/>
        <v>85.686219675040647</v>
      </c>
      <c r="AE72" s="86">
        <f t="shared" ca="1" si="8"/>
        <v>190.07061909026544</v>
      </c>
      <c r="AF72" s="86">
        <f t="shared" ca="1" si="8"/>
        <v>77.724615513868329</v>
      </c>
      <c r="AG72" s="86">
        <f t="shared" ca="1" si="8"/>
        <v>69.555369133894672</v>
      </c>
      <c r="AH72" s="86">
        <f t="shared" ca="1" si="8"/>
        <v>75.606935645031783</v>
      </c>
      <c r="AI72" s="86">
        <f t="shared" ca="1" si="8"/>
        <v>99.303826076938265</v>
      </c>
      <c r="AJ72" s="86">
        <f t="shared" ca="1" si="8"/>
        <v>159.56531046819521</v>
      </c>
      <c r="AK72" s="22">
        <f t="shared" ca="1" si="8"/>
        <v>91.566097070610255</v>
      </c>
      <c r="AL72" s="22">
        <f t="shared" ca="1" si="8"/>
        <v>87.384322505997346</v>
      </c>
      <c r="AM72" s="22">
        <f t="shared" ca="1" si="8"/>
        <v>84.529476392357566</v>
      </c>
      <c r="AN72" s="22">
        <f ca="1">IF(OR(Fixtures!$D$6&lt;=0,Fixtures!$D$6&gt;39),AVERAGE(B72:AM72),AVERAGE(OFFSET(A72,0,Fixtures!$D$6,1,38-Fixtures!$D$6+1)))</f>
        <v>96.990352990388956</v>
      </c>
      <c r="AO72" s="41" t="str">
        <f t="shared" si="11"/>
        <v>BUR</v>
      </c>
      <c r="AP72" s="67">
        <f ca="1">AVERAGE(OFFSET(A72,0,Fixtures!$D$6,1,9))</f>
        <v>92.835101039038534</v>
      </c>
      <c r="AQ72" s="67">
        <f ca="1">AVERAGE(OFFSET(A72,0,Fixtures!$D$6,1,6))</f>
        <v>102.10483150975868</v>
      </c>
      <c r="AR72" s="67">
        <f ca="1">AVERAGE(OFFSET(A72,0,Fixtures!$D$6,1,3))</f>
        <v>87.454458250919515</v>
      </c>
      <c r="AS72" s="77"/>
      <c r="AT72" s="66"/>
    </row>
    <row r="73" spans="1:46" x14ac:dyDescent="0.3">
      <c r="A73" s="41" t="str">
        <f t="shared" si="9"/>
        <v>CHE</v>
      </c>
      <c r="B73" s="22">
        <f t="shared" ca="1" si="7"/>
        <v>132.41168784835631</v>
      </c>
      <c r="C73" s="22">
        <f t="shared" ca="1" si="8"/>
        <v>110.17116245055088</v>
      </c>
      <c r="D73" s="22">
        <f t="shared" ca="1" si="8"/>
        <v>87.384322505997346</v>
      </c>
      <c r="E73" s="22">
        <f t="shared" ca="1" si="8"/>
        <v>75.606935645031783</v>
      </c>
      <c r="F73" s="22">
        <f t="shared" ca="1" si="8"/>
        <v>111.91411864185699</v>
      </c>
      <c r="G73" s="22">
        <f t="shared" ca="1" si="8"/>
        <v>130.55343583761424</v>
      </c>
      <c r="H73" s="22">
        <f t="shared" ca="1" si="8"/>
        <v>84.529476392357566</v>
      </c>
      <c r="I73" s="22">
        <f t="shared" ca="1" si="8"/>
        <v>116.65057944330805</v>
      </c>
      <c r="J73" s="22">
        <f t="shared" ca="1" si="8"/>
        <v>60.961725442216988</v>
      </c>
      <c r="K73" s="22">
        <f t="shared" ca="1" si="8"/>
        <v>91.661081385228911</v>
      </c>
      <c r="L73" s="22">
        <f t="shared" ca="1" si="8"/>
        <v>94.996752294727969</v>
      </c>
      <c r="M73" s="22">
        <f t="shared" ca="1" si="8"/>
        <v>56.908938382277455</v>
      </c>
      <c r="N73" s="22">
        <f t="shared" ca="1" si="8"/>
        <v>190.07061909026544</v>
      </c>
      <c r="O73" s="22">
        <f t="shared" ca="1" si="8"/>
        <v>81.248584972040391</v>
      </c>
      <c r="P73" s="22">
        <f t="shared" ca="1" si="8"/>
        <v>83.391353645930707</v>
      </c>
      <c r="Q73" s="22">
        <f t="shared" ca="1" si="8"/>
        <v>110.0664684180749</v>
      </c>
      <c r="R73" s="22">
        <f t="shared" ca="1" si="8"/>
        <v>65.257786950741192</v>
      </c>
      <c r="S73" s="22">
        <f t="shared" ca="1" si="8"/>
        <v>104.72760182504967</v>
      </c>
      <c r="T73" s="22">
        <f t="shared" ca="1" si="8"/>
        <v>95.441383180888394</v>
      </c>
      <c r="U73" s="22">
        <f t="shared" ca="1" si="8"/>
        <v>98.333899105089117</v>
      </c>
      <c r="V73" s="22">
        <f t="shared" ca="1" si="8"/>
        <v>103.31380447954814</v>
      </c>
      <c r="W73" s="22">
        <f t="shared" ca="1" si="8"/>
        <v>74.995430224278195</v>
      </c>
      <c r="X73" s="22">
        <f t="shared" ca="1" si="8"/>
        <v>74.508775540487434</v>
      </c>
      <c r="Y73" s="22">
        <f t="shared" ca="1" si="8"/>
        <v>80.455008358709279</v>
      </c>
      <c r="Z73" s="85">
        <f t="shared" ca="1" si="8"/>
        <v>134.65364299511776</v>
      </c>
      <c r="AA73" s="85">
        <f t="shared" ca="1" si="8"/>
        <v>108.33683551229151</v>
      </c>
      <c r="AB73" s="86">
        <f t="shared" ca="1" si="8"/>
        <v>85.686219675040647</v>
      </c>
      <c r="AC73" s="86">
        <f t="shared" ca="1" si="8"/>
        <v>79.759517384239246</v>
      </c>
      <c r="AD73" s="86">
        <f t="shared" ca="1" si="8"/>
        <v>90.054383251152188</v>
      </c>
      <c r="AE73" s="86">
        <f t="shared" ca="1" si="8"/>
        <v>101.92276556724865</v>
      </c>
      <c r="AF73" s="86">
        <f t="shared" ca="1" si="8"/>
        <v>155.51232471021717</v>
      </c>
      <c r="AG73" s="86">
        <f t="shared" ca="1" si="8"/>
        <v>99.303826076938265</v>
      </c>
      <c r="AH73" s="86">
        <f t="shared" ca="1" si="8"/>
        <v>77.724615513868329</v>
      </c>
      <c r="AI73" s="86">
        <f t="shared" ca="1" si="8"/>
        <v>69.555369133894672</v>
      </c>
      <c r="AJ73" s="86">
        <f t="shared" ca="1" si="8"/>
        <v>92.408476899483304</v>
      </c>
      <c r="AK73" s="22">
        <f t="shared" ca="1" si="8"/>
        <v>71.496263868543281</v>
      </c>
      <c r="AL73" s="22">
        <f t="shared" ca="1" si="8"/>
        <v>159.56531046819521</v>
      </c>
      <c r="AM73" s="22">
        <f t="shared" ca="1" si="8"/>
        <v>91.566097070610255</v>
      </c>
      <c r="AN73" s="22">
        <f ca="1">IF(OR(Fixtures!$D$6&lt;=0,Fixtures!$D$6&gt;39),AVERAGE(B73:AM73),AVERAGE(OFFSET(A73,0,Fixtures!$D$6,1,38-Fixtures!$D$6+1)))</f>
        <v>101.25326058048861</v>
      </c>
      <c r="AO73" s="41" t="str">
        <f t="shared" si="11"/>
        <v>CHE</v>
      </c>
      <c r="AP73" s="67">
        <f ca="1">AVERAGE(OFFSET(A73,0,Fixtures!$D$6,1,9))</f>
        <v>103.66157007623488</v>
      </c>
      <c r="AQ73" s="67">
        <f ca="1">AVERAGE(OFFSET(A73,0,Fixtures!$D$6,1,6))</f>
        <v>100.06889406418168</v>
      </c>
      <c r="AR73" s="67">
        <f ca="1">AVERAGE(OFFSET(A73,0,Fixtures!$D$6,1,3))</f>
        <v>109.55889939414998</v>
      </c>
      <c r="AS73" s="77"/>
      <c r="AT73" s="66"/>
    </row>
    <row r="74" spans="1:46" x14ac:dyDescent="0.3">
      <c r="A74" s="41" t="str">
        <f t="shared" si="9"/>
        <v>CRY</v>
      </c>
      <c r="B74" s="22">
        <f t="shared" ca="1" si="7"/>
        <v>90.054383251152188</v>
      </c>
      <c r="C74" s="22">
        <f t="shared" ca="1" si="8"/>
        <v>92.408476899483304</v>
      </c>
      <c r="D74" s="22">
        <f t="shared" ca="1" si="8"/>
        <v>132.41168784835631</v>
      </c>
      <c r="E74" s="22">
        <f t="shared" ca="1" si="8"/>
        <v>83.391353645930707</v>
      </c>
      <c r="F74" s="22">
        <f t="shared" ca="1" si="8"/>
        <v>104.72760182504967</v>
      </c>
      <c r="G74" s="22">
        <f t="shared" ca="1" si="8"/>
        <v>91.566097070610255</v>
      </c>
      <c r="H74" s="22">
        <f t="shared" ca="1" si="8"/>
        <v>71.496263868543281</v>
      </c>
      <c r="I74" s="22">
        <f t="shared" ca="1" si="8"/>
        <v>99.303826076938265</v>
      </c>
      <c r="J74" s="22">
        <f t="shared" ca="1" si="8"/>
        <v>155.51232471021717</v>
      </c>
      <c r="K74" s="22">
        <f t="shared" ca="1" si="8"/>
        <v>98.333899105089117</v>
      </c>
      <c r="L74" s="22">
        <f t="shared" ca="1" si="8"/>
        <v>110.17116245055088</v>
      </c>
      <c r="M74" s="22">
        <f t="shared" ca="1" si="8"/>
        <v>144.10855350236992</v>
      </c>
      <c r="N74" s="22">
        <f t="shared" ca="1" si="8"/>
        <v>130.55343583761424</v>
      </c>
      <c r="O74" s="22">
        <f t="shared" ca="1" si="8"/>
        <v>91.661081385228911</v>
      </c>
      <c r="P74" s="22">
        <f t="shared" ca="1" si="8"/>
        <v>65.257786950741192</v>
      </c>
      <c r="Q74" s="22">
        <f t="shared" ca="1" si="8"/>
        <v>94.996752294727969</v>
      </c>
      <c r="R74" s="22">
        <f t="shared" ca="1" si="8"/>
        <v>84.529476392357566</v>
      </c>
      <c r="S74" s="22">
        <f t="shared" ca="1" si="8"/>
        <v>74.508775540487434</v>
      </c>
      <c r="T74" s="22">
        <f t="shared" ca="1" si="8"/>
        <v>81.248584972040391</v>
      </c>
      <c r="U74" s="22">
        <f t="shared" ca="1" si="8"/>
        <v>116.65057944330805</v>
      </c>
      <c r="V74" s="22">
        <f t="shared" ca="1" si="8"/>
        <v>87.384322505997346</v>
      </c>
      <c r="W74" s="22">
        <f t="shared" ca="1" si="8"/>
        <v>80.455008358709279</v>
      </c>
      <c r="X74" s="22">
        <f t="shared" ca="1" si="8"/>
        <v>190.07061909026544</v>
      </c>
      <c r="Y74" s="22">
        <f t="shared" ca="1" si="8"/>
        <v>95.441383180888394</v>
      </c>
      <c r="Z74" s="85">
        <f t="shared" ca="1" si="8"/>
        <v>75.606935645031783</v>
      </c>
      <c r="AA74" s="85">
        <f t="shared" ca="1" si="8"/>
        <v>110.0664684180749</v>
      </c>
      <c r="AB74" s="86">
        <f t="shared" ca="1" si="8"/>
        <v>60.961725442216988</v>
      </c>
      <c r="AC74" s="86">
        <f t="shared" ca="1" si="8"/>
        <v>103.31380447954814</v>
      </c>
      <c r="AD74" s="86">
        <f t="shared" ca="1" si="8"/>
        <v>77.724615513868329</v>
      </c>
      <c r="AE74" s="86">
        <f t="shared" ca="1" si="8"/>
        <v>79.759517384239246</v>
      </c>
      <c r="AF74" s="86">
        <f t="shared" ca="1" si="8"/>
        <v>159.56531046819521</v>
      </c>
      <c r="AG74" s="86">
        <f t="shared" ca="1" si="8"/>
        <v>74.995430224278195</v>
      </c>
      <c r="AH74" s="86">
        <f t="shared" ca="1" si="8"/>
        <v>134.65364299511776</v>
      </c>
      <c r="AI74" s="86">
        <f t="shared" ca="1" si="8"/>
        <v>117.90699832012083</v>
      </c>
      <c r="AJ74" s="86">
        <f t="shared" ca="1" si="8"/>
        <v>101.92276556724865</v>
      </c>
      <c r="AK74" s="22">
        <f t="shared" ca="1" si="8"/>
        <v>108.33683551229151</v>
      </c>
      <c r="AL74" s="22">
        <f t="shared" ca="1" si="8"/>
        <v>111.91411864185699</v>
      </c>
      <c r="AM74" s="22">
        <f t="shared" ca="1" si="8"/>
        <v>85.686219675040647</v>
      </c>
      <c r="AN74" s="22">
        <f ca="1">IF(OR(Fixtures!$D$6&lt;=0,Fixtures!$D$6&gt;39),AVERAGE(B74:AM74),AVERAGE(OFFSET(A74,0,Fixtures!$D$6,1,38-Fixtures!$D$6+1)))</f>
        <v>100.17245630622349</v>
      </c>
      <c r="AO74" s="41" t="str">
        <f t="shared" si="11"/>
        <v>CRY</v>
      </c>
      <c r="AP74" s="67">
        <f ca="1">AVERAGE(OFFSET(A74,0,Fixtures!$D$6,1,9))</f>
        <v>97.405272285618949</v>
      </c>
      <c r="AQ74" s="67">
        <f ca="1">AVERAGE(OFFSET(A74,0,Fixtures!$D$6,1,6))</f>
        <v>84.572177813829896</v>
      </c>
      <c r="AR74" s="67">
        <f ca="1">AVERAGE(OFFSET(A74,0,Fixtures!$D$6,1,3))</f>
        <v>82.211709835107897</v>
      </c>
      <c r="AS74" s="77"/>
      <c r="AT74" s="66"/>
    </row>
    <row r="75" spans="1:46" x14ac:dyDescent="0.3">
      <c r="A75" s="41" t="str">
        <f t="shared" si="9"/>
        <v>EVE</v>
      </c>
      <c r="B75" s="22">
        <f t="shared" ca="1" si="7"/>
        <v>69.555369133894672</v>
      </c>
      <c r="C75" s="22">
        <f t="shared" ca="1" si="8"/>
        <v>77.724615513868329</v>
      </c>
      <c r="D75" s="22">
        <f t="shared" ca="1" si="8"/>
        <v>101.92276556724865</v>
      </c>
      <c r="E75" s="22">
        <f t="shared" ca="1" si="8"/>
        <v>91.566097070610255</v>
      </c>
      <c r="F75" s="22">
        <f t="shared" ca="1" si="8"/>
        <v>79.759517384239246</v>
      </c>
      <c r="G75" s="22">
        <f t="shared" ca="1" si="8"/>
        <v>75.606935645031783</v>
      </c>
      <c r="H75" s="22">
        <f t="shared" ca="1" si="8"/>
        <v>155.51232471021717</v>
      </c>
      <c r="I75" s="22">
        <f t="shared" ca="1" si="8"/>
        <v>91.661081385228911</v>
      </c>
      <c r="J75" s="22">
        <f t="shared" ca="1" si="8"/>
        <v>81.248584972040391</v>
      </c>
      <c r="K75" s="22">
        <f t="shared" ca="1" si="8"/>
        <v>103.31380447954814</v>
      </c>
      <c r="L75" s="22">
        <f t="shared" ca="1" si="8"/>
        <v>85.686219675040647</v>
      </c>
      <c r="M75" s="22">
        <f t="shared" ca="1" si="8"/>
        <v>116.65057944330805</v>
      </c>
      <c r="N75" s="22">
        <f t="shared" ref="C75:AM82" ca="1" si="12">(VLOOKUP(N9,$AT$2:$AU$41,2,FALSE))</f>
        <v>71.496263868543281</v>
      </c>
      <c r="O75" s="22">
        <f t="shared" ca="1" si="12"/>
        <v>134.65364299511776</v>
      </c>
      <c r="P75" s="22">
        <f t="shared" ca="1" si="12"/>
        <v>159.56531046819521</v>
      </c>
      <c r="Q75" s="22">
        <f t="shared" ca="1" si="12"/>
        <v>117.90699832012083</v>
      </c>
      <c r="R75" s="22">
        <f t="shared" ca="1" si="12"/>
        <v>132.41168784835631</v>
      </c>
      <c r="S75" s="22">
        <f t="shared" ca="1" si="12"/>
        <v>80.455008358709279</v>
      </c>
      <c r="T75" s="22">
        <f t="shared" ca="1" si="12"/>
        <v>74.995430224278195</v>
      </c>
      <c r="U75" s="22">
        <f t="shared" ca="1" si="12"/>
        <v>74.508775540487434</v>
      </c>
      <c r="V75" s="22">
        <f t="shared" ca="1" si="12"/>
        <v>190.07061909026544</v>
      </c>
      <c r="W75" s="22">
        <f t="shared" ca="1" si="12"/>
        <v>84.529476392357566</v>
      </c>
      <c r="X75" s="22">
        <f t="shared" ca="1" si="12"/>
        <v>99.303826076938265</v>
      </c>
      <c r="Y75" s="22">
        <f t="shared" ca="1" si="12"/>
        <v>60.961725442216988</v>
      </c>
      <c r="Z75" s="85">
        <f t="shared" ca="1" si="12"/>
        <v>94.996752294727969</v>
      </c>
      <c r="AA75" s="85">
        <f t="shared" ca="1" si="12"/>
        <v>56.908938382277455</v>
      </c>
      <c r="AB75" s="86">
        <f t="shared" ca="1" si="12"/>
        <v>98.333899105089117</v>
      </c>
      <c r="AC75" s="86">
        <f t="shared" ref="AC75" ca="1" si="13">(VLOOKUP(AC9,$AT$2:$AU$41,2,FALSE))</f>
        <v>108.33683551229151</v>
      </c>
      <c r="AD75" s="86">
        <f t="shared" ca="1" si="12"/>
        <v>144.10855350236992</v>
      </c>
      <c r="AE75" s="86">
        <f t="shared" ca="1" si="12"/>
        <v>130.55343583761424</v>
      </c>
      <c r="AF75" s="86">
        <f t="shared" ca="1" si="12"/>
        <v>87.384322505997346</v>
      </c>
      <c r="AG75" s="86">
        <f t="shared" ca="1" si="12"/>
        <v>110.17116245055088</v>
      </c>
      <c r="AH75" s="86">
        <f t="shared" ca="1" si="12"/>
        <v>104.72760182504967</v>
      </c>
      <c r="AI75" s="86">
        <f t="shared" ca="1" si="12"/>
        <v>95.441383180888394</v>
      </c>
      <c r="AJ75" s="86">
        <f t="shared" ca="1" si="12"/>
        <v>111.91411864185699</v>
      </c>
      <c r="AK75" s="22">
        <f t="shared" ca="1" si="12"/>
        <v>83.391353645930707</v>
      </c>
      <c r="AL75" s="22">
        <f t="shared" ca="1" si="12"/>
        <v>92.408476899483304</v>
      </c>
      <c r="AM75" s="22">
        <f t="shared" ca="1" si="12"/>
        <v>65.257786950741192</v>
      </c>
      <c r="AN75" s="22">
        <f ca="1">IF(OR(Fixtures!$D$6&lt;=0,Fixtures!$D$6&gt;39),AVERAGE(B75:AM75),AVERAGE(OFFSET(A75,0,Fixtures!$D$6,1,38-Fixtures!$D$6+1)))</f>
        <v>98.852472909633462</v>
      </c>
      <c r="AO75" s="41" t="str">
        <f t="shared" si="11"/>
        <v>EVE</v>
      </c>
      <c r="AP75" s="67">
        <f ca="1">AVERAGE(OFFSET(A75,0,Fixtures!$D$6,1,9))</f>
        <v>103.94683349066312</v>
      </c>
      <c r="AQ75" s="67">
        <f ca="1">AVERAGE(OFFSET(A75,0,Fixtures!$D$6,1,6))</f>
        <v>105.53973577239503</v>
      </c>
      <c r="AR75" s="67">
        <f ca="1">AVERAGE(OFFSET(A75,0,Fixtures!$D$6,1,3))</f>
        <v>83.413196594031504</v>
      </c>
      <c r="AS75" s="77"/>
      <c r="AT75" s="66"/>
    </row>
    <row r="76" spans="1:46" x14ac:dyDescent="0.3">
      <c r="A76" s="41" t="str">
        <f t="shared" si="9"/>
        <v>LEI</v>
      </c>
      <c r="B76" s="22">
        <f t="shared" ca="1" si="7"/>
        <v>91.566097070610255</v>
      </c>
      <c r="C76" s="22">
        <f t="shared" ca="1" si="12"/>
        <v>144.10855350236992</v>
      </c>
      <c r="D76" s="22">
        <f t="shared" ca="1" si="12"/>
        <v>92.408476899483304</v>
      </c>
      <c r="E76" s="22">
        <f t="shared" ca="1" si="12"/>
        <v>65.257786950741192</v>
      </c>
      <c r="F76" s="22">
        <f t="shared" ca="1" si="12"/>
        <v>132.41168784835631</v>
      </c>
      <c r="G76" s="22">
        <f t="shared" ca="1" si="12"/>
        <v>85.686219675040647</v>
      </c>
      <c r="H76" s="22">
        <f t="shared" ca="1" si="12"/>
        <v>60.961725442216988</v>
      </c>
      <c r="I76" s="22">
        <f t="shared" ca="1" si="12"/>
        <v>159.56531046819521</v>
      </c>
      <c r="J76" s="22">
        <f t="shared" ca="1" si="12"/>
        <v>74.995430224278195</v>
      </c>
      <c r="K76" s="22">
        <f t="shared" ca="1" si="12"/>
        <v>116.65057944330805</v>
      </c>
      <c r="L76" s="22">
        <f t="shared" ca="1" si="12"/>
        <v>69.555369133894672</v>
      </c>
      <c r="M76" s="22">
        <f t="shared" ca="1" si="12"/>
        <v>80.455008358709279</v>
      </c>
      <c r="N76" s="22">
        <f t="shared" ca="1" si="12"/>
        <v>103.31380447954814</v>
      </c>
      <c r="O76" s="22">
        <f t="shared" ca="1" si="12"/>
        <v>90.054383251152188</v>
      </c>
      <c r="P76" s="22">
        <f t="shared" ca="1" si="12"/>
        <v>77.724615513868329</v>
      </c>
      <c r="Q76" s="22">
        <f t="shared" ca="1" si="12"/>
        <v>101.92276556724865</v>
      </c>
      <c r="R76" s="22">
        <f t="shared" ca="1" si="12"/>
        <v>71.496263868543281</v>
      </c>
      <c r="S76" s="22">
        <f t="shared" ca="1" si="12"/>
        <v>190.07061909026544</v>
      </c>
      <c r="T76" s="22">
        <f t="shared" ca="1" si="12"/>
        <v>130.55343583761424</v>
      </c>
      <c r="U76" s="22">
        <f t="shared" ca="1" si="12"/>
        <v>99.303826076938265</v>
      </c>
      <c r="V76" s="22">
        <f t="shared" ca="1" si="12"/>
        <v>74.508775540487434</v>
      </c>
      <c r="W76" s="22">
        <f t="shared" ca="1" si="12"/>
        <v>95.441383180888394</v>
      </c>
      <c r="X76" s="22">
        <f t="shared" ca="1" si="12"/>
        <v>91.661081385228911</v>
      </c>
      <c r="Y76" s="22">
        <f t="shared" ca="1" si="12"/>
        <v>81.248584972040391</v>
      </c>
      <c r="Z76" s="85">
        <f t="shared" ca="1" si="12"/>
        <v>117.90699832012083</v>
      </c>
      <c r="AA76" s="85">
        <f t="shared" ca="1" si="12"/>
        <v>111.91411864185699</v>
      </c>
      <c r="AB76" s="86">
        <f t="shared" ca="1" si="12"/>
        <v>155.51232471021717</v>
      </c>
      <c r="AC76" s="86">
        <f t="shared" ca="1" si="12"/>
        <v>87.384322505997346</v>
      </c>
      <c r="AD76" s="86">
        <f t="shared" ca="1" si="12"/>
        <v>83.391353645930707</v>
      </c>
      <c r="AE76" s="86">
        <f t="shared" ca="1" si="12"/>
        <v>94.996752294727969</v>
      </c>
      <c r="AF76" s="86">
        <f t="shared" ca="1" si="12"/>
        <v>84.529476392357566</v>
      </c>
      <c r="AG76" s="86">
        <f t="shared" ca="1" si="12"/>
        <v>110.0664684180749</v>
      </c>
      <c r="AH76" s="86">
        <f t="shared" ca="1" si="12"/>
        <v>56.908938382277455</v>
      </c>
      <c r="AI76" s="86">
        <f t="shared" ca="1" si="12"/>
        <v>98.333899105089117</v>
      </c>
      <c r="AJ76" s="86">
        <f t="shared" ca="1" si="12"/>
        <v>79.759517384239246</v>
      </c>
      <c r="AK76" s="22">
        <f t="shared" ca="1" si="12"/>
        <v>75.606935645031783</v>
      </c>
      <c r="AL76" s="22">
        <f t="shared" ca="1" si="12"/>
        <v>104.72760182504967</v>
      </c>
      <c r="AM76" s="22">
        <f t="shared" ca="1" si="12"/>
        <v>108.33683551229151</v>
      </c>
      <c r="AN76" s="22">
        <f ca="1">IF(OR(Fixtures!$D$6&lt;=0,Fixtures!$D$6&gt;39),AVERAGE(B76:AM76),AVERAGE(OFFSET(A76,0,Fixtures!$D$6,1,38-Fixtures!$D$6+1)))</f>
        <v>97.812538770233033</v>
      </c>
      <c r="AO76" s="41" t="str">
        <f t="shared" si="11"/>
        <v>LEI</v>
      </c>
      <c r="AP76" s="67">
        <f ca="1">AVERAGE(OFFSET(A76,0,Fixtures!$D$6,1,9))</f>
        <v>100.29008370128456</v>
      </c>
      <c r="AQ76" s="67">
        <f ca="1">AVERAGE(OFFSET(A76,0,Fixtures!$D$6,1,6))</f>
        <v>108.51764501980851</v>
      </c>
      <c r="AR76" s="67">
        <f ca="1">AVERAGE(OFFSET(A76,0,Fixtures!$D$6,1,3))</f>
        <v>128.44448055739835</v>
      </c>
      <c r="AS76" s="77"/>
      <c r="AT76" s="66"/>
    </row>
    <row r="77" spans="1:46" x14ac:dyDescent="0.3">
      <c r="A77" s="41" t="str">
        <f t="shared" si="9"/>
        <v>LIV</v>
      </c>
      <c r="B77" s="22">
        <f t="shared" ca="1" si="7"/>
        <v>71.496263868543281</v>
      </c>
      <c r="C77" s="22">
        <f t="shared" ca="1" si="12"/>
        <v>116.65057944330805</v>
      </c>
      <c r="D77" s="22">
        <f t="shared" ca="1" si="12"/>
        <v>80.455008358709279</v>
      </c>
      <c r="E77" s="22">
        <f t="shared" ca="1" si="12"/>
        <v>91.661081385228911</v>
      </c>
      <c r="F77" s="22">
        <f t="shared" ca="1" si="12"/>
        <v>60.961725442216988</v>
      </c>
      <c r="G77" s="22">
        <f t="shared" ca="1" si="12"/>
        <v>144.10855350236992</v>
      </c>
      <c r="H77" s="22">
        <f t="shared" ca="1" si="12"/>
        <v>92.408476899483304</v>
      </c>
      <c r="I77" s="22">
        <f t="shared" ca="1" si="12"/>
        <v>110.17116245055088</v>
      </c>
      <c r="J77" s="22">
        <f t="shared" ca="1" si="12"/>
        <v>132.41168784835631</v>
      </c>
      <c r="K77" s="22">
        <f t="shared" ca="1" si="12"/>
        <v>85.686219675040647</v>
      </c>
      <c r="L77" s="22">
        <f t="shared" ca="1" si="12"/>
        <v>101.92276556724865</v>
      </c>
      <c r="M77" s="22">
        <f t="shared" ca="1" si="12"/>
        <v>155.51232471021717</v>
      </c>
      <c r="N77" s="22">
        <f t="shared" ca="1" si="12"/>
        <v>69.555369133894672</v>
      </c>
      <c r="O77" s="22">
        <f t="shared" ca="1" si="12"/>
        <v>84.529476392357566</v>
      </c>
      <c r="P77" s="22">
        <f t="shared" ca="1" si="12"/>
        <v>90.054383251152188</v>
      </c>
      <c r="Q77" s="22">
        <f t="shared" ca="1" si="12"/>
        <v>79.759517384239246</v>
      </c>
      <c r="R77" s="22">
        <f t="shared" ca="1" si="12"/>
        <v>77.724615513868329</v>
      </c>
      <c r="S77" s="92">
        <f t="shared" ca="1" si="12"/>
        <v>99.303826076938265</v>
      </c>
      <c r="T77" s="22">
        <f t="shared" ca="1" si="12"/>
        <v>134.65364299511776</v>
      </c>
      <c r="U77" s="22">
        <f t="shared" ca="1" si="12"/>
        <v>91.566097070610255</v>
      </c>
      <c r="V77" s="22">
        <f t="shared" ca="1" si="12"/>
        <v>75.606935645031783</v>
      </c>
      <c r="W77" s="22">
        <f t="shared" ca="1" si="12"/>
        <v>104.72760182504967</v>
      </c>
      <c r="X77" s="22">
        <f t="shared" ca="1" si="12"/>
        <v>108.33683551229151</v>
      </c>
      <c r="Y77" s="92">
        <f t="shared" ca="1" si="12"/>
        <v>111.91411864185699</v>
      </c>
      <c r="Z77" s="85">
        <f t="shared" ca="1" si="12"/>
        <v>95.441383180888394</v>
      </c>
      <c r="AA77" s="85">
        <f t="shared" ca="1" si="12"/>
        <v>87.384322505997346</v>
      </c>
      <c r="AB77" s="86">
        <f t="shared" ca="1" si="12"/>
        <v>81.248584972040391</v>
      </c>
      <c r="AC77" s="86">
        <f t="shared" ca="1" si="12"/>
        <v>94.996752294727969</v>
      </c>
      <c r="AD77" s="86">
        <f t="shared" ca="1" si="12"/>
        <v>65.257786950741192</v>
      </c>
      <c r="AE77" s="86">
        <f t="shared" ca="1" si="12"/>
        <v>110.0664684180749</v>
      </c>
      <c r="AF77" s="86">
        <f t="shared" ca="1" si="12"/>
        <v>56.908938382277455</v>
      </c>
      <c r="AG77" s="86">
        <f t="shared" ca="1" si="12"/>
        <v>190.07061909026544</v>
      </c>
      <c r="AH77" s="86">
        <f t="shared" ca="1" si="12"/>
        <v>83.391353645930707</v>
      </c>
      <c r="AI77" s="86">
        <f t="shared" ca="1" si="12"/>
        <v>103.31380447954814</v>
      </c>
      <c r="AJ77" s="86">
        <f t="shared" ca="1" si="12"/>
        <v>74.995430224278195</v>
      </c>
      <c r="AK77" s="22">
        <f t="shared" ca="1" si="12"/>
        <v>98.333899105089117</v>
      </c>
      <c r="AL77" s="22">
        <f t="shared" ca="1" si="12"/>
        <v>117.90699832012083</v>
      </c>
      <c r="AM77" s="22">
        <f t="shared" ca="1" si="12"/>
        <v>74.508775540487434</v>
      </c>
      <c r="AN77" s="22">
        <f ca="1">IF(OR(Fixtures!$D$6&lt;=0,Fixtures!$D$6&gt;39),AVERAGE(B77:AM77),AVERAGE(OFFSET(A77,0,Fixtures!$D$6,1,38-Fixtures!$D$6+1)))</f>
        <v>95.273222650747684</v>
      </c>
      <c r="AO77" s="41" t="str">
        <f t="shared" si="11"/>
        <v>LIV</v>
      </c>
      <c r="AP77" s="67">
        <f ca="1">AVERAGE(OFFSET(A77,0,Fixtures!$D$6,1,9))</f>
        <v>96.085134382327084</v>
      </c>
      <c r="AQ77" s="67">
        <f ca="1">AVERAGE(OFFSET(A77,0,Fixtures!$D$6,1,6))</f>
        <v>89.065883053745026</v>
      </c>
      <c r="AR77" s="67">
        <f ca="1">AVERAGE(OFFSET(A77,0,Fixtures!$D$6,1,3))</f>
        <v>88.024763552975358</v>
      </c>
      <c r="AS77" s="77"/>
      <c r="AT77" s="66"/>
    </row>
    <row r="78" spans="1:46" x14ac:dyDescent="0.3">
      <c r="A78" s="41" t="str">
        <f t="shared" si="9"/>
        <v>MCI</v>
      </c>
      <c r="B78" s="22">
        <f t="shared" ca="1" si="7"/>
        <v>99.303826076938265</v>
      </c>
      <c r="C78" s="22">
        <f t="shared" ca="1" si="12"/>
        <v>85.686219675040647</v>
      </c>
      <c r="D78" s="22">
        <f t="shared" ca="1" si="12"/>
        <v>79.759517384239246</v>
      </c>
      <c r="E78" s="22">
        <f t="shared" ca="1" si="12"/>
        <v>84.529476392357566</v>
      </c>
      <c r="F78" s="22">
        <f t="shared" ca="1" si="12"/>
        <v>87.384322505997346</v>
      </c>
      <c r="G78" s="22">
        <f t="shared" ca="1" si="12"/>
        <v>77.724615513868329</v>
      </c>
      <c r="H78" s="22">
        <f t="shared" ca="1" si="12"/>
        <v>110.0664684180749</v>
      </c>
      <c r="I78" s="22">
        <f t="shared" ca="1" si="12"/>
        <v>91.566097070610255</v>
      </c>
      <c r="J78" s="22">
        <f t="shared" ca="1" si="12"/>
        <v>69.555369133894672</v>
      </c>
      <c r="K78" s="22">
        <f t="shared" ca="1" si="12"/>
        <v>83.391353645930707</v>
      </c>
      <c r="L78" s="22">
        <f t="shared" ca="1" si="12"/>
        <v>95.441383180888394</v>
      </c>
      <c r="M78" s="22">
        <f t="shared" ca="1" si="12"/>
        <v>159.56531046819521</v>
      </c>
      <c r="N78" s="22">
        <f t="shared" ca="1" si="12"/>
        <v>117.90699832012083</v>
      </c>
      <c r="O78" s="22">
        <f t="shared" ca="1" si="12"/>
        <v>74.508775540487434</v>
      </c>
      <c r="P78" s="22">
        <f t="shared" ca="1" si="12"/>
        <v>91.661081385228911</v>
      </c>
      <c r="Q78" s="22">
        <f t="shared" ca="1" si="12"/>
        <v>108.33683551229151</v>
      </c>
      <c r="R78" s="22">
        <f t="shared" ca="1" si="12"/>
        <v>98.333899105089117</v>
      </c>
      <c r="S78" s="22">
        <f t="shared" ca="1" si="12"/>
        <v>110.17116245055088</v>
      </c>
      <c r="T78" s="22">
        <f t="shared" ca="1" si="12"/>
        <v>111.91411864185699</v>
      </c>
      <c r="U78" s="22">
        <f t="shared" ca="1" si="12"/>
        <v>75.606935645031783</v>
      </c>
      <c r="V78" s="22">
        <f t="shared" ca="1" si="12"/>
        <v>90.054383251152188</v>
      </c>
      <c r="W78" s="22">
        <f t="shared" ca="1" si="12"/>
        <v>101.92276556724865</v>
      </c>
      <c r="X78" s="22">
        <f t="shared" ca="1" si="12"/>
        <v>56.908938382277455</v>
      </c>
      <c r="Y78" s="22">
        <f t="shared" ca="1" si="12"/>
        <v>92.408476899483304</v>
      </c>
      <c r="Z78" s="85">
        <f t="shared" ca="1" si="12"/>
        <v>104.72760182504967</v>
      </c>
      <c r="AA78" s="85">
        <f t="shared" ca="1" si="12"/>
        <v>81.248584972040391</v>
      </c>
      <c r="AB78" s="86">
        <f t="shared" ca="1" si="12"/>
        <v>134.65364299511776</v>
      </c>
      <c r="AC78" s="132">
        <f t="shared" ca="1" si="12"/>
        <v>80.455008358709279</v>
      </c>
      <c r="AD78" s="86">
        <f t="shared" ca="1" si="12"/>
        <v>132.41168784835631</v>
      </c>
      <c r="AE78" s="86">
        <f t="shared" ca="1" si="12"/>
        <v>74.995430224278195</v>
      </c>
      <c r="AF78" s="86">
        <f t="shared" ca="1" si="12"/>
        <v>144.10855350236992</v>
      </c>
      <c r="AG78" s="86">
        <f t="shared" ca="1" si="12"/>
        <v>130.55343583761424</v>
      </c>
      <c r="AH78" s="86">
        <f t="shared" ca="1" si="12"/>
        <v>116.65057944330805</v>
      </c>
      <c r="AI78" s="86">
        <f t="shared" ca="1" si="12"/>
        <v>60.961725442216988</v>
      </c>
      <c r="AJ78" s="86">
        <f t="shared" ca="1" si="12"/>
        <v>103.31380447954814</v>
      </c>
      <c r="AK78" s="22">
        <f t="shared" ca="1" si="12"/>
        <v>65.257786950741192</v>
      </c>
      <c r="AL78" s="22">
        <f t="shared" ca="1" si="12"/>
        <v>94.996752294727969</v>
      </c>
      <c r="AM78" s="22">
        <f t="shared" ca="1" si="12"/>
        <v>71.496263868543281</v>
      </c>
      <c r="AN78" s="22">
        <f ca="1">IF(OR(Fixtures!$D$6&lt;=0,Fixtures!$D$6&gt;39),AVERAGE(B78:AM78),AVERAGE(OFFSET(A78,0,Fixtures!$D$6,1,38-Fixtures!$D$6+1)))</f>
        <v>99.702204145901504</v>
      </c>
      <c r="AO78" s="41" t="str">
        <f t="shared" si="11"/>
        <v>MCI</v>
      </c>
      <c r="AP78" s="67">
        <f ca="1">AVERAGE(OFFSET(A78,0,Fixtures!$D$6,1,9))</f>
        <v>111.08939166742708</v>
      </c>
      <c r="AQ78" s="67">
        <f ca="1">AVERAGE(OFFSET(A78,0,Fixtures!$D$6,1,6))</f>
        <v>101.41532603725859</v>
      </c>
      <c r="AR78" s="67">
        <f ca="1">AVERAGE(OFFSET(A78,0,Fixtures!$D$6,1,3))</f>
        <v>106.87660993073594</v>
      </c>
      <c r="AS78" s="77"/>
      <c r="AT78" s="66"/>
    </row>
    <row r="79" spans="1:46" x14ac:dyDescent="0.3">
      <c r="A79" s="41" t="str">
        <f t="shared" si="9"/>
        <v>MUN</v>
      </c>
      <c r="B79" s="22">
        <f t="shared" ca="1" si="7"/>
        <v>117.90699832012083</v>
      </c>
      <c r="C79" s="22">
        <f t="shared" ca="1" si="12"/>
        <v>111.91411864185699</v>
      </c>
      <c r="D79" s="22">
        <f t="shared" ca="1" si="12"/>
        <v>56.908938382277455</v>
      </c>
      <c r="E79" s="22">
        <f t="shared" ca="1" si="12"/>
        <v>116.65057944330805</v>
      </c>
      <c r="F79" s="22">
        <f t="shared" ca="1" si="12"/>
        <v>110.17116245055088</v>
      </c>
      <c r="G79" s="22">
        <f t="shared" ca="1" si="12"/>
        <v>99.303826076938265</v>
      </c>
      <c r="H79" s="22">
        <f t="shared" ca="1" si="12"/>
        <v>80.455008358709279</v>
      </c>
      <c r="I79" s="22">
        <f t="shared" ca="1" si="12"/>
        <v>74.508775540487434</v>
      </c>
      <c r="J79" s="22">
        <f t="shared" ca="1" si="12"/>
        <v>130.55343583761424</v>
      </c>
      <c r="K79" s="22">
        <f t="shared" ca="1" si="12"/>
        <v>87.384322505997346</v>
      </c>
      <c r="L79" s="22">
        <f t="shared" ca="1" si="12"/>
        <v>79.759517384239246</v>
      </c>
      <c r="M79" s="22">
        <f t="shared" ca="1" si="12"/>
        <v>84.529476392357566</v>
      </c>
      <c r="N79" s="22">
        <f t="shared" ca="1" si="12"/>
        <v>92.408476899483304</v>
      </c>
      <c r="O79" s="22">
        <f t="shared" ca="1" si="12"/>
        <v>83.391353645930707</v>
      </c>
      <c r="P79" s="22">
        <f t="shared" ca="1" si="12"/>
        <v>85.686219675040647</v>
      </c>
      <c r="Q79" s="22">
        <f t="shared" ca="1" si="12"/>
        <v>190.07061909026544</v>
      </c>
      <c r="R79" s="22">
        <f t="shared" ca="1" si="12"/>
        <v>90.054383251152188</v>
      </c>
      <c r="S79" s="22">
        <f t="shared" ca="1" si="12"/>
        <v>94.996752294727969</v>
      </c>
      <c r="T79" s="22">
        <f t="shared" ca="1" si="12"/>
        <v>60.961725442216988</v>
      </c>
      <c r="U79" s="22">
        <f t="shared" ca="1" si="12"/>
        <v>91.661081385228911</v>
      </c>
      <c r="V79" s="22">
        <f t="shared" ca="1" si="12"/>
        <v>98.333899105089117</v>
      </c>
      <c r="W79" s="22">
        <f t="shared" ca="1" si="12"/>
        <v>71.496263868543281</v>
      </c>
      <c r="X79" s="22">
        <f t="shared" ca="1" si="12"/>
        <v>159.56531046819521</v>
      </c>
      <c r="Y79" s="22">
        <f t="shared" ca="1" si="12"/>
        <v>74.995430224278195</v>
      </c>
      <c r="Z79" s="85">
        <f t="shared" ca="1" si="12"/>
        <v>91.566097070610255</v>
      </c>
      <c r="AA79" s="85">
        <f t="shared" ca="1" si="12"/>
        <v>144.10855350236992</v>
      </c>
      <c r="AB79" s="86">
        <f t="shared" ca="1" si="12"/>
        <v>77.724615513868329</v>
      </c>
      <c r="AC79" s="86">
        <f t="shared" ref="AC79" ca="1" si="14">(VLOOKUP(AC13,$AT$2:$AU$41,2,FALSE))</f>
        <v>110.0664684180749</v>
      </c>
      <c r="AD79" s="86">
        <f t="shared" ca="1" si="12"/>
        <v>155.51232471021717</v>
      </c>
      <c r="AE79" s="86">
        <f t="shared" ca="1" si="12"/>
        <v>104.72760182504967</v>
      </c>
      <c r="AF79" s="86">
        <f t="shared" ca="1" si="12"/>
        <v>75.606935645031783</v>
      </c>
      <c r="AG79" s="86">
        <f t="shared" ca="1" si="12"/>
        <v>103.31380447954814</v>
      </c>
      <c r="AH79" s="86">
        <f t="shared" ca="1" si="12"/>
        <v>65.257786950741192</v>
      </c>
      <c r="AI79" s="86">
        <f t="shared" ca="1" si="12"/>
        <v>101.92276556724865</v>
      </c>
      <c r="AJ79" s="86">
        <f t="shared" ca="1" si="12"/>
        <v>95.441383180888394</v>
      </c>
      <c r="AK79" s="22">
        <f t="shared" ca="1" si="12"/>
        <v>69.555369133894672</v>
      </c>
      <c r="AL79" s="22">
        <f t="shared" ca="1" si="12"/>
        <v>81.248584972040391</v>
      </c>
      <c r="AM79" s="22">
        <f t="shared" ca="1" si="12"/>
        <v>134.65364299511776</v>
      </c>
      <c r="AN79" s="22">
        <f ca="1">IF(OR(Fixtures!$D$6&lt;=0,Fixtures!$D$6&gt;39),AVERAGE(B79:AM79),AVERAGE(OFFSET(A79,0,Fixtures!$D$6,1,38-Fixtures!$D$6+1)))</f>
        <v>100.76470956890721</v>
      </c>
      <c r="AO79" s="41" t="str">
        <f t="shared" si="11"/>
        <v>MUN</v>
      </c>
      <c r="AP79" s="67">
        <f ca="1">AVERAGE(OFFSET(A79,0,Fixtures!$D$6,1,9))</f>
        <v>103.09824312394569</v>
      </c>
      <c r="AQ79" s="67">
        <f ca="1">AVERAGE(OFFSET(A79,0,Fixtures!$D$6,1,6))</f>
        <v>113.95094350669837</v>
      </c>
      <c r="AR79" s="67">
        <f ca="1">AVERAGE(OFFSET(A79,0,Fixtures!$D$6,1,3))</f>
        <v>104.46642202894951</v>
      </c>
      <c r="AS79" s="77"/>
      <c r="AT79" s="66"/>
    </row>
    <row r="80" spans="1:46" x14ac:dyDescent="0.3">
      <c r="A80" s="41" t="str">
        <f t="shared" si="9"/>
        <v>NEW</v>
      </c>
      <c r="B80" s="22">
        <f t="shared" ca="1" si="7"/>
        <v>80.455008358709279</v>
      </c>
      <c r="C80" s="22">
        <f t="shared" ca="1" si="12"/>
        <v>87.384322505997346</v>
      </c>
      <c r="D80" s="22">
        <f t="shared" ca="1" si="12"/>
        <v>104.72760182504967</v>
      </c>
      <c r="E80" s="22">
        <f t="shared" ca="1" si="12"/>
        <v>77.724615513868329</v>
      </c>
      <c r="F80" s="22">
        <f t="shared" ca="1" si="12"/>
        <v>159.56531046819521</v>
      </c>
      <c r="G80" s="22">
        <f t="shared" ca="1" si="12"/>
        <v>84.529476392357566</v>
      </c>
      <c r="H80" s="22">
        <f t="shared" ca="1" si="12"/>
        <v>134.65364299511776</v>
      </c>
      <c r="I80" s="22">
        <f t="shared" ca="1" si="12"/>
        <v>108.33683551229151</v>
      </c>
      <c r="J80" s="22">
        <f t="shared" ca="1" si="12"/>
        <v>144.10855350236992</v>
      </c>
      <c r="K80" s="22">
        <f t="shared" ca="1" si="12"/>
        <v>91.566097070610255</v>
      </c>
      <c r="L80" s="22">
        <f t="shared" ca="1" si="12"/>
        <v>99.303826076938265</v>
      </c>
      <c r="M80" s="22">
        <f t="shared" ca="1" si="12"/>
        <v>65.257786950741192</v>
      </c>
      <c r="N80" s="22">
        <f t="shared" ca="1" si="12"/>
        <v>101.92276556724865</v>
      </c>
      <c r="O80" s="22">
        <f t="shared" ca="1" si="12"/>
        <v>155.51232471021717</v>
      </c>
      <c r="P80" s="22">
        <f t="shared" ca="1" si="12"/>
        <v>92.408476899483304</v>
      </c>
      <c r="Q80" s="22">
        <f t="shared" ca="1" si="12"/>
        <v>95.441383180888394</v>
      </c>
      <c r="R80" s="22">
        <f t="shared" ca="1" si="12"/>
        <v>91.661081385228911</v>
      </c>
      <c r="S80" s="22">
        <f t="shared" ca="1" si="12"/>
        <v>56.908938382277455</v>
      </c>
      <c r="T80" s="22">
        <f t="shared" ca="1" si="12"/>
        <v>132.41168784835631</v>
      </c>
      <c r="U80" s="22">
        <f t="shared" ca="1" si="12"/>
        <v>90.054383251152188</v>
      </c>
      <c r="V80" s="22">
        <f t="shared" ca="1" si="12"/>
        <v>110.17116245055088</v>
      </c>
      <c r="W80" s="22">
        <f t="shared" ca="1" si="12"/>
        <v>111.91411864185699</v>
      </c>
      <c r="X80" s="22">
        <f t="shared" ca="1" si="12"/>
        <v>117.90699832012083</v>
      </c>
      <c r="Y80" s="22">
        <f t="shared" ca="1" si="12"/>
        <v>110.0664684180749</v>
      </c>
      <c r="Z80" s="85">
        <f t="shared" ca="1" si="12"/>
        <v>71.496263868543281</v>
      </c>
      <c r="AA80" s="85">
        <f t="shared" ca="1" si="12"/>
        <v>98.333899105089117</v>
      </c>
      <c r="AB80" s="86">
        <f t="shared" ca="1" si="12"/>
        <v>69.555369133894672</v>
      </c>
      <c r="AC80" s="86">
        <f t="shared" ca="1" si="12"/>
        <v>74.995430224278195</v>
      </c>
      <c r="AD80" s="86">
        <f t="shared" ca="1" si="12"/>
        <v>116.65057944330805</v>
      </c>
      <c r="AE80" s="86">
        <f t="shared" ca="1" si="12"/>
        <v>75.606935645031783</v>
      </c>
      <c r="AF80" s="86">
        <f t="shared" ca="1" si="12"/>
        <v>83.391353645930707</v>
      </c>
      <c r="AG80" s="86">
        <f t="shared" ca="1" si="12"/>
        <v>79.759517384239246</v>
      </c>
      <c r="AH80" s="86">
        <f t="shared" ca="1" si="12"/>
        <v>81.248584972040391</v>
      </c>
      <c r="AI80" s="86">
        <f t="shared" ca="1" si="12"/>
        <v>190.07061909026544</v>
      </c>
      <c r="AJ80" s="86">
        <f t="shared" ca="1" si="12"/>
        <v>94.996752294727969</v>
      </c>
      <c r="AK80" s="22">
        <f t="shared" ca="1" si="12"/>
        <v>85.686219675040647</v>
      </c>
      <c r="AL80" s="22">
        <f t="shared" ca="1" si="12"/>
        <v>103.31380447954814</v>
      </c>
      <c r="AM80" s="22">
        <f t="shared" ca="1" si="12"/>
        <v>130.55343583761424</v>
      </c>
      <c r="AN80" s="22">
        <f ca="1">IF(OR(Fixtures!$D$6&lt;=0,Fixtures!$D$6&gt;39),AVERAGE(B80:AM80),AVERAGE(OFFSET(A80,0,Fixtures!$D$6,1,38-Fixtures!$D$6+1)))</f>
        <v>96.832768914253705</v>
      </c>
      <c r="AO80" s="41" t="str">
        <f t="shared" si="11"/>
        <v>NEW</v>
      </c>
      <c r="AP80" s="67">
        <f ca="1">AVERAGE(OFFSET(A80,0,Fixtures!$D$6,1,9))</f>
        <v>83.44865926915061</v>
      </c>
      <c r="AQ80" s="67">
        <f ca="1">AVERAGE(OFFSET(A80,0,Fixtures!$D$6,1,6))</f>
        <v>84.439746236690851</v>
      </c>
      <c r="AR80" s="67">
        <f ca="1">AVERAGE(OFFSET(A80,0,Fixtures!$D$6,1,3))</f>
        <v>79.79517736917569</v>
      </c>
      <c r="AS80" s="77"/>
      <c r="AT80" s="66"/>
    </row>
    <row r="81" spans="1:46" x14ac:dyDescent="0.3">
      <c r="A81" s="41" t="str">
        <f t="shared" si="9"/>
        <v>NOR</v>
      </c>
      <c r="B81" s="22">
        <f t="shared" ca="1" si="7"/>
        <v>159.56531046819521</v>
      </c>
      <c r="C81" s="22">
        <f t="shared" ca="1" si="12"/>
        <v>60.961725442216988</v>
      </c>
      <c r="D81" s="22">
        <f t="shared" ca="1" si="12"/>
        <v>117.90699832012083</v>
      </c>
      <c r="E81" s="22">
        <f t="shared" ca="1" si="12"/>
        <v>99.303826076938265</v>
      </c>
      <c r="F81" s="22">
        <f t="shared" ca="1" si="12"/>
        <v>155.51232471021717</v>
      </c>
      <c r="G81" s="22">
        <f t="shared" ca="1" si="12"/>
        <v>91.661081385228911</v>
      </c>
      <c r="H81" s="22">
        <f t="shared" ca="1" si="12"/>
        <v>69.555369133894672</v>
      </c>
      <c r="I81" s="22">
        <f t="shared" ca="1" si="12"/>
        <v>83.391353645930707</v>
      </c>
      <c r="J81" s="22">
        <f t="shared" ca="1" si="12"/>
        <v>79.759517384239246</v>
      </c>
      <c r="K81" s="22">
        <f t="shared" ca="1" si="12"/>
        <v>108.33683551229151</v>
      </c>
      <c r="L81" s="22">
        <f t="shared" ca="1" si="12"/>
        <v>103.31380447954814</v>
      </c>
      <c r="M81" s="22">
        <f t="shared" ca="1" si="12"/>
        <v>77.724615513868329</v>
      </c>
      <c r="N81" s="22">
        <f t="shared" ca="1" si="12"/>
        <v>110.0664684180749</v>
      </c>
      <c r="O81" s="22">
        <f t="shared" ca="1" si="12"/>
        <v>80.455008358709279</v>
      </c>
      <c r="P81" s="22">
        <f t="shared" ca="1" si="12"/>
        <v>116.65057944330805</v>
      </c>
      <c r="Q81" s="22">
        <f t="shared" ca="1" si="12"/>
        <v>75.606935645031783</v>
      </c>
      <c r="R81" s="22">
        <f t="shared" ca="1" si="12"/>
        <v>134.65364299511776</v>
      </c>
      <c r="S81" s="22">
        <f t="shared" ca="1" si="12"/>
        <v>91.566097070610255</v>
      </c>
      <c r="T81" s="22">
        <f t="shared" ca="1" si="12"/>
        <v>101.92276556724865</v>
      </c>
      <c r="U81" s="22">
        <f t="shared" ca="1" si="12"/>
        <v>85.686219675040647</v>
      </c>
      <c r="V81" s="22">
        <f t="shared" ca="1" si="12"/>
        <v>56.908938382277455</v>
      </c>
      <c r="W81" s="22">
        <f t="shared" ca="1" si="12"/>
        <v>132.41168784835631</v>
      </c>
      <c r="X81" s="22">
        <f t="shared" ca="1" si="12"/>
        <v>65.257786950741192</v>
      </c>
      <c r="Y81" s="22">
        <f t="shared" ca="1" si="12"/>
        <v>104.72760182504967</v>
      </c>
      <c r="Z81" s="85">
        <f t="shared" ca="1" si="12"/>
        <v>74.508775540487434</v>
      </c>
      <c r="AA81" s="85">
        <f t="shared" ca="1" si="12"/>
        <v>130.55343583761424</v>
      </c>
      <c r="AB81" s="86">
        <f t="shared" ca="1" si="12"/>
        <v>111.91411864185699</v>
      </c>
      <c r="AC81" s="86">
        <f t="shared" ca="1" si="12"/>
        <v>110.17116245055088</v>
      </c>
      <c r="AD81" s="86">
        <f t="shared" ca="1" si="12"/>
        <v>92.408476899483304</v>
      </c>
      <c r="AE81" s="86">
        <f t="shared" ca="1" si="12"/>
        <v>95.441383180888394</v>
      </c>
      <c r="AF81" s="86">
        <f t="shared" ca="1" si="12"/>
        <v>90.054383251152188</v>
      </c>
      <c r="AG81" s="86">
        <f t="shared" ca="1" si="12"/>
        <v>98.333899105089117</v>
      </c>
      <c r="AH81" s="86">
        <f t="shared" ca="1" si="12"/>
        <v>84.529476392357566</v>
      </c>
      <c r="AI81" s="86">
        <f t="shared" ca="1" si="12"/>
        <v>94.996752294727969</v>
      </c>
      <c r="AJ81" s="86">
        <f t="shared" ca="1" si="12"/>
        <v>81.248584972040391</v>
      </c>
      <c r="AK81" s="22">
        <f t="shared" ca="1" si="12"/>
        <v>144.10855350236992</v>
      </c>
      <c r="AL81" s="22">
        <f t="shared" ca="1" si="12"/>
        <v>74.995430224278195</v>
      </c>
      <c r="AM81" s="22">
        <f t="shared" ca="1" si="12"/>
        <v>190.07061909026544</v>
      </c>
      <c r="AN81" s="22">
        <f ca="1">IF(OR(Fixtures!$D$6&lt;=0,Fixtures!$D$6&gt;39),AVERAGE(B81:AM81),AVERAGE(OFFSET(A81,0,Fixtures!$D$6,1,38-Fixtures!$D$6+1)))</f>
        <v>105.23821795594013</v>
      </c>
      <c r="AO81" s="41" t="str">
        <f t="shared" si="11"/>
        <v>NOR</v>
      </c>
      <c r="AP81" s="67">
        <f ca="1">AVERAGE(OFFSET(A81,0,Fixtures!$D$6,1,9))</f>
        <v>98.657234588831116</v>
      </c>
      <c r="AQ81" s="67">
        <f ca="1">AVERAGE(OFFSET(A81,0,Fixtures!$D$6,1,6))</f>
        <v>102.49955875848019</v>
      </c>
      <c r="AR81" s="67">
        <f ca="1">AVERAGE(OFFSET(A81,0,Fixtures!$D$6,1,3))</f>
        <v>105.65877667331955</v>
      </c>
      <c r="AS81" s="77"/>
      <c r="AT81" s="66"/>
    </row>
    <row r="82" spans="1:46" x14ac:dyDescent="0.3">
      <c r="A82" s="41" t="str">
        <f t="shared" si="9"/>
        <v>SHU</v>
      </c>
      <c r="B82" s="22">
        <f t="shared" ca="1" si="7"/>
        <v>79.759517384239246</v>
      </c>
      <c r="C82" s="22">
        <f t="shared" ca="1" si="12"/>
        <v>56.908938382277455</v>
      </c>
      <c r="D82" s="22">
        <f t="shared" ca="1" si="12"/>
        <v>110.17116245055088</v>
      </c>
      <c r="E82" s="22">
        <f t="shared" ca="1" si="12"/>
        <v>144.10855350236992</v>
      </c>
      <c r="F82" s="22">
        <f t="shared" ca="1" si="12"/>
        <v>95.441383180888394</v>
      </c>
      <c r="G82" s="22">
        <f t="shared" ca="1" si="12"/>
        <v>110.0664684180749</v>
      </c>
      <c r="H82" s="22">
        <f t="shared" ca="1" si="12"/>
        <v>130.55343583761424</v>
      </c>
      <c r="I82" s="22">
        <f t="shared" ca="1" si="12"/>
        <v>94.996752294727969</v>
      </c>
      <c r="J82" s="22">
        <f t="shared" ref="C82:AM87" ca="1" si="15">(VLOOKUP(J16,$AT$2:$AU$41,2,FALSE))</f>
        <v>80.455008358709279</v>
      </c>
      <c r="K82" s="22">
        <f t="shared" ca="1" si="15"/>
        <v>99.303826076938265</v>
      </c>
      <c r="L82" s="22">
        <f t="shared" ca="1" si="15"/>
        <v>74.995430224278195</v>
      </c>
      <c r="M82" s="22">
        <f t="shared" ca="1" si="15"/>
        <v>104.72760182504967</v>
      </c>
      <c r="N82" s="22">
        <f t="shared" ca="1" si="15"/>
        <v>108.33683551229151</v>
      </c>
      <c r="O82" s="22">
        <f t="shared" ca="1" si="15"/>
        <v>111.91411864185699</v>
      </c>
      <c r="P82" s="22">
        <f t="shared" ca="1" si="15"/>
        <v>60.961725442216988</v>
      </c>
      <c r="Q82" s="22">
        <f t="shared" ca="1" si="15"/>
        <v>87.384322505997346</v>
      </c>
      <c r="R82" s="22">
        <f t="shared" ca="1" si="15"/>
        <v>83.391353645930707</v>
      </c>
      <c r="S82" s="22">
        <f t="shared" ca="1" si="15"/>
        <v>103.31380447954814</v>
      </c>
      <c r="T82" s="22">
        <f t="shared" ca="1" si="15"/>
        <v>77.724615513868329</v>
      </c>
      <c r="U82" s="22">
        <f t="shared" ca="1" si="15"/>
        <v>190.07061909026544</v>
      </c>
      <c r="V82" s="22">
        <f t="shared" ca="1" si="15"/>
        <v>159.56531046819521</v>
      </c>
      <c r="W82" s="22">
        <f t="shared" ca="1" si="15"/>
        <v>81.248584972040391</v>
      </c>
      <c r="X82" s="22">
        <f t="shared" ca="1" si="15"/>
        <v>98.333899105089117</v>
      </c>
      <c r="Y82" s="22">
        <f t="shared" ca="1" si="15"/>
        <v>155.51232471021717</v>
      </c>
      <c r="Z82" s="85">
        <f t="shared" ca="1" si="15"/>
        <v>69.555369133894672</v>
      </c>
      <c r="AA82" s="85">
        <f t="shared" ca="1" si="15"/>
        <v>65.257786950741192</v>
      </c>
      <c r="AB82" s="86">
        <f t="shared" ca="1" si="15"/>
        <v>84.529476392357566</v>
      </c>
      <c r="AC82" s="132">
        <f t="shared" ca="1" si="15"/>
        <v>101.92276556724865</v>
      </c>
      <c r="AD82" s="86">
        <f t="shared" ca="1" si="15"/>
        <v>71.496263868543281</v>
      </c>
      <c r="AE82" s="86">
        <f t="shared" ca="1" si="15"/>
        <v>74.508775540487434</v>
      </c>
      <c r="AF82" s="86">
        <f t="shared" ca="1" si="15"/>
        <v>132.41168784835631</v>
      </c>
      <c r="AG82" s="86">
        <f t="shared" ca="1" si="15"/>
        <v>85.686219675040647</v>
      </c>
      <c r="AH82" s="86">
        <f t="shared" ca="1" si="15"/>
        <v>91.661081385228911</v>
      </c>
      <c r="AI82" s="86">
        <f t="shared" ca="1" si="15"/>
        <v>91.566097070610255</v>
      </c>
      <c r="AJ82" s="86">
        <f t="shared" ca="1" si="15"/>
        <v>117.90699832012083</v>
      </c>
      <c r="AK82" s="22">
        <f t="shared" ca="1" si="15"/>
        <v>134.65364299511776</v>
      </c>
      <c r="AL82" s="22">
        <f t="shared" ca="1" si="15"/>
        <v>90.054383251152188</v>
      </c>
      <c r="AM82" s="22">
        <f t="shared" ca="1" si="15"/>
        <v>116.65057944330805</v>
      </c>
      <c r="AN82" s="22">
        <f ca="1">IF(OR(Fixtures!$D$6&lt;=0,Fixtures!$D$6&gt;39),AVERAGE(B82:AM82),AVERAGE(OFFSET(A82,0,Fixtures!$D$6,1,38-Fixtures!$D$6+1)))</f>
        <v>94.84722338872912</v>
      </c>
      <c r="AO82" s="41" t="str">
        <f t="shared" si="11"/>
        <v>SHU</v>
      </c>
      <c r="AP82" s="67">
        <f ca="1">AVERAGE(OFFSET(A82,0,Fixtures!$D$6,1,9))</f>
        <v>86.336602929099854</v>
      </c>
      <c r="AQ82" s="67">
        <f ca="1">AVERAGE(OFFSET(A82,0,Fixtures!$D$6,1,6))</f>
        <v>77.878406242212137</v>
      </c>
      <c r="AR82" s="67">
        <f ca="1">AVERAGE(OFFSET(A82,0,Fixtures!$D$6,1,3))</f>
        <v>73.114210825664472</v>
      </c>
      <c r="AS82" s="77"/>
      <c r="AT82" s="66"/>
    </row>
    <row r="83" spans="1:46" x14ac:dyDescent="0.3">
      <c r="A83" s="41" t="str">
        <f t="shared" si="9"/>
        <v>SOU</v>
      </c>
      <c r="B83" s="22">
        <f t="shared" ca="1" si="7"/>
        <v>91.661081385228911</v>
      </c>
      <c r="C83" s="22">
        <f t="shared" ca="1" si="15"/>
        <v>130.55343583761424</v>
      </c>
      <c r="D83" s="22">
        <f t="shared" ca="1" si="15"/>
        <v>103.31380447954814</v>
      </c>
      <c r="E83" s="22">
        <f t="shared" ca="1" si="15"/>
        <v>108.33683551229151</v>
      </c>
      <c r="F83" s="22">
        <f t="shared" ca="1" si="15"/>
        <v>92.408476899483304</v>
      </c>
      <c r="G83" s="22">
        <f t="shared" ca="1" si="15"/>
        <v>65.257786950741192</v>
      </c>
      <c r="H83" s="22">
        <f t="shared" ca="1" si="15"/>
        <v>104.72760182504967</v>
      </c>
      <c r="I83" s="22">
        <f t="shared" ca="1" si="15"/>
        <v>117.90699832012083</v>
      </c>
      <c r="J83" s="22">
        <f t="shared" ca="1" si="15"/>
        <v>111.91411864185699</v>
      </c>
      <c r="K83" s="22">
        <f t="shared" ca="1" si="15"/>
        <v>110.17116245055088</v>
      </c>
      <c r="L83" s="22">
        <f t="shared" ca="1" si="15"/>
        <v>190.07061909026544</v>
      </c>
      <c r="M83" s="22">
        <f t="shared" ca="1" si="15"/>
        <v>90.054383251152188</v>
      </c>
      <c r="N83" s="22">
        <f t="shared" ca="1" si="15"/>
        <v>98.333899105089117</v>
      </c>
      <c r="O83" s="22">
        <f t="shared" ca="1" si="15"/>
        <v>77.724615513868329</v>
      </c>
      <c r="P83" s="22">
        <f t="shared" ca="1" si="15"/>
        <v>71.496263868543281</v>
      </c>
      <c r="Q83" s="22">
        <f t="shared" ca="1" si="15"/>
        <v>74.508775540487434</v>
      </c>
      <c r="R83" s="22">
        <f t="shared" ca="1" si="15"/>
        <v>81.248584972040391</v>
      </c>
      <c r="S83" s="22">
        <f t="shared" ca="1" si="15"/>
        <v>101.92276556724865</v>
      </c>
      <c r="T83" s="22">
        <f t="shared" ca="1" si="15"/>
        <v>144.10855350236992</v>
      </c>
      <c r="U83" s="22">
        <f t="shared" ca="1" si="15"/>
        <v>56.908938382277455</v>
      </c>
      <c r="V83" s="22">
        <f t="shared" ca="1" si="15"/>
        <v>85.686219675040647</v>
      </c>
      <c r="W83" s="22">
        <f t="shared" ca="1" si="15"/>
        <v>134.65364299511776</v>
      </c>
      <c r="X83" s="22">
        <f t="shared" ca="1" si="15"/>
        <v>91.566097070610255</v>
      </c>
      <c r="Y83" s="22">
        <f t="shared" ca="1" si="15"/>
        <v>69.555369133894672</v>
      </c>
      <c r="Z83" s="85">
        <f t="shared" ca="1" si="15"/>
        <v>159.56531046819521</v>
      </c>
      <c r="AA83" s="85">
        <f t="shared" ca="1" si="15"/>
        <v>74.995430224278195</v>
      </c>
      <c r="AB83" s="86">
        <f t="shared" ca="1" si="15"/>
        <v>83.391353645930707</v>
      </c>
      <c r="AC83" s="86">
        <f t="shared" ca="1" si="15"/>
        <v>99.303826076938265</v>
      </c>
      <c r="AD83" s="86">
        <f t="shared" ca="1" si="15"/>
        <v>60.961725442216988</v>
      </c>
      <c r="AE83" s="86">
        <f t="shared" ca="1" si="15"/>
        <v>87.384322505997346</v>
      </c>
      <c r="AF83" s="86">
        <f t="shared" ca="1" si="15"/>
        <v>80.455008358709279</v>
      </c>
      <c r="AG83" s="86">
        <f t="shared" ca="1" si="15"/>
        <v>94.996752294727969</v>
      </c>
      <c r="AH83" s="86">
        <f t="shared" ca="1" si="15"/>
        <v>155.51232471021717</v>
      </c>
      <c r="AI83" s="86">
        <f t="shared" ca="1" si="15"/>
        <v>110.0664684180749</v>
      </c>
      <c r="AJ83" s="86">
        <f t="shared" ca="1" si="15"/>
        <v>132.41168784835631</v>
      </c>
      <c r="AK83" s="22">
        <f t="shared" ca="1" si="15"/>
        <v>84.529476392357566</v>
      </c>
      <c r="AL83" s="22">
        <f t="shared" ca="1" si="15"/>
        <v>79.759517384239246</v>
      </c>
      <c r="AM83" s="22">
        <f t="shared" ca="1" si="15"/>
        <v>75.606935645031783</v>
      </c>
      <c r="AN83" s="22">
        <f ca="1">IF(OR(Fixtures!$D$6&lt;=0,Fixtures!$D$6&gt;39),AVERAGE(B83:AM83),AVERAGE(OFFSET(A83,0,Fixtures!$D$6,1,38-Fixtures!$D$6+1)))</f>
        <v>98.495724243947919</v>
      </c>
      <c r="AO83" s="41" t="str">
        <f t="shared" si="11"/>
        <v>SOU</v>
      </c>
      <c r="AP83" s="67">
        <f ca="1">AVERAGE(OFFSET(A83,0,Fixtures!$D$6,1,9))</f>
        <v>99.618450414134557</v>
      </c>
      <c r="AQ83" s="67">
        <f ca="1">AVERAGE(OFFSET(A83,0,Fixtures!$D$6,1,6))</f>
        <v>94.266994727259444</v>
      </c>
      <c r="AR83" s="67">
        <f ca="1">AVERAGE(OFFSET(A83,0,Fixtures!$D$6,1,3))</f>
        <v>105.98403144613469</v>
      </c>
      <c r="AS83" s="77"/>
      <c r="AT83" s="66"/>
    </row>
    <row r="84" spans="1:46" x14ac:dyDescent="0.3">
      <c r="A84" s="41" t="str">
        <f t="shared" si="9"/>
        <v>TOT</v>
      </c>
      <c r="B84" s="22">
        <f t="shared" ca="1" si="7"/>
        <v>83.391353645930707</v>
      </c>
      <c r="C84" s="22">
        <f t="shared" ca="1" si="15"/>
        <v>190.07061909026544</v>
      </c>
      <c r="D84" s="22">
        <f t="shared" ca="1" si="15"/>
        <v>60.961725442216988</v>
      </c>
      <c r="E84" s="22">
        <f t="shared" ca="1" si="15"/>
        <v>98.333899105089117</v>
      </c>
      <c r="F84" s="22">
        <f t="shared" ca="1" si="15"/>
        <v>56.908938382277455</v>
      </c>
      <c r="G84" s="22">
        <f t="shared" ca="1" si="15"/>
        <v>134.65364299511776</v>
      </c>
      <c r="H84" s="22">
        <f t="shared" ca="1" si="15"/>
        <v>95.441383180888394</v>
      </c>
      <c r="I84" s="22">
        <f t="shared" ca="1" si="15"/>
        <v>103.31380447954814</v>
      </c>
      <c r="J84" s="22">
        <f t="shared" ca="1" si="15"/>
        <v>77.724615513868329</v>
      </c>
      <c r="K84" s="22">
        <f t="shared" ca="1" si="15"/>
        <v>159.56531046819521</v>
      </c>
      <c r="L84" s="22">
        <f t="shared" ca="1" si="15"/>
        <v>110.0664684180749</v>
      </c>
      <c r="M84" s="22">
        <f t="shared" ca="1" si="15"/>
        <v>75.606935645031783</v>
      </c>
      <c r="N84" s="22">
        <f t="shared" ca="1" si="15"/>
        <v>99.303826076938265</v>
      </c>
      <c r="O84" s="22">
        <f t="shared" ca="1" si="15"/>
        <v>65.257786950741192</v>
      </c>
      <c r="P84" s="22">
        <f t="shared" ca="1" si="15"/>
        <v>132.41168784835631</v>
      </c>
      <c r="Q84" s="22">
        <f t="shared" ca="1" si="15"/>
        <v>74.995430224278195</v>
      </c>
      <c r="R84" s="22">
        <f t="shared" ca="1" si="15"/>
        <v>111.91411864185699</v>
      </c>
      <c r="S84" s="22">
        <f t="shared" ca="1" si="15"/>
        <v>117.90699832012083</v>
      </c>
      <c r="T84" s="22">
        <f t="shared" ca="1" si="15"/>
        <v>84.529476392357566</v>
      </c>
      <c r="U84" s="22">
        <f t="shared" ca="1" si="15"/>
        <v>87.384322505997346</v>
      </c>
      <c r="V84" s="22">
        <f t="shared" ca="1" si="15"/>
        <v>116.65057944330805</v>
      </c>
      <c r="W84" s="22">
        <f t="shared" ca="1" si="15"/>
        <v>130.55343583761424</v>
      </c>
      <c r="X84" s="22">
        <f t="shared" ca="1" si="15"/>
        <v>94.996752294727969</v>
      </c>
      <c r="Y84" s="22">
        <f t="shared" ca="1" si="15"/>
        <v>71.496263868543281</v>
      </c>
      <c r="Z84" s="85">
        <f t="shared" ca="1" si="15"/>
        <v>155.51232471021717</v>
      </c>
      <c r="AA84" s="85">
        <f t="shared" ca="1" si="15"/>
        <v>101.92276556724865</v>
      </c>
      <c r="AB84" s="86">
        <f t="shared" ca="1" si="15"/>
        <v>144.10855350236992</v>
      </c>
      <c r="AC84" s="86">
        <f t="shared" ca="1" si="15"/>
        <v>91.566097070610255</v>
      </c>
      <c r="AD84" s="86">
        <f t="shared" ca="1" si="15"/>
        <v>91.661081385228911</v>
      </c>
      <c r="AE84" s="86">
        <f t="shared" ca="1" si="15"/>
        <v>108.33683551229151</v>
      </c>
      <c r="AF84" s="86">
        <f t="shared" ca="1" si="15"/>
        <v>81.248584972040391</v>
      </c>
      <c r="AG84" s="86">
        <f t="shared" ca="1" si="15"/>
        <v>92.408476899483304</v>
      </c>
      <c r="AH84" s="86">
        <f t="shared" ca="1" si="15"/>
        <v>90.054383251152188</v>
      </c>
      <c r="AI84" s="86">
        <f t="shared" ca="1" si="15"/>
        <v>79.759517384239246</v>
      </c>
      <c r="AJ84" s="86">
        <f t="shared" ca="1" si="15"/>
        <v>80.455008358709279</v>
      </c>
      <c r="AK84" s="22">
        <f t="shared" ca="1" si="15"/>
        <v>74.508775540487434</v>
      </c>
      <c r="AL84" s="22">
        <f t="shared" ca="1" si="15"/>
        <v>110.17116245055088</v>
      </c>
      <c r="AM84" s="22">
        <f t="shared" ca="1" si="15"/>
        <v>69.555369133894672</v>
      </c>
      <c r="AN84" s="22">
        <f ca="1">IF(OR(Fixtures!$D$6&lt;=0,Fixtures!$D$6&gt;39),AVERAGE(B84:AM84),AVERAGE(OFFSET(A84,0,Fixtures!$D$6,1,38-Fixtures!$D$6+1)))</f>
        <v>97.947781124180253</v>
      </c>
      <c r="AO84" s="41" t="str">
        <f t="shared" si="11"/>
        <v>TOT</v>
      </c>
      <c r="AP84" s="67">
        <f ca="1">AVERAGE(OFFSET(A84,0,Fixtures!$D$6,1,9))</f>
        <v>106.31323365229359</v>
      </c>
      <c r="AQ84" s="67">
        <f ca="1">AVERAGE(OFFSET(A84,0,Fixtures!$D$6,1,6))</f>
        <v>115.51794295799441</v>
      </c>
      <c r="AR84" s="67">
        <f ca="1">AVERAGE(OFFSET(A84,0,Fixtures!$D$6,1,3))</f>
        <v>133.84788125994524</v>
      </c>
      <c r="AS84" s="77"/>
      <c r="AT84" s="66"/>
    </row>
    <row r="85" spans="1:46" x14ac:dyDescent="0.3">
      <c r="A85" s="41" t="str">
        <f t="shared" si="9"/>
        <v>WAT</v>
      </c>
      <c r="B85" s="22">
        <f t="shared" ca="1" si="7"/>
        <v>84.529476392357566</v>
      </c>
      <c r="C85" s="22">
        <f t="shared" ca="1" si="15"/>
        <v>110.0664684180749</v>
      </c>
      <c r="D85" s="22">
        <f t="shared" ca="1" si="15"/>
        <v>81.248584972040391</v>
      </c>
      <c r="E85" s="22">
        <f t="shared" ca="1" si="15"/>
        <v>74.508775540487434</v>
      </c>
      <c r="F85" s="22">
        <f t="shared" ca="1" si="15"/>
        <v>80.455008358709279</v>
      </c>
      <c r="G85" s="22">
        <f t="shared" ca="1" si="15"/>
        <v>190.07061909026544</v>
      </c>
      <c r="H85" s="22">
        <f t="shared" ca="1" si="15"/>
        <v>111.91411864185699</v>
      </c>
      <c r="I85" s="22">
        <f t="shared" ca="1" si="15"/>
        <v>75.606935645031783</v>
      </c>
      <c r="J85" s="22">
        <f t="shared" ca="1" si="15"/>
        <v>104.72760182504967</v>
      </c>
      <c r="K85" s="22">
        <f t="shared" ca="1" si="15"/>
        <v>65.257786950741192</v>
      </c>
      <c r="L85" s="22">
        <f t="shared" ca="1" si="15"/>
        <v>117.90699832012083</v>
      </c>
      <c r="M85" s="22">
        <f t="shared" ca="1" si="15"/>
        <v>87.384322505997346</v>
      </c>
      <c r="N85" s="22">
        <f t="shared" ca="1" si="15"/>
        <v>74.995430224278195</v>
      </c>
      <c r="O85" s="22">
        <f t="shared" ca="1" si="15"/>
        <v>116.65057944330805</v>
      </c>
      <c r="P85" s="22">
        <f t="shared" ca="1" si="15"/>
        <v>134.65364299511776</v>
      </c>
      <c r="Q85" s="22">
        <f t="shared" ca="1" si="15"/>
        <v>56.908938382277455</v>
      </c>
      <c r="R85" s="22">
        <f t="shared" ca="1" si="15"/>
        <v>159.56531046819521</v>
      </c>
      <c r="S85" s="22">
        <f t="shared" ca="1" si="15"/>
        <v>108.33683551229151</v>
      </c>
      <c r="T85" s="22">
        <f t="shared" ca="1" si="15"/>
        <v>92.408476899483304</v>
      </c>
      <c r="U85" s="22">
        <f t="shared" ca="1" si="15"/>
        <v>83.391353645930707</v>
      </c>
      <c r="V85" s="22">
        <f t="shared" ca="1" si="15"/>
        <v>91.566097070610255</v>
      </c>
      <c r="W85" s="22">
        <f t="shared" ca="1" si="15"/>
        <v>79.759517384239246</v>
      </c>
      <c r="X85" s="22">
        <f t="shared" ca="1" si="15"/>
        <v>85.686219675040647</v>
      </c>
      <c r="Y85" s="22">
        <f t="shared" ca="1" si="15"/>
        <v>101.92276556724865</v>
      </c>
      <c r="Z85" s="85">
        <f t="shared" ca="1" si="15"/>
        <v>90.054383251152188</v>
      </c>
      <c r="AA85" s="85">
        <f t="shared" ca="1" si="15"/>
        <v>103.31380447954814</v>
      </c>
      <c r="AB85" s="86">
        <f t="shared" ca="1" si="15"/>
        <v>132.41168784835631</v>
      </c>
      <c r="AC85" s="86">
        <f t="shared" ca="1" si="15"/>
        <v>130.55343583761424</v>
      </c>
      <c r="AD85" s="86">
        <f t="shared" ca="1" si="15"/>
        <v>69.555369133894672</v>
      </c>
      <c r="AE85" s="86">
        <f t="shared" ca="1" si="15"/>
        <v>110.17116245055088</v>
      </c>
      <c r="AF85" s="86">
        <f t="shared" ca="1" si="15"/>
        <v>91.661081385228911</v>
      </c>
      <c r="AG85" s="86">
        <f t="shared" ca="1" si="15"/>
        <v>95.441383180888394</v>
      </c>
      <c r="AH85" s="86">
        <f t="shared" ca="1" si="15"/>
        <v>144.10855350236992</v>
      </c>
      <c r="AI85" s="86">
        <f t="shared" ca="1" si="15"/>
        <v>71.496263868543281</v>
      </c>
      <c r="AJ85" s="86">
        <f t="shared" ca="1" si="15"/>
        <v>60.961725442216988</v>
      </c>
      <c r="AK85" s="22">
        <f t="shared" ca="1" si="15"/>
        <v>99.303826076938265</v>
      </c>
      <c r="AL85" s="22">
        <f t="shared" ca="1" si="15"/>
        <v>155.51232471021717</v>
      </c>
      <c r="AM85" s="22">
        <f t="shared" ca="1" si="15"/>
        <v>98.333899105089117</v>
      </c>
      <c r="AN85" s="22">
        <f ca="1">IF(OR(Fixtures!$D$6&lt;=0,Fixtures!$D$6&gt;39),AVERAGE(B85:AM85),AVERAGE(OFFSET(A85,0,Fixtures!$D$6,1,38-Fixtures!$D$6+1)))</f>
        <v>103.77706430518631</v>
      </c>
      <c r="AO85" s="41" t="str">
        <f t="shared" si="11"/>
        <v>WAT</v>
      </c>
      <c r="AP85" s="67">
        <f ca="1">AVERAGE(OFFSET(A85,0,Fixtures!$D$6,1,9))</f>
        <v>107.47454011884486</v>
      </c>
      <c r="AQ85" s="67">
        <f ca="1">AVERAGE(OFFSET(A85,0,Fixtures!$D$6,1,6))</f>
        <v>106.00997383351942</v>
      </c>
      <c r="AR85" s="67">
        <f ca="1">AVERAGE(OFFSET(A85,0,Fixtures!$D$6,1,3))</f>
        <v>108.59329185968555</v>
      </c>
      <c r="AS85" s="77"/>
      <c r="AT85" s="66"/>
    </row>
    <row r="86" spans="1:46" x14ac:dyDescent="0.3">
      <c r="A86" s="41" t="str">
        <f t="shared" si="9"/>
        <v>WHU</v>
      </c>
      <c r="B86" s="22">
        <f t="shared" ca="1" si="7"/>
        <v>155.51232471021717</v>
      </c>
      <c r="C86" s="22">
        <f t="shared" ca="1" si="15"/>
        <v>103.31380447954814</v>
      </c>
      <c r="D86" s="22">
        <f t="shared" ca="1" si="15"/>
        <v>94.996752294727969</v>
      </c>
      <c r="E86" s="22">
        <f t="shared" ca="1" si="15"/>
        <v>71.496263868543281</v>
      </c>
      <c r="F86" s="22">
        <f t="shared" ca="1" si="15"/>
        <v>101.92276556724865</v>
      </c>
      <c r="G86" s="22">
        <f t="shared" ca="1" si="15"/>
        <v>108.33683551229151</v>
      </c>
      <c r="H86" s="22">
        <f t="shared" ca="1" si="15"/>
        <v>79.759517384239246</v>
      </c>
      <c r="I86" s="22">
        <f t="shared" ca="1" si="15"/>
        <v>56.908938382277455</v>
      </c>
      <c r="J86" s="22">
        <f t="shared" ca="1" si="15"/>
        <v>110.0664684180749</v>
      </c>
      <c r="K86" s="22">
        <f t="shared" ca="1" si="15"/>
        <v>75.606935645031783</v>
      </c>
      <c r="L86" s="22">
        <f t="shared" ca="1" si="15"/>
        <v>60.961725442216988</v>
      </c>
      <c r="M86" s="22">
        <f t="shared" ca="1" si="15"/>
        <v>91.661081385228911</v>
      </c>
      <c r="N86" s="22">
        <f t="shared" ca="1" si="15"/>
        <v>85.686219675040647</v>
      </c>
      <c r="O86" s="22">
        <f t="shared" ca="1" si="15"/>
        <v>144.10855350236992</v>
      </c>
      <c r="P86" s="22">
        <f t="shared" ca="1" si="15"/>
        <v>111.91411864185699</v>
      </c>
      <c r="Q86" s="22">
        <f t="shared" ca="1" si="15"/>
        <v>80.455008358709279</v>
      </c>
      <c r="R86" s="22">
        <f t="shared" ca="1" si="15"/>
        <v>116.65057944330805</v>
      </c>
      <c r="S86" s="92">
        <f t="shared" ca="1" si="15"/>
        <v>130.55343583761424</v>
      </c>
      <c r="T86" s="22">
        <f t="shared" ca="1" si="15"/>
        <v>69.555369133894672</v>
      </c>
      <c r="U86" s="22">
        <f t="shared" ca="1" si="15"/>
        <v>110.17116245055088</v>
      </c>
      <c r="V86" s="22">
        <f t="shared" ca="1" si="15"/>
        <v>65.257786950741192</v>
      </c>
      <c r="W86" s="22">
        <f t="shared" ca="1" si="15"/>
        <v>92.408476899483304</v>
      </c>
      <c r="X86" s="22">
        <f t="shared" ca="1" si="15"/>
        <v>90.054383251152188</v>
      </c>
      <c r="Y86" s="92">
        <f t="shared" ca="1" si="15"/>
        <v>134.65364299511776</v>
      </c>
      <c r="Z86" s="85">
        <f t="shared" ca="1" si="15"/>
        <v>84.529476392357566</v>
      </c>
      <c r="AA86" s="85">
        <f t="shared" ca="1" si="15"/>
        <v>190.07061909026544</v>
      </c>
      <c r="AB86" s="86">
        <f t="shared" ca="1" si="15"/>
        <v>159.56531046819521</v>
      </c>
      <c r="AC86" s="86">
        <f t="shared" ca="1" si="15"/>
        <v>95.441383180888394</v>
      </c>
      <c r="AD86" s="86">
        <f t="shared" ca="1" si="15"/>
        <v>98.333899105089117</v>
      </c>
      <c r="AE86" s="86">
        <f t="shared" ca="1" si="15"/>
        <v>91.566097070610255</v>
      </c>
      <c r="AF86" s="86">
        <f t="shared" ca="1" si="15"/>
        <v>104.72760182504967</v>
      </c>
      <c r="AG86" s="86">
        <f t="shared" ca="1" si="15"/>
        <v>117.90699832012083</v>
      </c>
      <c r="AH86" s="86">
        <f t="shared" ca="1" si="15"/>
        <v>74.508775540487434</v>
      </c>
      <c r="AI86" s="86">
        <f t="shared" ca="1" si="15"/>
        <v>74.995430224278195</v>
      </c>
      <c r="AJ86" s="86">
        <f t="shared" ca="1" si="15"/>
        <v>87.384322505997346</v>
      </c>
      <c r="AK86" s="22">
        <f t="shared" ca="1" si="15"/>
        <v>77.724615513868329</v>
      </c>
      <c r="AL86" s="22">
        <f t="shared" ca="1" si="15"/>
        <v>132.41168784835631</v>
      </c>
      <c r="AM86" s="22">
        <f t="shared" ca="1" si="15"/>
        <v>83.391353645930707</v>
      </c>
      <c r="AN86" s="22">
        <f ca="1">IF(OR(Fixtures!$D$6&lt;=0,Fixtures!$D$6&gt;39),AVERAGE(B86:AM86),AVERAGE(OFFSET(A86,0,Fixtures!$D$6,1,38-Fixtures!$D$6+1)))</f>
        <v>105.18268362367817</v>
      </c>
      <c r="AO86" s="41" t="str">
        <f t="shared" si="11"/>
        <v>WHU</v>
      </c>
      <c r="AP86" s="67">
        <f ca="1">AVERAGE(OFFSET(A86,0,Fixtures!$D$6,1,9))</f>
        <v>112.96112899922932</v>
      </c>
      <c r="AQ86" s="67">
        <f ca="1">AVERAGE(OFFSET(A86,0,Fixtures!$D$6,1,6))</f>
        <v>119.91779755123433</v>
      </c>
      <c r="AR86" s="67">
        <f ca="1">AVERAGE(OFFSET(A86,0,Fixtures!$D$6,1,3))</f>
        <v>144.72180198360607</v>
      </c>
      <c r="AS86" s="77"/>
      <c r="AT86" s="66"/>
    </row>
    <row r="87" spans="1:46" x14ac:dyDescent="0.3">
      <c r="A87" s="41" t="str">
        <f t="shared" si="9"/>
        <v>WOL</v>
      </c>
      <c r="B87" s="22">
        <f t="shared" ca="1" si="7"/>
        <v>134.65364299511776</v>
      </c>
      <c r="C87" s="22">
        <f t="shared" ca="1" si="15"/>
        <v>108.33683551229151</v>
      </c>
      <c r="D87" s="22">
        <f t="shared" ca="1" si="15"/>
        <v>74.995430224278195</v>
      </c>
      <c r="E87" s="22">
        <f t="shared" ca="1" si="15"/>
        <v>110.0664684180749</v>
      </c>
      <c r="F87" s="22">
        <f t="shared" ca="1" si="15"/>
        <v>117.90699832012083</v>
      </c>
      <c r="G87" s="22">
        <f t="shared" ca="1" si="15"/>
        <v>69.555369133894672</v>
      </c>
      <c r="H87" s="22">
        <f t="shared" ca="1" si="15"/>
        <v>77.724615513868329</v>
      </c>
      <c r="I87" s="22">
        <f t="shared" ca="1" si="15"/>
        <v>190.07061909026544</v>
      </c>
      <c r="J87" s="22">
        <f t="shared" ca="1" si="15"/>
        <v>95.441383180888394</v>
      </c>
      <c r="K87" s="22">
        <f t="shared" ca="1" si="15"/>
        <v>74.508775540487434</v>
      </c>
      <c r="L87" s="22">
        <f t="shared" ca="1" si="15"/>
        <v>98.333899105089117</v>
      </c>
      <c r="M87" s="22">
        <f t="shared" ca="1" si="15"/>
        <v>83.391353645930707</v>
      </c>
      <c r="N87" s="22">
        <f t="shared" ca="1" si="15"/>
        <v>79.759517384239246</v>
      </c>
      <c r="O87" s="22">
        <f t="shared" ca="1" si="15"/>
        <v>75.606935645031783</v>
      </c>
      <c r="P87" s="22">
        <f t="shared" ca="1" si="15"/>
        <v>81.248584972040391</v>
      </c>
      <c r="Q87" s="22">
        <f t="shared" ca="1" si="15"/>
        <v>103.31380447954814</v>
      </c>
      <c r="R87" s="22">
        <f t="shared" ca="1" si="15"/>
        <v>85.686219675040647</v>
      </c>
      <c r="S87" s="22">
        <f t="shared" ca="1" si="15"/>
        <v>87.384322505997346</v>
      </c>
      <c r="T87" s="22">
        <f t="shared" ca="1" si="15"/>
        <v>155.51232471021717</v>
      </c>
      <c r="U87" s="22">
        <f t="shared" ca="1" si="15"/>
        <v>159.56531046819521</v>
      </c>
      <c r="V87" s="22">
        <f t="shared" ca="1" si="15"/>
        <v>94.996752294727969</v>
      </c>
      <c r="W87" s="22">
        <f t="shared" ca="1" si="15"/>
        <v>60.961725442216988</v>
      </c>
      <c r="X87" s="22">
        <f t="shared" ca="1" si="15"/>
        <v>116.65057944330805</v>
      </c>
      <c r="Y87" s="22">
        <f t="shared" ca="1" si="15"/>
        <v>130.55343583761424</v>
      </c>
      <c r="Z87" s="85">
        <f t="shared" ca="1" si="15"/>
        <v>132.41168784835631</v>
      </c>
      <c r="AA87" s="85">
        <f t="shared" ca="1" si="15"/>
        <v>110.17116245055088</v>
      </c>
      <c r="AB87" s="86">
        <f t="shared" ca="1" si="15"/>
        <v>71.496263868543281</v>
      </c>
      <c r="AC87" s="86">
        <f t="shared" ca="1" si="15"/>
        <v>104.72760182504967</v>
      </c>
      <c r="AD87" s="86">
        <f t="shared" ca="1" si="15"/>
        <v>84.529476392357566</v>
      </c>
      <c r="AE87" s="86">
        <f t="shared" ca="1" si="15"/>
        <v>99.303826076938265</v>
      </c>
      <c r="AF87" s="86">
        <f t="shared" ca="1" si="15"/>
        <v>65.257786950741192</v>
      </c>
      <c r="AG87" s="86">
        <f t="shared" ca="1" si="15"/>
        <v>101.92276556724865</v>
      </c>
      <c r="AH87" s="86">
        <f t="shared" ca="1" si="15"/>
        <v>80.455008358709279</v>
      </c>
      <c r="AI87" s="86">
        <f t="shared" ca="1" si="15"/>
        <v>92.408476899483304</v>
      </c>
      <c r="AJ87" s="86">
        <f t="shared" ca="1" si="15"/>
        <v>90.054383251152188</v>
      </c>
      <c r="AK87" s="22">
        <f t="shared" ca="1" si="15"/>
        <v>91.661081385228911</v>
      </c>
      <c r="AL87" s="22">
        <f t="shared" ca="1" si="15"/>
        <v>56.908938382277455</v>
      </c>
      <c r="AM87" s="22">
        <f t="shared" ca="1" si="15"/>
        <v>144.10855350236992</v>
      </c>
      <c r="AN87" s="22">
        <f ca="1">IF(OR(Fixtures!$D$6&lt;=0,Fixtures!$D$6&gt;39),AVERAGE(B87:AM87),AVERAGE(OFFSET(A87,0,Fixtures!$D$6,1,38-Fixtures!$D$6+1)))</f>
        <v>94.672643768500492</v>
      </c>
      <c r="AO87" s="41" t="str">
        <f t="shared" si="11"/>
        <v>WOL</v>
      </c>
      <c r="AP87" s="67">
        <f ca="1">AVERAGE(OFFSET(A87,0,Fixtures!$D$6,1,9))</f>
        <v>94.475064370943912</v>
      </c>
      <c r="AQ87" s="67">
        <f ca="1">AVERAGE(OFFSET(A87,0,Fixtures!$D$6,1,6))</f>
        <v>100.44000307696599</v>
      </c>
      <c r="AR87" s="67">
        <f ca="1">AVERAGE(OFFSET(A87,0,Fixtures!$D$6,1,3))</f>
        <v>104.69303805581683</v>
      </c>
      <c r="AS87" s="77"/>
      <c r="AT87" s="66"/>
    </row>
    <row r="88" spans="1:46" x14ac:dyDescent="0.25">
      <c r="A88" s="68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6"/>
      <c r="W88" s="66"/>
      <c r="X88" s="66"/>
      <c r="Y88" s="66"/>
      <c r="Z88" s="66"/>
      <c r="AD88" s="66"/>
      <c r="AE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2"/>
    </row>
    <row r="89" spans="1:46" x14ac:dyDescent="0.3">
      <c r="A89" s="59" t="s">
        <v>0</v>
      </c>
      <c r="B89" s="59">
        <v>1</v>
      </c>
      <c r="C89" s="59">
        <v>2</v>
      </c>
      <c r="D89" s="59">
        <v>3</v>
      </c>
      <c r="E89" s="59">
        <v>4</v>
      </c>
      <c r="F89" s="59">
        <v>5</v>
      </c>
      <c r="G89" s="59">
        <v>6</v>
      </c>
      <c r="H89" s="59">
        <v>7</v>
      </c>
      <c r="I89" s="59">
        <v>8</v>
      </c>
      <c r="J89" s="59">
        <v>9</v>
      </c>
      <c r="K89" s="59">
        <v>10</v>
      </c>
      <c r="L89" s="59">
        <v>11</v>
      </c>
      <c r="M89" s="59">
        <v>12</v>
      </c>
      <c r="N89" s="59">
        <v>13</v>
      </c>
      <c r="O89" s="59">
        <v>14</v>
      </c>
      <c r="P89" s="59">
        <v>15</v>
      </c>
      <c r="Q89" s="59">
        <v>16</v>
      </c>
      <c r="R89" s="59">
        <v>17</v>
      </c>
      <c r="S89" s="59">
        <v>18</v>
      </c>
      <c r="T89" s="59">
        <v>19</v>
      </c>
      <c r="U89" s="59">
        <v>20</v>
      </c>
      <c r="V89" s="59">
        <v>21</v>
      </c>
      <c r="W89" s="59">
        <v>22</v>
      </c>
      <c r="X89" s="59">
        <v>23</v>
      </c>
      <c r="Y89" s="59">
        <v>24</v>
      </c>
      <c r="Z89" s="59">
        <v>25</v>
      </c>
      <c r="AA89" s="59">
        <v>26</v>
      </c>
      <c r="AB89" s="59">
        <v>27</v>
      </c>
      <c r="AC89" s="59">
        <v>28</v>
      </c>
      <c r="AD89" s="59">
        <v>29</v>
      </c>
      <c r="AE89" s="59">
        <v>30</v>
      </c>
      <c r="AF89" s="33">
        <v>31</v>
      </c>
      <c r="AG89" s="59">
        <v>32</v>
      </c>
      <c r="AH89" s="59">
        <v>33</v>
      </c>
      <c r="AI89" s="59">
        <v>34</v>
      </c>
      <c r="AJ89" s="59">
        <v>35</v>
      </c>
      <c r="AK89" s="59">
        <v>36</v>
      </c>
      <c r="AL89" s="59">
        <v>37</v>
      </c>
      <c r="AM89" s="59">
        <v>38</v>
      </c>
    </row>
    <row r="90" spans="1:46" x14ac:dyDescent="0.3">
      <c r="A90" s="41" t="str">
        <f>$A68</f>
        <v>ARS</v>
      </c>
      <c r="B90" s="9">
        <f ca="1">AVERAGE(B24:G24)</f>
        <v>1.3836307122492508</v>
      </c>
      <c r="C90" s="9">
        <f t="shared" ref="C90:AH90" ca="1" si="16">AVERAGE(C24:H24)</f>
        <v>1.5351459506883618</v>
      </c>
      <c r="D90" s="9">
        <f t="shared" ca="1" si="16"/>
        <v>1.5142981814695224</v>
      </c>
      <c r="E90" s="9">
        <f t="shared" ca="1" si="16"/>
        <v>1.338568097343922</v>
      </c>
      <c r="F90" s="9">
        <f t="shared" ca="1" si="16"/>
        <v>1.2769574896964271</v>
      </c>
      <c r="G90" s="9">
        <f t="shared" ca="1" si="16"/>
        <v>1.2244164363515366</v>
      </c>
      <c r="H90" s="9">
        <f t="shared" ca="1" si="16"/>
        <v>1.398229831568975</v>
      </c>
      <c r="I90" s="9">
        <f t="shared" ca="1" si="16"/>
        <v>1.2560814505416167</v>
      </c>
      <c r="J90" s="9">
        <f t="shared" ca="1" si="16"/>
        <v>1.3450276419208347</v>
      </c>
      <c r="K90" s="9">
        <f t="shared" ca="1" si="16"/>
        <v>1.2841943340728217</v>
      </c>
      <c r="L90" s="9">
        <f t="shared" ca="1" si="16"/>
        <v>1.4222048666683131</v>
      </c>
      <c r="M90" s="9">
        <f t="shared" ca="1" si="16"/>
        <v>1.5591102922212112</v>
      </c>
      <c r="N90" s="9">
        <f t="shared" ca="1" si="16"/>
        <v>1.4947727404452806</v>
      </c>
      <c r="O90" s="9">
        <f t="shared" ca="1" si="16"/>
        <v>1.4991455615873159</v>
      </c>
      <c r="P90" s="9">
        <f t="shared" ca="1" si="16"/>
        <v>1.522918493033804</v>
      </c>
      <c r="Q90" s="9">
        <f t="shared" ca="1" si="16"/>
        <v>1.5738887652752656</v>
      </c>
      <c r="R90" s="9">
        <f t="shared" ca="1" si="16"/>
        <v>1.496045624623628</v>
      </c>
      <c r="S90" s="9">
        <f t="shared" ca="1" si="16"/>
        <v>1.3249724949373445</v>
      </c>
      <c r="T90" s="9">
        <f t="shared" ca="1" si="16"/>
        <v>1.4140508233483058</v>
      </c>
      <c r="U90" s="9">
        <f t="shared" ca="1" si="16"/>
        <v>1.4451937872431155</v>
      </c>
      <c r="V90" s="9">
        <f t="shared" ca="1" si="16"/>
        <v>1.3232770283607416</v>
      </c>
      <c r="W90" s="9">
        <f t="shared" ca="1" si="16"/>
        <v>1.2841352838145546</v>
      </c>
      <c r="X90" s="9">
        <f t="shared" ca="1" si="16"/>
        <v>1.599488969922793</v>
      </c>
      <c r="Y90" s="9">
        <f t="shared" ca="1" si="16"/>
        <v>1.6115674369480466</v>
      </c>
      <c r="Z90" s="9">
        <f t="shared" ca="1" si="16"/>
        <v>1.5048193325972308</v>
      </c>
      <c r="AA90" s="9">
        <f t="shared" ca="1" si="16"/>
        <v>1.5702096490050119</v>
      </c>
      <c r="AB90" s="9">
        <f t="shared" ca="1" si="16"/>
        <v>1.5927635277793444</v>
      </c>
      <c r="AC90" s="9">
        <f t="shared" ca="1" si="16"/>
        <v>1.6928089523782515</v>
      </c>
      <c r="AD90" s="9">
        <f t="shared" ca="1" si="16"/>
        <v>1.4313194242880576</v>
      </c>
      <c r="AE90" s="9">
        <f t="shared" ca="1" si="16"/>
        <v>1.5314125442955353</v>
      </c>
      <c r="AF90" s="9">
        <f t="shared" ca="1" si="16"/>
        <v>1.5405779519026657</v>
      </c>
      <c r="AG90" s="9">
        <f t="shared" ca="1" si="16"/>
        <v>1.5020395063879874</v>
      </c>
      <c r="AH90" s="9">
        <f t="shared" ca="1" si="16"/>
        <v>1.5153740714432085</v>
      </c>
    </row>
    <row r="91" spans="1:46" x14ac:dyDescent="0.3">
      <c r="A91" s="41" t="str">
        <f t="shared" ref="A91:A109" si="17">$A69</f>
        <v>AVL</v>
      </c>
      <c r="B91" s="9">
        <f t="shared" ref="B91:B109" ca="1" si="18">AVERAGE(B25:G25)</f>
        <v>1.585463772606057</v>
      </c>
      <c r="C91" s="9">
        <f t="shared" ref="C91:C109" ca="1" si="19">AVERAGE(C25:H25)</f>
        <v>1.4379673039648395</v>
      </c>
      <c r="D91" s="9">
        <f t="shared" ref="D91:D109" ca="1" si="20">AVERAGE(D25:I25)</f>
        <v>1.5535749716146396</v>
      </c>
      <c r="E91" s="9">
        <f t="shared" ref="E91:E109" ca="1" si="21">AVERAGE(E25:J25)</f>
        <v>1.538200861971748</v>
      </c>
      <c r="F91" s="9">
        <f t="shared" ref="F91:F109" ca="1" si="22">AVERAGE(F25:K25)</f>
        <v>1.9480813028363453</v>
      </c>
      <c r="G91" s="9">
        <f t="shared" ref="G91:G109" ca="1" si="23">AVERAGE(G25:L25)</f>
        <v>2.0852814769763186</v>
      </c>
      <c r="H91" s="9">
        <f t="shared" ref="H91:H109" ca="1" si="24">AVERAGE(H25:M25)</f>
        <v>2.1314687136354431</v>
      </c>
      <c r="I91" s="9">
        <f t="shared" ref="I91:I109" ca="1" si="25">AVERAGE(I25:N25)</f>
        <v>2.0924172469719031</v>
      </c>
      <c r="J91" s="9">
        <f t="shared" ref="J91:J109" ca="1" si="26">AVERAGE(J25:O25)</f>
        <v>2.2455583337984981</v>
      </c>
      <c r="K91" s="9">
        <f t="shared" ref="K91:K109" ca="1" si="27">AVERAGE(K25:P25)</f>
        <v>2.5004617517443406</v>
      </c>
      <c r="L91" s="9">
        <f t="shared" ref="L91:L109" ca="1" si="28">AVERAGE(L25:Q25)</f>
        <v>2.160591162699451</v>
      </c>
      <c r="M91" s="9">
        <f t="shared" ref="M91:M109" ca="1" si="29">AVERAGE(M25:R25)</f>
        <v>2.1115886891927582</v>
      </c>
      <c r="N91" s="9">
        <f t="shared" ref="N91:N109" ca="1" si="30">AVERAGE(N25:S25)</f>
        <v>1.9965451684554572</v>
      </c>
      <c r="O91" s="9">
        <f t="shared" ref="O91:O109" ca="1" si="31">AVERAGE(O25:T25)</f>
        <v>2.0258595357276925</v>
      </c>
      <c r="P91" s="9">
        <f t="shared" ref="P91:P109" ca="1" si="32">AVERAGE(P25:U25)</f>
        <v>1.8986088327237696</v>
      </c>
      <c r="Q91" s="9">
        <f t="shared" ref="Q91:Q109" ca="1" si="33">AVERAGE(Q25:V25)</f>
        <v>1.7202314655325643</v>
      </c>
      <c r="R91" s="9">
        <f t="shared" ref="R91:R109" ca="1" si="34">AVERAGE(R25:W25)</f>
        <v>1.8464019183080047</v>
      </c>
      <c r="S91" s="9">
        <f t="shared" ref="S91:S109" ca="1" si="35">AVERAGE(S25:X25)</f>
        <v>1.8834916681770715</v>
      </c>
      <c r="T91" s="9">
        <f t="shared" ref="T91:T109" ca="1" si="36">AVERAGE(T25:Y25)</f>
        <v>1.8341913748704382</v>
      </c>
      <c r="U91" s="9">
        <f t="shared" ref="U91:U109" ca="1" si="37">AVERAGE(U25:Z25)</f>
        <v>1.9065068146009505</v>
      </c>
      <c r="V91" s="9">
        <f t="shared" ref="V91:V109" ca="1" si="38">AVERAGE(V25:AA25)</f>
        <v>1.821854782900898</v>
      </c>
      <c r="W91" s="9">
        <f t="shared" ref="W91:W109" ca="1" si="39">AVERAGE(W25:AB25)</f>
        <v>1.9068457403501717</v>
      </c>
      <c r="X91" s="9">
        <f t="shared" ref="X91:X109" ca="1" si="40">AVERAGE(X25:AC25)</f>
        <v>1.6844937181453847</v>
      </c>
      <c r="Y91" s="9">
        <f t="shared" ref="Y91:Y109" ca="1" si="41">AVERAGE(Y25:AD25)</f>
        <v>1.7910826090287986</v>
      </c>
      <c r="Z91" s="9">
        <f t="shared" ref="Z91:Z109" ca="1" si="42">AVERAGE(Z25:AE25)</f>
        <v>1.9028977716668078</v>
      </c>
      <c r="AA91" s="9">
        <f t="shared" ref="AA91:AA109" ca="1" si="43">AVERAGE(AA25:AF25)</f>
        <v>1.8850396468024251</v>
      </c>
      <c r="AB91" s="9">
        <f t="shared" ref="AB91:AB109" ca="1" si="44">AVERAGE(AB25:AG25)</f>
        <v>1.9014015298307971</v>
      </c>
      <c r="AC91" s="9">
        <f t="shared" ref="AC91:AC109" ca="1" si="45">AVERAGE(AC25:AH25)</f>
        <v>2.0473574057754118</v>
      </c>
      <c r="AD91" s="9">
        <f t="shared" ref="AD91:AD109" ca="1" si="46">AVERAGE(AD25:AI25)</f>
        <v>2.1384346097936353</v>
      </c>
      <c r="AE91" s="9">
        <f t="shared" ref="AE91:AE109" ca="1" si="47">AVERAGE(AE25:AJ25)</f>
        <v>1.8388285482688655</v>
      </c>
      <c r="AF91" s="9">
        <f t="shared" ref="AF91:AH109" ca="1" si="48">AVERAGE(AF25:AK25)</f>
        <v>1.8850732174521128</v>
      </c>
      <c r="AG91" s="9">
        <f t="shared" ca="1" si="48"/>
        <v>1.8555453219544233</v>
      </c>
      <c r="AH91" s="9">
        <f t="shared" ca="1" si="48"/>
        <v>1.9384841171777047</v>
      </c>
    </row>
    <row r="92" spans="1:46" x14ac:dyDescent="0.3">
      <c r="A92" s="41" t="str">
        <f t="shared" si="17"/>
        <v>BOU</v>
      </c>
      <c r="B92" s="9">
        <f t="shared" ca="1" si="18"/>
        <v>1.8075052311234063</v>
      </c>
      <c r="C92" s="9">
        <f t="shared" ca="1" si="19"/>
        <v>1.8210493556787595</v>
      </c>
      <c r="D92" s="9">
        <f t="shared" ca="1" si="20"/>
        <v>1.810518774851458</v>
      </c>
      <c r="E92" s="9">
        <f t="shared" ca="1" si="21"/>
        <v>1.6088181857627131</v>
      </c>
      <c r="F92" s="9">
        <f t="shared" ca="1" si="22"/>
        <v>1.4924555132355692</v>
      </c>
      <c r="G92" s="9">
        <f t="shared" ca="1" si="23"/>
        <v>1.5363468996456964</v>
      </c>
      <c r="H92" s="9">
        <f t="shared" ca="1" si="24"/>
        <v>1.4126929055820916</v>
      </c>
      <c r="I92" s="9">
        <f t="shared" ca="1" si="25"/>
        <v>1.4374625537584504</v>
      </c>
      <c r="J92" s="9">
        <f t="shared" ca="1" si="26"/>
        <v>1.4562231858377412</v>
      </c>
      <c r="K92" s="9">
        <f t="shared" ca="1" si="27"/>
        <v>1.4886712163549578</v>
      </c>
      <c r="L92" s="9">
        <f t="shared" ca="1" si="28"/>
        <v>1.5233529904088117</v>
      </c>
      <c r="M92" s="9">
        <f t="shared" ca="1" si="29"/>
        <v>1.6861130737616967</v>
      </c>
      <c r="N92" s="9">
        <f t="shared" ca="1" si="30"/>
        <v>1.647531163591845</v>
      </c>
      <c r="O92" s="9">
        <f t="shared" ca="1" si="31"/>
        <v>1.620856345513537</v>
      </c>
      <c r="P92" s="9">
        <f t="shared" ca="1" si="32"/>
        <v>1.6167079305816339</v>
      </c>
      <c r="Q92" s="9">
        <f t="shared" ca="1" si="33"/>
        <v>1.7039969210273018</v>
      </c>
      <c r="R92" s="9">
        <f t="shared" ca="1" si="34"/>
        <v>1.5771687399222243</v>
      </c>
      <c r="S92" s="9">
        <f t="shared" ca="1" si="35"/>
        <v>1.4107264647158102</v>
      </c>
      <c r="T92" s="9">
        <f t="shared" ca="1" si="36"/>
        <v>1.4336152160954398</v>
      </c>
      <c r="U92" s="9">
        <f t="shared" ca="1" si="37"/>
        <v>1.4406646131781786</v>
      </c>
      <c r="V92" s="9">
        <f t="shared" ca="1" si="38"/>
        <v>1.4086658094497808</v>
      </c>
      <c r="W92" s="9">
        <f t="shared" ca="1" si="39"/>
        <v>1.3862401935715998</v>
      </c>
      <c r="X92" s="9">
        <f t="shared" ca="1" si="40"/>
        <v>1.4827075856608802</v>
      </c>
      <c r="Y92" s="9">
        <f t="shared" ca="1" si="41"/>
        <v>1.6945036321131146</v>
      </c>
      <c r="Z92" s="9">
        <f t="shared" ca="1" si="42"/>
        <v>1.6281939440395474</v>
      </c>
      <c r="AA92" s="9">
        <f t="shared" ca="1" si="43"/>
        <v>1.7563755386099453</v>
      </c>
      <c r="AB92" s="9">
        <f t="shared" ca="1" si="44"/>
        <v>1.6315804271432546</v>
      </c>
      <c r="AC92" s="9">
        <f t="shared" ca="1" si="45"/>
        <v>1.7511523197300025</v>
      </c>
      <c r="AD92" s="9">
        <f t="shared" ca="1" si="46"/>
        <v>1.6737986570076113</v>
      </c>
      <c r="AE92" s="9">
        <f t="shared" ca="1" si="47"/>
        <v>1.4700885416502096</v>
      </c>
      <c r="AF92" s="9">
        <f t="shared" ca="1" si="48"/>
        <v>1.8911770989699541</v>
      </c>
      <c r="AG92" s="9">
        <f t="shared" ca="1" si="48"/>
        <v>1.7919244738297937</v>
      </c>
      <c r="AH92" s="9">
        <f t="shared" ca="1" si="48"/>
        <v>1.9685322979997715</v>
      </c>
    </row>
    <row r="93" spans="1:46" x14ac:dyDescent="0.3">
      <c r="A93" s="41" t="str">
        <f t="shared" si="17"/>
        <v>BRI</v>
      </c>
      <c r="B93" s="9">
        <f t="shared" ca="1" si="18"/>
        <v>1.543286848363149</v>
      </c>
      <c r="C93" s="9">
        <f t="shared" ca="1" si="19"/>
        <v>1.6773160638189355</v>
      </c>
      <c r="D93" s="9">
        <f t="shared" ca="1" si="20"/>
        <v>1.6872247251846637</v>
      </c>
      <c r="E93" s="9">
        <f t="shared" ca="1" si="21"/>
        <v>1.752270206042758</v>
      </c>
      <c r="F93" s="9">
        <f t="shared" ca="1" si="22"/>
        <v>1.4346351805453494</v>
      </c>
      <c r="G93" s="9">
        <f t="shared" ca="1" si="23"/>
        <v>1.426821996991082</v>
      </c>
      <c r="H93" s="9">
        <f t="shared" ca="1" si="24"/>
        <v>1.5848427113285002</v>
      </c>
      <c r="I93" s="9">
        <f t="shared" ca="1" si="25"/>
        <v>1.4375592259452752</v>
      </c>
      <c r="J93" s="9">
        <f t="shared" ca="1" si="26"/>
        <v>1.6816968738632958</v>
      </c>
      <c r="K93" s="9">
        <f t="shared" ca="1" si="27"/>
        <v>1.6719026300263586</v>
      </c>
      <c r="L93" s="9">
        <f t="shared" ca="1" si="28"/>
        <v>1.6752780904509796</v>
      </c>
      <c r="M93" s="9">
        <f t="shared" ca="1" si="29"/>
        <v>1.7054572351843884</v>
      </c>
      <c r="N93" s="9">
        <f t="shared" ca="1" si="30"/>
        <v>1.5129178120184961</v>
      </c>
      <c r="O93" s="9">
        <f t="shared" ca="1" si="31"/>
        <v>1.5527281865113769</v>
      </c>
      <c r="P93" s="9">
        <f t="shared" ca="1" si="32"/>
        <v>1.2629765041707401</v>
      </c>
      <c r="Q93" s="9">
        <f t="shared" ca="1" si="33"/>
        <v>1.2578880650556243</v>
      </c>
      <c r="R93" s="9">
        <f t="shared" ca="1" si="34"/>
        <v>1.3538112367539472</v>
      </c>
      <c r="S93" s="9">
        <f t="shared" ca="1" si="35"/>
        <v>1.3501922810418165</v>
      </c>
      <c r="T93" s="9">
        <f t="shared" ca="1" si="36"/>
        <v>1.3990405968603394</v>
      </c>
      <c r="U93" s="9">
        <f t="shared" ca="1" si="37"/>
        <v>1.3842387693880784</v>
      </c>
      <c r="V93" s="9">
        <f t="shared" ca="1" si="38"/>
        <v>1.4120755767875475</v>
      </c>
      <c r="W93" s="9">
        <f t="shared" ca="1" si="39"/>
        <v>1.4009931634815944</v>
      </c>
      <c r="X93" s="9">
        <f t="shared" ca="1" si="40"/>
        <v>1.22768506212495</v>
      </c>
      <c r="Y93" s="9">
        <f t="shared" ca="1" si="41"/>
        <v>1.3469037275735862</v>
      </c>
      <c r="Z93" s="9">
        <f t="shared" ca="1" si="42"/>
        <v>1.3088805278385884</v>
      </c>
      <c r="AA93" s="9">
        <f t="shared" ca="1" si="43"/>
        <v>1.4053524167032967</v>
      </c>
      <c r="AB93" s="9">
        <f t="shared" ca="1" si="44"/>
        <v>1.4737055241396702</v>
      </c>
      <c r="AC93" s="9">
        <f t="shared" ca="1" si="45"/>
        <v>1.4599942886498409</v>
      </c>
      <c r="AD93" s="9">
        <f t="shared" ca="1" si="46"/>
        <v>1.6244328771259999</v>
      </c>
      <c r="AE93" s="9">
        <f t="shared" ca="1" si="47"/>
        <v>1.66625096379226</v>
      </c>
      <c r="AF93" s="9">
        <f t="shared" ca="1" si="48"/>
        <v>1.8049522079793991</v>
      </c>
      <c r="AG93" s="9">
        <f t="shared" ca="1" si="48"/>
        <v>1.5735934968534206</v>
      </c>
      <c r="AH93" s="9">
        <f t="shared" ca="1" si="48"/>
        <v>1.5818403232172698</v>
      </c>
    </row>
    <row r="94" spans="1:46" x14ac:dyDescent="0.3">
      <c r="A94" s="41" t="str">
        <f t="shared" si="17"/>
        <v>BUR</v>
      </c>
      <c r="B94" s="9">
        <f t="shared" ca="1" si="18"/>
        <v>1.3605404607634399</v>
      </c>
      <c r="C94" s="9">
        <f t="shared" ca="1" si="19"/>
        <v>1.418762598957251</v>
      </c>
      <c r="D94" s="9">
        <f t="shared" ca="1" si="20"/>
        <v>1.3585406069477266</v>
      </c>
      <c r="E94" s="9">
        <f t="shared" ca="1" si="21"/>
        <v>1.4140882979983969</v>
      </c>
      <c r="F94" s="9">
        <f t="shared" ca="1" si="22"/>
        <v>1.3888126288443001</v>
      </c>
      <c r="G94" s="9">
        <f t="shared" ca="1" si="23"/>
        <v>1.3621732955929462</v>
      </c>
      <c r="H94" s="9">
        <f t="shared" ca="1" si="24"/>
        <v>1.3816646694565768</v>
      </c>
      <c r="I94" s="9">
        <f t="shared" ca="1" si="25"/>
        <v>1.3647459318656712</v>
      </c>
      <c r="J94" s="9">
        <f t="shared" ca="1" si="26"/>
        <v>1.2985001375609786</v>
      </c>
      <c r="K94" s="9">
        <f t="shared" ca="1" si="27"/>
        <v>1.2803837697746487</v>
      </c>
      <c r="L94" s="9">
        <f t="shared" ca="1" si="28"/>
        <v>1.3005568451982572</v>
      </c>
      <c r="M94" s="9">
        <f t="shared" ca="1" si="29"/>
        <v>1.1966636312294285</v>
      </c>
      <c r="N94" s="9">
        <f t="shared" ca="1" si="30"/>
        <v>1.2291120818456067</v>
      </c>
      <c r="O94" s="9">
        <f t="shared" ca="1" si="31"/>
        <v>1.2659241066899585</v>
      </c>
      <c r="P94" s="9">
        <f t="shared" ca="1" si="32"/>
        <v>1.3687099316585367</v>
      </c>
      <c r="Q94" s="9">
        <f t="shared" ca="1" si="33"/>
        <v>1.2245661124073446</v>
      </c>
      <c r="R94" s="9">
        <f t="shared" ca="1" si="34"/>
        <v>1.3207651754602823</v>
      </c>
      <c r="S94" s="9">
        <f t="shared" ca="1" si="35"/>
        <v>1.419117098471129</v>
      </c>
      <c r="T94" s="9">
        <f t="shared" ca="1" si="36"/>
        <v>1.5477348502170483</v>
      </c>
      <c r="U94" s="9">
        <f t="shared" ca="1" si="37"/>
        <v>1.439667064565527</v>
      </c>
      <c r="V94" s="9">
        <f t="shared" ca="1" si="38"/>
        <v>1.5080926751051897</v>
      </c>
      <c r="W94" s="9">
        <f t="shared" ca="1" si="39"/>
        <v>1.4718502130096509</v>
      </c>
      <c r="X94" s="9">
        <f t="shared" ca="1" si="40"/>
        <v>1.301833157975363</v>
      </c>
      <c r="Y94" s="9">
        <f t="shared" ca="1" si="41"/>
        <v>1.2528965849685607</v>
      </c>
      <c r="Z94" s="9">
        <f t="shared" ca="1" si="42"/>
        <v>1.393744759678869</v>
      </c>
      <c r="AA94" s="9">
        <f t="shared" ca="1" si="43"/>
        <v>1.3882876887755851</v>
      </c>
      <c r="AB94" s="9">
        <f t="shared" ca="1" si="44"/>
        <v>1.2732443768930088</v>
      </c>
      <c r="AC94" s="9">
        <f t="shared" ca="1" si="45"/>
        <v>1.2939285939352867</v>
      </c>
      <c r="AD94" s="9">
        <f t="shared" ca="1" si="46"/>
        <v>1.3544974864674213</v>
      </c>
      <c r="AE94" s="9">
        <f t="shared" ca="1" si="47"/>
        <v>1.5730248259209543</v>
      </c>
      <c r="AF94" s="9">
        <f t="shared" ca="1" si="48"/>
        <v>1.2917314357419809</v>
      </c>
      <c r="AG94" s="9">
        <f t="shared" ca="1" si="48"/>
        <v>1.3498487642448804</v>
      </c>
      <c r="AH94" s="9">
        <f t="shared" ca="1" si="48"/>
        <v>1.348884138018007</v>
      </c>
    </row>
    <row r="95" spans="1:46" x14ac:dyDescent="0.3">
      <c r="A95" s="41" t="str">
        <f t="shared" si="17"/>
        <v>CHE</v>
      </c>
      <c r="B95" s="9">
        <f t="shared" ca="1" si="18"/>
        <v>1.1476151242268402</v>
      </c>
      <c r="C95" s="9">
        <f t="shared" ca="1" si="19"/>
        <v>1.0246943063661806</v>
      </c>
      <c r="D95" s="9">
        <f t="shared" ca="1" si="20"/>
        <v>1.0762142233759717</v>
      </c>
      <c r="E95" s="9">
        <f t="shared" ca="1" si="21"/>
        <v>1.0033249354583444</v>
      </c>
      <c r="F95" s="9">
        <f t="shared" ca="1" si="22"/>
        <v>1.0612391857894909</v>
      </c>
      <c r="G95" s="9">
        <f t="shared" ca="1" si="23"/>
        <v>1.028362398125098</v>
      </c>
      <c r="H95" s="9">
        <f t="shared" ca="1" si="24"/>
        <v>0.91126513357305106</v>
      </c>
      <c r="I95" s="9">
        <f t="shared" ca="1" si="25"/>
        <v>1.1462388797973375</v>
      </c>
      <c r="J95" s="9">
        <f t="shared" ca="1" si="26"/>
        <v>1.0487310774254093</v>
      </c>
      <c r="K95" s="9">
        <f t="shared" ca="1" si="27"/>
        <v>1.0843949518264422</v>
      </c>
      <c r="L95" s="9">
        <f t="shared" ca="1" si="28"/>
        <v>1.120163521764785</v>
      </c>
      <c r="M95" s="9">
        <f t="shared" ca="1" si="29"/>
        <v>1.0393113121583382</v>
      </c>
      <c r="N95" s="9">
        <f t="shared" ca="1" si="30"/>
        <v>1.152349166136361</v>
      </c>
      <c r="O95" s="9">
        <f t="shared" ca="1" si="31"/>
        <v>0.93472572414571786</v>
      </c>
      <c r="P95" s="9">
        <f t="shared" ca="1" si="32"/>
        <v>0.99663734695637629</v>
      </c>
      <c r="Q95" s="9">
        <f t="shared" ca="1" si="33"/>
        <v>1.0648197182938361</v>
      </c>
      <c r="R95" s="9">
        <f t="shared" ca="1" si="34"/>
        <v>0.97016458353374413</v>
      </c>
      <c r="S95" s="9">
        <f t="shared" ca="1" si="35"/>
        <v>1.0112009702986826</v>
      </c>
      <c r="T95" s="9">
        <f t="shared" ca="1" si="36"/>
        <v>0.93560217124616052</v>
      </c>
      <c r="U95" s="9">
        <f t="shared" ca="1" si="37"/>
        <v>1.0455296445677735</v>
      </c>
      <c r="V95" s="9">
        <f t="shared" ca="1" si="38"/>
        <v>1.0266892646790675</v>
      </c>
      <c r="W95" s="9">
        <f t="shared" ca="1" si="39"/>
        <v>0.96215580865514028</v>
      </c>
      <c r="X95" s="9">
        <f t="shared" ca="1" si="40"/>
        <v>0.99791317094583931</v>
      </c>
      <c r="Y95" s="9">
        <f t="shared" ca="1" si="41"/>
        <v>0.99630421864388297</v>
      </c>
      <c r="Z95" s="9">
        <f t="shared" ca="1" si="42"/>
        <v>1.0664521688947082</v>
      </c>
      <c r="AA95" s="9">
        <f t="shared" ca="1" si="43"/>
        <v>1.0520395429168001</v>
      </c>
      <c r="AB95" s="9">
        <f t="shared" ca="1" si="44"/>
        <v>1.072764854682557</v>
      </c>
      <c r="AC95" s="9">
        <f t="shared" ca="1" si="45"/>
        <v>1.0601056323247038</v>
      </c>
      <c r="AD95" s="9">
        <f t="shared" ca="1" si="46"/>
        <v>1.0402751452122994</v>
      </c>
      <c r="AE95" s="9">
        <f t="shared" ca="1" si="47"/>
        <v>1.0766699305310847</v>
      </c>
      <c r="AF95" s="9">
        <f t="shared" ca="1" si="48"/>
        <v>0.99227727076539896</v>
      </c>
      <c r="AG95" s="9">
        <f t="shared" ca="1" si="48"/>
        <v>1.0551026097550651</v>
      </c>
      <c r="AH95" s="9">
        <f t="shared" ca="1" si="48"/>
        <v>1.0077112514563717</v>
      </c>
    </row>
    <row r="96" spans="1:46" x14ac:dyDescent="0.3">
      <c r="A96" s="41" t="str">
        <f t="shared" si="17"/>
        <v>CRY</v>
      </c>
      <c r="B96" s="9">
        <f t="shared" ca="1" si="18"/>
        <v>1.4452422241560818</v>
      </c>
      <c r="C96" s="9">
        <f t="shared" ca="1" si="19"/>
        <v>1.4050785801489643</v>
      </c>
      <c r="D96" s="9">
        <f t="shared" ca="1" si="20"/>
        <v>1.4233177716888115</v>
      </c>
      <c r="E96" s="9">
        <f t="shared" ca="1" si="21"/>
        <v>1.4096309203567685</v>
      </c>
      <c r="F96" s="9">
        <f t="shared" ca="1" si="22"/>
        <v>1.4892619483852598</v>
      </c>
      <c r="G96" s="9">
        <f t="shared" ca="1" si="23"/>
        <v>1.4506757519781421</v>
      </c>
      <c r="H96" s="9">
        <f t="shared" ca="1" si="24"/>
        <v>1.6336954815742823</v>
      </c>
      <c r="I96" s="9">
        <f t="shared" ca="1" si="25"/>
        <v>1.7615075288044386</v>
      </c>
      <c r="J96" s="9">
        <f t="shared" ca="1" si="26"/>
        <v>1.7412913685006197</v>
      </c>
      <c r="K96" s="9">
        <f t="shared" ca="1" si="27"/>
        <v>1.5459617098286564</v>
      </c>
      <c r="L96" s="9">
        <f t="shared" ca="1" si="28"/>
        <v>1.5371344759490759</v>
      </c>
      <c r="M96" s="9">
        <f t="shared" ca="1" si="29"/>
        <v>1.4816405150928567</v>
      </c>
      <c r="N96" s="9">
        <f t="shared" ca="1" si="30"/>
        <v>1.2975390796603794</v>
      </c>
      <c r="O96" s="9">
        <f t="shared" ca="1" si="31"/>
        <v>1.1908330909143072</v>
      </c>
      <c r="P96" s="9">
        <f t="shared" ca="1" si="32"/>
        <v>1.2569339118932055</v>
      </c>
      <c r="Q96" s="9">
        <f t="shared" ca="1" si="33"/>
        <v>1.3468465563962209</v>
      </c>
      <c r="R96" s="9">
        <f t="shared" ca="1" si="34"/>
        <v>1.2696878981381561</v>
      </c>
      <c r="S96" s="9">
        <f t="shared" ca="1" si="35"/>
        <v>1.5895126258981078</v>
      </c>
      <c r="T96" s="9">
        <f t="shared" ca="1" si="36"/>
        <v>1.5989812597711726</v>
      </c>
      <c r="U96" s="9">
        <f t="shared" ca="1" si="37"/>
        <v>1.5867715530378863</v>
      </c>
      <c r="V96" s="9">
        <f t="shared" ca="1" si="38"/>
        <v>1.5693556312305486</v>
      </c>
      <c r="W96" s="9">
        <f t="shared" ca="1" si="39"/>
        <v>1.4701454128999423</v>
      </c>
      <c r="X96" s="9">
        <f t="shared" ca="1" si="40"/>
        <v>1.5693038718848256</v>
      </c>
      <c r="Y96" s="9">
        <f t="shared" ca="1" si="41"/>
        <v>1.2347520047953504</v>
      </c>
      <c r="Z96" s="9">
        <f t="shared" ca="1" si="42"/>
        <v>1.2391723392326377</v>
      </c>
      <c r="AA96" s="9">
        <f t="shared" ca="1" si="43"/>
        <v>1.4976163733591312</v>
      </c>
      <c r="AB96" s="9">
        <f t="shared" ca="1" si="44"/>
        <v>1.3687804791702043</v>
      </c>
      <c r="AC96" s="9">
        <f t="shared" ca="1" si="45"/>
        <v>1.5930248572179699</v>
      </c>
      <c r="AD96" s="9">
        <f t="shared" ca="1" si="46"/>
        <v>1.574920321917719</v>
      </c>
      <c r="AE96" s="9">
        <f t="shared" ca="1" si="47"/>
        <v>1.6763084226979572</v>
      </c>
      <c r="AF96" s="9">
        <f t="shared" ca="1" si="48"/>
        <v>1.6997965387922784</v>
      </c>
      <c r="AG96" s="9">
        <f t="shared" ca="1" si="48"/>
        <v>1.5737522743967558</v>
      </c>
      <c r="AH96" s="9">
        <f t="shared" ca="1" si="48"/>
        <v>1.5968893742721804</v>
      </c>
    </row>
    <row r="97" spans="1:39" x14ac:dyDescent="0.3">
      <c r="A97" s="41" t="str">
        <f t="shared" si="17"/>
        <v>EVE</v>
      </c>
      <c r="B97" s="9">
        <f t="shared" ca="1" si="18"/>
        <v>1.0498911506107558</v>
      </c>
      <c r="C97" s="9">
        <f t="shared" ca="1" si="19"/>
        <v>1.183989189466135</v>
      </c>
      <c r="D97" s="9">
        <f t="shared" ca="1" si="20"/>
        <v>1.2492416649408915</v>
      </c>
      <c r="E97" s="9">
        <f t="shared" ca="1" si="21"/>
        <v>1.1668359341661108</v>
      </c>
      <c r="F97" s="9">
        <f t="shared" ca="1" si="22"/>
        <v>1.2328506464466544</v>
      </c>
      <c r="G97" s="9">
        <f t="shared" ca="1" si="23"/>
        <v>1.2104104328075558</v>
      </c>
      <c r="H97" s="9">
        <f t="shared" ca="1" si="24"/>
        <v>1.3377860671238722</v>
      </c>
      <c r="I97" s="9">
        <f t="shared" ca="1" si="25"/>
        <v>1.1779796000249145</v>
      </c>
      <c r="J97" s="9">
        <f t="shared" ca="1" si="26"/>
        <v>1.2779279279588855</v>
      </c>
      <c r="K97" s="9">
        <f t="shared" ca="1" si="27"/>
        <v>1.4943400022724813</v>
      </c>
      <c r="L97" s="9">
        <f t="shared" ca="1" si="28"/>
        <v>1.4784281670694457</v>
      </c>
      <c r="M97" s="9">
        <f t="shared" ca="1" si="29"/>
        <v>1.6232731922137156</v>
      </c>
      <c r="N97" s="9">
        <f t="shared" ca="1" si="30"/>
        <v>1.5051190491795443</v>
      </c>
      <c r="O97" s="9">
        <f t="shared" ca="1" si="31"/>
        <v>1.5117747934205807</v>
      </c>
      <c r="P97" s="9">
        <f t="shared" ca="1" si="32"/>
        <v>1.3719510957668473</v>
      </c>
      <c r="Q97" s="9">
        <f t="shared" ca="1" si="33"/>
        <v>1.4428692843026141</v>
      </c>
      <c r="R97" s="9">
        <f t="shared" ca="1" si="34"/>
        <v>1.3793820914211776</v>
      </c>
      <c r="S97" s="9">
        <f t="shared" ca="1" si="35"/>
        <v>1.3024135344985044</v>
      </c>
      <c r="T97" s="9">
        <f t="shared" ca="1" si="36"/>
        <v>1.2653354729488735</v>
      </c>
      <c r="U97" s="9">
        <f t="shared" ca="1" si="37"/>
        <v>1.343533823365205</v>
      </c>
      <c r="V97" s="9">
        <f t="shared" ca="1" si="38"/>
        <v>1.2785633376142034</v>
      </c>
      <c r="W97" s="9">
        <f t="shared" ca="1" si="39"/>
        <v>1.0652954738413154</v>
      </c>
      <c r="X97" s="9">
        <f t="shared" ca="1" si="40"/>
        <v>1.1105793149759577</v>
      </c>
      <c r="Y97" s="9">
        <f t="shared" ca="1" si="41"/>
        <v>1.2147405331500147</v>
      </c>
      <c r="Z97" s="9">
        <f t="shared" ca="1" si="42"/>
        <v>1.3471105260567262</v>
      </c>
      <c r="AA97" s="9">
        <f t="shared" ca="1" si="43"/>
        <v>1.3294132872691831</v>
      </c>
      <c r="AB97" s="9">
        <f t="shared" ca="1" si="44"/>
        <v>1.4307230579596208</v>
      </c>
      <c r="AC97" s="9">
        <f t="shared" ca="1" si="45"/>
        <v>1.4455870221487179</v>
      </c>
      <c r="AD97" s="9">
        <f t="shared" ca="1" si="46"/>
        <v>1.4210586562853382</v>
      </c>
      <c r="AE97" s="9">
        <f t="shared" ca="1" si="47"/>
        <v>1.3462136176880735</v>
      </c>
      <c r="AF97" s="9">
        <f t="shared" ca="1" si="48"/>
        <v>1.25650689184804</v>
      </c>
      <c r="AG97" s="9">
        <f t="shared" ca="1" si="48"/>
        <v>1.2681869549126128</v>
      </c>
      <c r="AH97" s="9">
        <f t="shared" ca="1" si="48"/>
        <v>1.1827574811642638</v>
      </c>
    </row>
    <row r="98" spans="1:39" x14ac:dyDescent="0.3">
      <c r="A98" s="41" t="str">
        <f t="shared" si="17"/>
        <v>LEI</v>
      </c>
      <c r="B98" s="9">
        <f t="shared" ca="1" si="18"/>
        <v>1.2733635952868834</v>
      </c>
      <c r="C98" s="9">
        <f t="shared" ca="1" si="19"/>
        <v>1.2171634206104105</v>
      </c>
      <c r="D98" s="9">
        <f t="shared" ca="1" si="20"/>
        <v>1.2518548945807424</v>
      </c>
      <c r="E98" s="9">
        <f t="shared" ca="1" si="21"/>
        <v>1.1821688027341162</v>
      </c>
      <c r="F98" s="9">
        <f t="shared" ca="1" si="22"/>
        <v>1.3241460542676717</v>
      </c>
      <c r="G98" s="9">
        <f t="shared" ca="1" si="23"/>
        <v>1.1830699961155731</v>
      </c>
      <c r="H98" s="9">
        <f t="shared" ca="1" si="24"/>
        <v>1.1734636891043679</v>
      </c>
      <c r="I98" s="9">
        <f t="shared" ca="1" si="25"/>
        <v>1.2933966489946245</v>
      </c>
      <c r="J98" s="9">
        <f t="shared" ca="1" si="26"/>
        <v>1.1006357601269585</v>
      </c>
      <c r="K98" s="9">
        <f t="shared" ca="1" si="27"/>
        <v>1.1056474849831921</v>
      </c>
      <c r="L98" s="9">
        <f t="shared" ca="1" si="28"/>
        <v>1.0725920663820674</v>
      </c>
      <c r="M98" s="9">
        <f t="shared" ca="1" si="29"/>
        <v>1.0477723000174284</v>
      </c>
      <c r="N98" s="9">
        <f t="shared" ca="1" si="30"/>
        <v>1.3266277130557025</v>
      </c>
      <c r="O98" s="9">
        <f t="shared" ca="1" si="31"/>
        <v>1.3344891195306532</v>
      </c>
      <c r="P98" s="9">
        <f t="shared" ca="1" si="32"/>
        <v>1.3919978515716931</v>
      </c>
      <c r="Q98" s="9">
        <f t="shared" ca="1" si="33"/>
        <v>1.4164977482546817</v>
      </c>
      <c r="R98" s="9">
        <f t="shared" ca="1" si="34"/>
        <v>1.363003401339465</v>
      </c>
      <c r="S98" s="9">
        <f t="shared" ca="1" si="35"/>
        <v>1.4374376982850254</v>
      </c>
      <c r="T98" s="9">
        <f t="shared" ca="1" si="36"/>
        <v>1.1600395654297884</v>
      </c>
      <c r="U98" s="9">
        <f t="shared" ca="1" si="37"/>
        <v>1.1368163473174178</v>
      </c>
      <c r="V98" s="9">
        <f t="shared" ca="1" si="38"/>
        <v>1.165119156065811</v>
      </c>
      <c r="W98" s="9">
        <f t="shared" ca="1" si="39"/>
        <v>1.2834643044502287</v>
      </c>
      <c r="X98" s="9">
        <f t="shared" ca="1" si="40"/>
        <v>1.3043282606474127</v>
      </c>
      <c r="Y98" s="9">
        <f t="shared" ca="1" si="41"/>
        <v>1.2517374483973949</v>
      </c>
      <c r="Z98" s="9">
        <f t="shared" ca="1" si="42"/>
        <v>1.3157497731889753</v>
      </c>
      <c r="AA98" s="9">
        <f t="shared" ca="1" si="43"/>
        <v>1.2544571387449537</v>
      </c>
      <c r="AB98" s="9">
        <f t="shared" ca="1" si="44"/>
        <v>1.2503102332985956</v>
      </c>
      <c r="AC98" s="9">
        <f t="shared" ca="1" si="45"/>
        <v>1.069240430506736</v>
      </c>
      <c r="AD98" s="9">
        <f t="shared" ca="1" si="46"/>
        <v>1.0938158930318571</v>
      </c>
      <c r="AE98" s="9">
        <f t="shared" ca="1" si="47"/>
        <v>1.1196945819911066</v>
      </c>
      <c r="AF98" s="9">
        <f t="shared" ca="1" si="48"/>
        <v>1.0453222445356116</v>
      </c>
      <c r="AG98" s="9">
        <f t="shared" ca="1" si="48"/>
        <v>1.1251498474389685</v>
      </c>
      <c r="AH98" s="9">
        <f t="shared" ca="1" si="48"/>
        <v>1.0770580958350606</v>
      </c>
    </row>
    <row r="99" spans="1:39" x14ac:dyDescent="0.3">
      <c r="A99" s="41" t="str">
        <f t="shared" si="17"/>
        <v>LIV</v>
      </c>
      <c r="B99" s="9">
        <f t="shared" ca="1" si="18"/>
        <v>0.90676891851371988</v>
      </c>
      <c r="C99" s="9">
        <f t="shared" ca="1" si="19"/>
        <v>0.96515983060453525</v>
      </c>
      <c r="D99" s="9">
        <f t="shared" ca="1" si="20"/>
        <v>0.91951239769369353</v>
      </c>
      <c r="E99" s="9">
        <f t="shared" ca="1" si="21"/>
        <v>1.0341622068826906</v>
      </c>
      <c r="F99" s="9">
        <f t="shared" ca="1" si="22"/>
        <v>0.99704893706780939</v>
      </c>
      <c r="G99" s="9">
        <f t="shared" ca="1" si="23"/>
        <v>1.0866631217774232</v>
      </c>
      <c r="H99" s="9">
        <f t="shared" ca="1" si="24"/>
        <v>1.0576132833355618</v>
      </c>
      <c r="I99" s="9">
        <f t="shared" ca="1" si="25"/>
        <v>1.0182634321316257</v>
      </c>
      <c r="J99" s="9">
        <f t="shared" ca="1" si="26"/>
        <v>0.98213956553338988</v>
      </c>
      <c r="K99" s="9">
        <f t="shared" ca="1" si="27"/>
        <v>0.88101330301188119</v>
      </c>
      <c r="L99" s="9">
        <f t="shared" ca="1" si="28"/>
        <v>0.89763374632207782</v>
      </c>
      <c r="M99" s="9">
        <f t="shared" ca="1" si="29"/>
        <v>0.83163502915133647</v>
      </c>
      <c r="N99" s="9">
        <f t="shared" ca="1" si="30"/>
        <v>0.78353740145826822</v>
      </c>
      <c r="O99" s="9">
        <f t="shared" ca="1" si="31"/>
        <v>0.89562751263034179</v>
      </c>
      <c r="P99" s="9">
        <f t="shared" ca="1" si="32"/>
        <v>0.90554066522517151</v>
      </c>
      <c r="Q99" s="9">
        <f t="shared" ca="1" si="33"/>
        <v>0.88518718032468335</v>
      </c>
      <c r="R99" s="9">
        <f t="shared" ca="1" si="34"/>
        <v>0.92817872518024114</v>
      </c>
      <c r="S99" s="9">
        <f t="shared" ca="1" si="35"/>
        <v>0.97130505271538159</v>
      </c>
      <c r="T99" s="9">
        <f t="shared" ca="1" si="36"/>
        <v>0.99301821055620854</v>
      </c>
      <c r="U99" s="9">
        <f t="shared" ca="1" si="37"/>
        <v>0.89562079117463078</v>
      </c>
      <c r="V99" s="9">
        <f t="shared" ca="1" si="38"/>
        <v>0.91708654211403406</v>
      </c>
      <c r="W99" s="9">
        <f t="shared" ca="1" si="39"/>
        <v>0.92503446672477818</v>
      </c>
      <c r="X99" s="9">
        <f t="shared" ca="1" si="40"/>
        <v>0.90827930654990607</v>
      </c>
      <c r="Y99" s="9">
        <f t="shared" ca="1" si="41"/>
        <v>0.84758977935248858</v>
      </c>
      <c r="Z99" s="9">
        <f t="shared" ca="1" si="42"/>
        <v>0.84440838441362509</v>
      </c>
      <c r="AA99" s="9">
        <f t="shared" ca="1" si="43"/>
        <v>0.79012408764585718</v>
      </c>
      <c r="AB99" s="9">
        <f t="shared" ca="1" si="44"/>
        <v>0.96693551008873901</v>
      </c>
      <c r="AC99" s="9">
        <f t="shared" ca="1" si="45"/>
        <v>0.96995423083708687</v>
      </c>
      <c r="AD99" s="9">
        <f t="shared" ca="1" si="46"/>
        <v>0.98427502997237326</v>
      </c>
      <c r="AE99" s="9">
        <f t="shared" ca="1" si="47"/>
        <v>0.99799336837633545</v>
      </c>
      <c r="AF99" s="9">
        <f t="shared" ca="1" si="48"/>
        <v>0.97779152705823569</v>
      </c>
      <c r="AG99" s="9">
        <f t="shared" ca="1" si="48"/>
        <v>1.0637252591437576</v>
      </c>
      <c r="AH99" s="9">
        <f t="shared" ca="1" si="48"/>
        <v>0.86474394792867981</v>
      </c>
    </row>
    <row r="100" spans="1:39" x14ac:dyDescent="0.3">
      <c r="A100" s="41" t="str">
        <f t="shared" si="17"/>
        <v>MCI</v>
      </c>
      <c r="B100" s="9">
        <f t="shared" ca="1" si="18"/>
        <v>0.95628146820233073</v>
      </c>
      <c r="C100" s="9">
        <f t="shared" ca="1" si="19"/>
        <v>0.97821187883772021</v>
      </c>
      <c r="D100" s="9">
        <f t="shared" ca="1" si="20"/>
        <v>0.98801458421898758</v>
      </c>
      <c r="E100" s="9">
        <f t="shared" ca="1" si="21"/>
        <v>0.9672221845255482</v>
      </c>
      <c r="F100" s="9">
        <f t="shared" ca="1" si="22"/>
        <v>0.96532475006894758</v>
      </c>
      <c r="G100" s="9">
        <f t="shared" ca="1" si="23"/>
        <v>0.9463829981848656</v>
      </c>
      <c r="H100" s="9">
        <f t="shared" ca="1" si="24"/>
        <v>1.1419404666014852</v>
      </c>
      <c r="I100" s="9">
        <f t="shared" ca="1" si="25"/>
        <v>1.1142344338257055</v>
      </c>
      <c r="J100" s="9">
        <f t="shared" ca="1" si="26"/>
        <v>1.1134011600622358</v>
      </c>
      <c r="K100" s="9">
        <f t="shared" ca="1" si="27"/>
        <v>1.1584446848485774</v>
      </c>
      <c r="L100" s="9">
        <f t="shared" ca="1" si="28"/>
        <v>1.2000328325051823</v>
      </c>
      <c r="M100" s="9">
        <f t="shared" ca="1" si="29"/>
        <v>1.2412859000950665</v>
      </c>
      <c r="N100" s="9">
        <f t="shared" ca="1" si="30"/>
        <v>1.0998220664367868</v>
      </c>
      <c r="O100" s="9">
        <f t="shared" ca="1" si="31"/>
        <v>1.1312929486643817</v>
      </c>
      <c r="P100" s="9">
        <f t="shared" ca="1" si="32"/>
        <v>1.1055197224853681</v>
      </c>
      <c r="Q100" s="9">
        <f t="shared" ca="1" si="33"/>
        <v>1.0688824686209089</v>
      </c>
      <c r="R100" s="9">
        <f t="shared" ca="1" si="34"/>
        <v>1.095949558760952</v>
      </c>
      <c r="S100" s="9">
        <f t="shared" ca="1" si="35"/>
        <v>0.99045668163603606</v>
      </c>
      <c r="T100" s="9">
        <f t="shared" ca="1" si="36"/>
        <v>0.99507893954993187</v>
      </c>
      <c r="U100" s="9">
        <f t="shared" ca="1" si="37"/>
        <v>0.98043539200507579</v>
      </c>
      <c r="V100" s="9">
        <f t="shared" ca="1" si="38"/>
        <v>0.98984093271562867</v>
      </c>
      <c r="W100" s="9">
        <f t="shared" ca="1" si="39"/>
        <v>1.1140816300921363</v>
      </c>
      <c r="X100" s="9">
        <f t="shared" ca="1" si="40"/>
        <v>1.0405310304006992</v>
      </c>
      <c r="Y100" s="9">
        <f t="shared" ca="1" si="41"/>
        <v>1.2154622366085619</v>
      </c>
      <c r="Z100" s="9">
        <f t="shared" ca="1" si="42"/>
        <v>1.1521963512196585</v>
      </c>
      <c r="AA100" s="9">
        <f t="shared" ca="1" si="43"/>
        <v>1.2324406271253143</v>
      </c>
      <c r="AB100" s="9">
        <f t="shared" ca="1" si="44"/>
        <v>1.314639777615547</v>
      </c>
      <c r="AC100" s="9">
        <f t="shared" ca="1" si="45"/>
        <v>1.2779559815855375</v>
      </c>
      <c r="AD100" s="9">
        <f t="shared" ca="1" si="46"/>
        <v>1.2454575302593167</v>
      </c>
      <c r="AE100" s="9">
        <f t="shared" ca="1" si="47"/>
        <v>1.1861664648617796</v>
      </c>
      <c r="AF100" s="9">
        <f t="shared" ca="1" si="48"/>
        <v>1.1699322406260348</v>
      </c>
      <c r="AG100" s="9">
        <f t="shared" ca="1" si="48"/>
        <v>1.0698599783145235</v>
      </c>
      <c r="AH100" s="9">
        <f t="shared" ca="1" si="48"/>
        <v>0.97140213327512714</v>
      </c>
    </row>
    <row r="101" spans="1:39" x14ac:dyDescent="0.3">
      <c r="A101" s="41" t="str">
        <f t="shared" si="17"/>
        <v>MUN</v>
      </c>
      <c r="B101" s="9">
        <f t="shared" ca="1" si="18"/>
        <v>1.1319722015894758</v>
      </c>
      <c r="C101" s="9">
        <f t="shared" ca="1" si="19"/>
        <v>1.0701468174716828</v>
      </c>
      <c r="D101" s="9">
        <f t="shared" ca="1" si="20"/>
        <v>0.99467657533409559</v>
      </c>
      <c r="E101" s="9">
        <f t="shared" ca="1" si="21"/>
        <v>1.1162482020495055</v>
      </c>
      <c r="F101" s="9">
        <f t="shared" ca="1" si="22"/>
        <v>1.0571996460308115</v>
      </c>
      <c r="G101" s="9">
        <f t="shared" ca="1" si="23"/>
        <v>1.0362555604620569</v>
      </c>
      <c r="H101" s="9">
        <f t="shared" ca="1" si="24"/>
        <v>0.97543736212532861</v>
      </c>
      <c r="I101" s="9">
        <f t="shared" ca="1" si="25"/>
        <v>1.0290693712815469</v>
      </c>
      <c r="J101" s="9">
        <f t="shared" ca="1" si="26"/>
        <v>1.016399674808969</v>
      </c>
      <c r="K101" s="9">
        <f t="shared" ca="1" si="27"/>
        <v>0.94233330673599713</v>
      </c>
      <c r="L101" s="9">
        <f t="shared" ca="1" si="28"/>
        <v>1.1495165331115651</v>
      </c>
      <c r="M101" s="9">
        <f t="shared" ca="1" si="29"/>
        <v>1.1372520334356608</v>
      </c>
      <c r="N101" s="9">
        <f t="shared" ca="1" si="30"/>
        <v>1.189380139012995</v>
      </c>
      <c r="O101" s="9">
        <f t="shared" ca="1" si="31"/>
        <v>1.1035688062675442</v>
      </c>
      <c r="P101" s="9">
        <f t="shared" ca="1" si="32"/>
        <v>1.1508455553158063</v>
      </c>
      <c r="Q101" s="9">
        <f t="shared" ca="1" si="33"/>
        <v>1.207797256646191</v>
      </c>
      <c r="R101" s="9">
        <f t="shared" ca="1" si="34"/>
        <v>0.94232991006714795</v>
      </c>
      <c r="S101" s="9">
        <f t="shared" ca="1" si="35"/>
        <v>1.1156131848337114</v>
      </c>
      <c r="T101" s="9">
        <f t="shared" ca="1" si="36"/>
        <v>1.0477463677180687</v>
      </c>
      <c r="U101" s="9">
        <f t="shared" ca="1" si="37"/>
        <v>1.0982677694795944</v>
      </c>
      <c r="V101" s="9">
        <f t="shared" ca="1" si="38"/>
        <v>1.2040875024909479</v>
      </c>
      <c r="W101" s="9">
        <f t="shared" ca="1" si="39"/>
        <v>1.1339928617342347</v>
      </c>
      <c r="X101" s="9">
        <f t="shared" ca="1" si="40"/>
        <v>1.2380412204729767</v>
      </c>
      <c r="Y101" s="9">
        <f t="shared" ca="1" si="41"/>
        <v>1.1728152846738875</v>
      </c>
      <c r="Z101" s="9">
        <f t="shared" ca="1" si="42"/>
        <v>1.2603153816733046</v>
      </c>
      <c r="AA101" s="9">
        <f t="shared" ca="1" si="43"/>
        <v>1.2339701517842954</v>
      </c>
      <c r="AB101" s="9">
        <f t="shared" ca="1" si="44"/>
        <v>1.1516613335400445</v>
      </c>
      <c r="AC101" s="9">
        <f t="shared" ca="1" si="45"/>
        <v>1.1310812130860937</v>
      </c>
      <c r="AD101" s="9">
        <f t="shared" ca="1" si="46"/>
        <v>1.1146502121891679</v>
      </c>
      <c r="AE101" s="9">
        <f t="shared" ca="1" si="47"/>
        <v>1.015485680793244</v>
      </c>
      <c r="AF101" s="9">
        <f t="shared" ca="1" si="48"/>
        <v>0.94452103516688568</v>
      </c>
      <c r="AG101" s="9">
        <f t="shared" ca="1" si="48"/>
        <v>0.95383421550949432</v>
      </c>
      <c r="AH101" s="9">
        <f t="shared" ca="1" si="48"/>
        <v>1.0170664974568382</v>
      </c>
    </row>
    <row r="102" spans="1:39" x14ac:dyDescent="0.3">
      <c r="A102" s="41" t="str">
        <f t="shared" si="17"/>
        <v>NEW</v>
      </c>
      <c r="B102" s="9">
        <f t="shared" ca="1" si="18"/>
        <v>1.7022445883355053</v>
      </c>
      <c r="C102" s="9">
        <f t="shared" ca="1" si="19"/>
        <v>1.9151632638144918</v>
      </c>
      <c r="D102" s="9">
        <f t="shared" ca="1" si="20"/>
        <v>1.9190453703572052</v>
      </c>
      <c r="E102" s="9">
        <f t="shared" ca="1" si="21"/>
        <v>2.0408720117306474</v>
      </c>
      <c r="F102" s="9">
        <f t="shared" ca="1" si="22"/>
        <v>2.0759059101945194</v>
      </c>
      <c r="G102" s="9">
        <f t="shared" ca="1" si="23"/>
        <v>1.8894844568045821</v>
      </c>
      <c r="H102" s="9">
        <f t="shared" ca="1" si="24"/>
        <v>1.840706267247554</v>
      </c>
      <c r="I102" s="9">
        <f t="shared" ca="1" si="25"/>
        <v>1.7394519121238936</v>
      </c>
      <c r="J102" s="9">
        <f t="shared" ca="1" si="26"/>
        <v>1.8588568538397319</v>
      </c>
      <c r="K102" s="9">
        <f t="shared" ca="1" si="27"/>
        <v>1.6989204779266363</v>
      </c>
      <c r="L102" s="9">
        <f t="shared" ca="1" si="28"/>
        <v>1.7087291374656732</v>
      </c>
      <c r="M102" s="9">
        <f t="shared" ca="1" si="29"/>
        <v>1.6850859831738516</v>
      </c>
      <c r="N102" s="9">
        <f t="shared" ca="1" si="30"/>
        <v>1.6639543787398354</v>
      </c>
      <c r="O102" s="9">
        <f t="shared" ca="1" si="31"/>
        <v>1.758273150694307</v>
      </c>
      <c r="P102" s="9">
        <f t="shared" ca="1" si="32"/>
        <v>1.5925938579589156</v>
      </c>
      <c r="Q102" s="9">
        <f t="shared" ca="1" si="33"/>
        <v>1.5855763585690053</v>
      </c>
      <c r="R102" s="9">
        <f t="shared" ca="1" si="34"/>
        <v>1.6902176376671791</v>
      </c>
      <c r="S102" s="9">
        <f t="shared" ca="1" si="35"/>
        <v>1.7050922581381824</v>
      </c>
      <c r="T102" s="9">
        <f t="shared" ca="1" si="36"/>
        <v>1.9015464571110805</v>
      </c>
      <c r="U102" s="9">
        <f t="shared" ca="1" si="37"/>
        <v>1.6728880649393705</v>
      </c>
      <c r="V102" s="9">
        <f t="shared" ca="1" si="38"/>
        <v>1.749153288222276</v>
      </c>
      <c r="W102" s="9">
        <f t="shared" ca="1" si="39"/>
        <v>1.6854737311560728</v>
      </c>
      <c r="X102" s="9">
        <f t="shared" ca="1" si="40"/>
        <v>1.5290821074909127</v>
      </c>
      <c r="Y102" s="9">
        <f t="shared" ca="1" si="41"/>
        <v>1.591513557298988</v>
      </c>
      <c r="Z102" s="9">
        <f t="shared" ca="1" si="42"/>
        <v>1.4423854870281163</v>
      </c>
      <c r="AA102" s="9">
        <f t="shared" ca="1" si="43"/>
        <v>1.4724929120007453</v>
      </c>
      <c r="AB102" s="9">
        <f t="shared" ca="1" si="44"/>
        <v>1.4150322757220497</v>
      </c>
      <c r="AC102" s="9">
        <f t="shared" ca="1" si="45"/>
        <v>1.4055064726147919</v>
      </c>
      <c r="AD102" s="9">
        <f t="shared" ca="1" si="46"/>
        <v>1.8036785395041071</v>
      </c>
      <c r="AE102" s="9">
        <f t="shared" ca="1" si="47"/>
        <v>1.7366915084133423</v>
      </c>
      <c r="AF102" s="9">
        <f t="shared" ca="1" si="48"/>
        <v>1.7622029836010444</v>
      </c>
      <c r="AG102" s="9">
        <f t="shared" ca="1" si="48"/>
        <v>1.870738416616385</v>
      </c>
      <c r="AH102" s="9">
        <f t="shared" ca="1" si="48"/>
        <v>1.9544401755102445</v>
      </c>
    </row>
    <row r="103" spans="1:39" x14ac:dyDescent="0.3">
      <c r="A103" s="41" t="str">
        <f t="shared" si="17"/>
        <v>NOR</v>
      </c>
      <c r="B103" s="9">
        <f t="shared" ca="1" si="18"/>
        <v>2.007991305543658</v>
      </c>
      <c r="C103" s="9">
        <f t="shared" ca="1" si="19"/>
        <v>1.7183984212589127</v>
      </c>
      <c r="D103" s="9">
        <f t="shared" ca="1" si="20"/>
        <v>1.7774415423529302</v>
      </c>
      <c r="E103" s="9">
        <f t="shared" ca="1" si="21"/>
        <v>1.7236802344091222</v>
      </c>
      <c r="F103" s="9">
        <f t="shared" ca="1" si="22"/>
        <v>1.6893685643270462</v>
      </c>
      <c r="G103" s="9">
        <f t="shared" ca="1" si="23"/>
        <v>1.6123982835700599</v>
      </c>
      <c r="H103" s="9">
        <f t="shared" ca="1" si="24"/>
        <v>1.5220932020319058</v>
      </c>
      <c r="I103" s="9">
        <f t="shared" ca="1" si="25"/>
        <v>1.6524313170594374</v>
      </c>
      <c r="J103" s="9">
        <f t="shared" ca="1" si="26"/>
        <v>1.644701764487605</v>
      </c>
      <c r="K103" s="9">
        <f t="shared" ca="1" si="27"/>
        <v>1.7633929768986285</v>
      </c>
      <c r="L103" s="9">
        <f t="shared" ca="1" si="28"/>
        <v>1.6772357109954112</v>
      </c>
      <c r="M103" s="9">
        <f t="shared" ca="1" si="29"/>
        <v>1.7780667313716394</v>
      </c>
      <c r="N103" s="9">
        <f t="shared" ca="1" si="30"/>
        <v>1.8145026572930505</v>
      </c>
      <c r="O103" s="9">
        <f t="shared" ca="1" si="31"/>
        <v>1.7883015692535682</v>
      </c>
      <c r="P103" s="9">
        <f t="shared" ca="1" si="32"/>
        <v>1.8020720624785698</v>
      </c>
      <c r="Q103" s="9">
        <f t="shared" ca="1" si="33"/>
        <v>1.5765725842894902</v>
      </c>
      <c r="R103" s="9">
        <f t="shared" ca="1" si="34"/>
        <v>1.8035608784785195</v>
      </c>
      <c r="S103" s="9">
        <f t="shared" ca="1" si="35"/>
        <v>1.5421166375270994</v>
      </c>
      <c r="T103" s="9">
        <f t="shared" ca="1" si="36"/>
        <v>1.6380252755125666</v>
      </c>
      <c r="U103" s="9">
        <f t="shared" ca="1" si="37"/>
        <v>1.5498250575819981</v>
      </c>
      <c r="V103" s="9">
        <f t="shared" ca="1" si="38"/>
        <v>1.6679322528051295</v>
      </c>
      <c r="W103" s="9">
        <f t="shared" ca="1" si="39"/>
        <v>1.8781929104321613</v>
      </c>
      <c r="X103" s="9">
        <f t="shared" ca="1" si="40"/>
        <v>1.742190512677271</v>
      </c>
      <c r="Y103" s="9">
        <f t="shared" ca="1" si="41"/>
        <v>1.867717550313496</v>
      </c>
      <c r="Z103" s="9">
        <f t="shared" ca="1" si="42"/>
        <v>1.7820101062579947</v>
      </c>
      <c r="AA103" s="9">
        <f t="shared" ca="1" si="43"/>
        <v>1.7793464145757427</v>
      </c>
      <c r="AB103" s="9">
        <f t="shared" ca="1" si="44"/>
        <v>1.7520551440742098</v>
      </c>
      <c r="AC103" s="9">
        <f t="shared" ca="1" si="45"/>
        <v>1.614502012207282</v>
      </c>
      <c r="AD103" s="9">
        <f t="shared" ca="1" si="46"/>
        <v>1.6301277166582502</v>
      </c>
      <c r="AE103" s="9">
        <f t="shared" ca="1" si="47"/>
        <v>1.5466944050252593</v>
      </c>
      <c r="AF103" s="9">
        <f t="shared" ca="1" si="48"/>
        <v>1.7591038912447121</v>
      </c>
      <c r="AG103" s="9">
        <f t="shared" ca="1" si="48"/>
        <v>1.719463127740321</v>
      </c>
      <c r="AH103" s="9">
        <f t="shared" ca="1" si="48"/>
        <v>2.0146116517979129</v>
      </c>
    </row>
    <row r="104" spans="1:39" x14ac:dyDescent="0.3">
      <c r="A104" s="41" t="str">
        <f t="shared" si="17"/>
        <v>SHU</v>
      </c>
      <c r="B104" s="9">
        <f t="shared" ca="1" si="18"/>
        <v>1.2001404457529903</v>
      </c>
      <c r="C104" s="9">
        <f t="shared" ca="1" si="19"/>
        <v>1.2593178577200816</v>
      </c>
      <c r="D104" s="9">
        <f t="shared" ca="1" si="20"/>
        <v>1.3652519618700889</v>
      </c>
      <c r="E104" s="9">
        <f t="shared" ca="1" si="21"/>
        <v>1.3120754465973181</v>
      </c>
      <c r="F104" s="9">
        <f t="shared" ca="1" si="22"/>
        <v>1.2140810399428725</v>
      </c>
      <c r="G104" s="9">
        <f t="shared" ca="1" si="23"/>
        <v>1.1774933803721466</v>
      </c>
      <c r="H104" s="9">
        <f t="shared" ca="1" si="24"/>
        <v>1.1658165084424721</v>
      </c>
      <c r="I104" s="9">
        <f t="shared" ca="1" si="25"/>
        <v>1.1260603077289713</v>
      </c>
      <c r="J104" s="9">
        <f t="shared" ca="1" si="26"/>
        <v>1.1630610300322566</v>
      </c>
      <c r="K104" s="9">
        <f t="shared" ca="1" si="27"/>
        <v>1.1281781561071318</v>
      </c>
      <c r="L104" s="9">
        <f t="shared" ca="1" si="28"/>
        <v>1.1021084811605792</v>
      </c>
      <c r="M104" s="9">
        <f t="shared" ca="1" si="29"/>
        <v>1.1171328328542962</v>
      </c>
      <c r="N104" s="9">
        <f t="shared" ca="1" si="30"/>
        <v>1.1140406539713283</v>
      </c>
      <c r="O104" s="9">
        <f t="shared" ca="1" si="31"/>
        <v>1.0592606451165996</v>
      </c>
      <c r="P104" s="9">
        <f t="shared" ca="1" si="32"/>
        <v>1.2302001938590028</v>
      </c>
      <c r="Q104" s="9">
        <f t="shared" ca="1" si="33"/>
        <v>1.4701026670528776</v>
      </c>
      <c r="R104" s="9">
        <f t="shared" ca="1" si="34"/>
        <v>1.4243733989882541</v>
      </c>
      <c r="S104" s="9">
        <f t="shared" ca="1" si="35"/>
        <v>1.4902165262731968</v>
      </c>
      <c r="T104" s="9">
        <f t="shared" ca="1" si="36"/>
        <v>1.5425407881975375</v>
      </c>
      <c r="U104" s="9">
        <f t="shared" ca="1" si="37"/>
        <v>1.5555816405579483</v>
      </c>
      <c r="V104" s="9">
        <f t="shared" ca="1" si="38"/>
        <v>1.2566473774655491</v>
      </c>
      <c r="W104" s="9">
        <f t="shared" ca="1" si="39"/>
        <v>1.0589189643627506</v>
      </c>
      <c r="X104" s="9">
        <f t="shared" ca="1" si="40"/>
        <v>1.1364459060955794</v>
      </c>
      <c r="Y104" s="9">
        <f t="shared" ca="1" si="41"/>
        <v>1.0493167328013424</v>
      </c>
      <c r="Z104" s="9">
        <f t="shared" ca="1" si="42"/>
        <v>0.93399171444465334</v>
      </c>
      <c r="AA104" s="9">
        <f t="shared" ca="1" si="43"/>
        <v>1.0714675570810741</v>
      </c>
      <c r="AB104" s="9">
        <f t="shared" ca="1" si="44"/>
        <v>1.1080238645159153</v>
      </c>
      <c r="AC104" s="9">
        <f t="shared" ca="1" si="45"/>
        <v>1.1572359263165566</v>
      </c>
      <c r="AD104" s="9">
        <f t="shared" ca="1" si="46"/>
        <v>1.0981719841357871</v>
      </c>
      <c r="AE104" s="9">
        <f t="shared" ca="1" si="47"/>
        <v>1.1812231461992651</v>
      </c>
      <c r="AF104" s="9">
        <f t="shared" ca="1" si="48"/>
        <v>1.3127686535195784</v>
      </c>
      <c r="AG104" s="9">
        <f t="shared" ca="1" si="48"/>
        <v>1.1843158528061393</v>
      </c>
      <c r="AH104" s="9">
        <f t="shared" ca="1" si="48"/>
        <v>1.2861135832246609</v>
      </c>
    </row>
    <row r="105" spans="1:39" x14ac:dyDescent="0.3">
      <c r="A105" s="41" t="str">
        <f t="shared" si="17"/>
        <v>SOU</v>
      </c>
      <c r="B105" s="9">
        <f t="shared" ca="1" si="18"/>
        <v>1.3770552860125302</v>
      </c>
      <c r="C105" s="9">
        <f t="shared" ca="1" si="19"/>
        <v>1.4106104051055881</v>
      </c>
      <c r="D105" s="9">
        <f t="shared" ca="1" si="20"/>
        <v>1.3840388569151971</v>
      </c>
      <c r="E105" s="9">
        <f t="shared" ca="1" si="21"/>
        <v>1.4061246575905255</v>
      </c>
      <c r="F105" s="9">
        <f t="shared" ca="1" si="22"/>
        <v>1.4099787790828013</v>
      </c>
      <c r="G105" s="9">
        <f t="shared" ca="1" si="23"/>
        <v>1.66077736216295</v>
      </c>
      <c r="H105" s="9">
        <f t="shared" ca="1" si="24"/>
        <v>1.7128777226512399</v>
      </c>
      <c r="I105" s="9">
        <f t="shared" ca="1" si="25"/>
        <v>1.6964585499111078</v>
      </c>
      <c r="J105" s="9">
        <f t="shared" ca="1" si="26"/>
        <v>1.6120309694431585</v>
      </c>
      <c r="K105" s="9">
        <f t="shared" ca="1" si="27"/>
        <v>1.4748544584515653</v>
      </c>
      <c r="L105" s="9">
        <f t="shared" ca="1" si="28"/>
        <v>1.4347130137412007</v>
      </c>
      <c r="M105" s="9">
        <f t="shared" ca="1" si="29"/>
        <v>1.1173195405618335</v>
      </c>
      <c r="N105" s="9">
        <f t="shared" ca="1" si="30"/>
        <v>1.1898453933203659</v>
      </c>
      <c r="O105" s="9">
        <f t="shared" ca="1" si="31"/>
        <v>1.3073957378683592</v>
      </c>
      <c r="P105" s="9">
        <f t="shared" ca="1" si="32"/>
        <v>1.2636597238918863</v>
      </c>
      <c r="Q105" s="9">
        <f t="shared" ca="1" si="33"/>
        <v>1.293474372800743</v>
      </c>
      <c r="R105" s="9">
        <f t="shared" ca="1" si="34"/>
        <v>1.4479277484772435</v>
      </c>
      <c r="S105" s="9">
        <f t="shared" ca="1" si="35"/>
        <v>1.4696059696800814</v>
      </c>
      <c r="T105" s="9">
        <f t="shared" ca="1" si="36"/>
        <v>1.3864857658694705</v>
      </c>
      <c r="U105" s="9">
        <f t="shared" ca="1" si="37"/>
        <v>1.4261790662526472</v>
      </c>
      <c r="V105" s="9">
        <f t="shared" ca="1" si="38"/>
        <v>1.4641807634824049</v>
      </c>
      <c r="W105" s="9">
        <f t="shared" ca="1" si="39"/>
        <v>1.4593589989974551</v>
      </c>
      <c r="X105" s="9">
        <f t="shared" ca="1" si="40"/>
        <v>1.36857987213883</v>
      </c>
      <c r="Y105" s="9">
        <f t="shared" ca="1" si="41"/>
        <v>1.3042767405703071</v>
      </c>
      <c r="Z105" s="9">
        <f t="shared" ca="1" si="42"/>
        <v>1.3500618948094021</v>
      </c>
      <c r="AA105" s="9">
        <f t="shared" ca="1" si="43"/>
        <v>1.1093393507106886</v>
      </c>
      <c r="AB105" s="9">
        <f t="shared" ca="1" si="44"/>
        <v>1.1957195523274906</v>
      </c>
      <c r="AC105" s="9">
        <f t="shared" ca="1" si="45"/>
        <v>1.3472535994076764</v>
      </c>
      <c r="AD105" s="9">
        <f t="shared" ca="1" si="46"/>
        <v>1.37489230759905</v>
      </c>
      <c r="AE105" s="9">
        <f t="shared" ca="1" si="47"/>
        <v>1.5868412557108966</v>
      </c>
      <c r="AF105" s="9">
        <f t="shared" ca="1" si="48"/>
        <v>1.5400420190308257</v>
      </c>
      <c r="AG105" s="9">
        <f t="shared" ca="1" si="48"/>
        <v>1.5758214871529317</v>
      </c>
      <c r="AH105" s="9">
        <f t="shared" ca="1" si="48"/>
        <v>1.4907261252970319</v>
      </c>
    </row>
    <row r="106" spans="1:39" x14ac:dyDescent="0.3">
      <c r="A106" s="41" t="str">
        <f t="shared" si="17"/>
        <v>TOT</v>
      </c>
      <c r="B106" s="9">
        <f t="shared" ca="1" si="18"/>
        <v>1.3962710628173014</v>
      </c>
      <c r="C106" s="9">
        <f t="shared" ca="1" si="19"/>
        <v>1.4196934938132062</v>
      </c>
      <c r="D106" s="9">
        <f t="shared" ca="1" si="20"/>
        <v>1.2135841738204567</v>
      </c>
      <c r="E106" s="9">
        <f t="shared" ca="1" si="21"/>
        <v>1.246167300264766</v>
      </c>
      <c r="F106" s="9">
        <f t="shared" ca="1" si="22"/>
        <v>1.39163557978695</v>
      </c>
      <c r="G106" s="9">
        <f t="shared" ca="1" si="23"/>
        <v>1.5425043269740188</v>
      </c>
      <c r="H106" s="9">
        <f t="shared" ca="1" si="24"/>
        <v>1.3695680225960796</v>
      </c>
      <c r="I106" s="9">
        <f t="shared" ca="1" si="25"/>
        <v>1.4199697823949116</v>
      </c>
      <c r="J106" s="9">
        <f t="shared" ca="1" si="26"/>
        <v>1.3013716322012943</v>
      </c>
      <c r="K106" s="9">
        <f t="shared" ca="1" si="27"/>
        <v>1.4648654209281071</v>
      </c>
      <c r="L106" s="9">
        <f t="shared" ca="1" si="28"/>
        <v>1.2315575132285621</v>
      </c>
      <c r="M106" s="9">
        <f t="shared" ca="1" si="29"/>
        <v>1.2359470004742259</v>
      </c>
      <c r="N106" s="9">
        <f t="shared" ca="1" si="30"/>
        <v>1.3181684005343204</v>
      </c>
      <c r="O106" s="9">
        <f t="shared" ca="1" si="31"/>
        <v>1.24655645340386</v>
      </c>
      <c r="P106" s="9">
        <f t="shared" ca="1" si="32"/>
        <v>1.3273107211066633</v>
      </c>
      <c r="Q106" s="9">
        <f t="shared" ca="1" si="33"/>
        <v>1.2898668459451239</v>
      </c>
      <c r="R106" s="9">
        <f t="shared" ca="1" si="34"/>
        <v>1.3978585773324455</v>
      </c>
      <c r="S106" s="9">
        <f t="shared" ca="1" si="35"/>
        <v>1.3576677647775979</v>
      </c>
      <c r="T106" s="9">
        <f t="shared" ca="1" si="36"/>
        <v>1.2674561829712849</v>
      </c>
      <c r="U106" s="9">
        <f t="shared" ca="1" si="37"/>
        <v>1.4054301905697371</v>
      </c>
      <c r="V106" s="9">
        <f t="shared" ca="1" si="38"/>
        <v>1.4399693633892248</v>
      </c>
      <c r="W106" s="9">
        <f t="shared" ca="1" si="39"/>
        <v>1.5052016380766438</v>
      </c>
      <c r="X106" s="9">
        <f t="shared" ca="1" si="40"/>
        <v>1.4294193962709343</v>
      </c>
      <c r="Y106" s="9">
        <f t="shared" ca="1" si="41"/>
        <v>1.421494798463127</v>
      </c>
      <c r="Z106" s="9">
        <f t="shared" ca="1" si="42"/>
        <v>1.4931042285207106</v>
      </c>
      <c r="AA106" s="9">
        <f t="shared" ca="1" si="43"/>
        <v>1.348752937557558</v>
      </c>
      <c r="AB106" s="9">
        <f t="shared" ca="1" si="44"/>
        <v>1.3261497152478536</v>
      </c>
      <c r="AC106" s="9">
        <f t="shared" ca="1" si="45"/>
        <v>1.1588337034418048</v>
      </c>
      <c r="AD106" s="9">
        <f t="shared" ca="1" si="46"/>
        <v>1.1703364359894162</v>
      </c>
      <c r="AE106" s="9">
        <f t="shared" ca="1" si="47"/>
        <v>1.1089616490554934</v>
      </c>
      <c r="AF106" s="9">
        <f t="shared" ca="1" si="48"/>
        <v>1.0753917424350292</v>
      </c>
      <c r="AG106" s="9">
        <f t="shared" ca="1" si="48"/>
        <v>1.1316104490571863</v>
      </c>
      <c r="AH106" s="9">
        <f t="shared" ca="1" si="48"/>
        <v>1.0773180165558132</v>
      </c>
    </row>
    <row r="107" spans="1:39" x14ac:dyDescent="0.3">
      <c r="A107" s="41" t="str">
        <f t="shared" si="17"/>
        <v>WAT</v>
      </c>
      <c r="B107" s="9">
        <f t="shared" ca="1" si="18"/>
        <v>1.5982025343467521</v>
      </c>
      <c r="C107" s="9">
        <f t="shared" ca="1" si="19"/>
        <v>1.7168067201588355</v>
      </c>
      <c r="D107" s="9">
        <f t="shared" ca="1" si="20"/>
        <v>1.5830762796821298</v>
      </c>
      <c r="E107" s="9">
        <f t="shared" ca="1" si="21"/>
        <v>1.6891909092311164</v>
      </c>
      <c r="F107" s="9">
        <f t="shared" ca="1" si="22"/>
        <v>1.6306122492178787</v>
      </c>
      <c r="G107" s="9">
        <f t="shared" ca="1" si="23"/>
        <v>1.7156186569612812</v>
      </c>
      <c r="H107" s="9">
        <f t="shared" ca="1" si="24"/>
        <v>1.4307534342022905</v>
      </c>
      <c r="I107" s="9">
        <f t="shared" ca="1" si="25"/>
        <v>1.2905094098437575</v>
      </c>
      <c r="J107" s="9">
        <f t="shared" ca="1" si="26"/>
        <v>1.4425050358054008</v>
      </c>
      <c r="K107" s="9">
        <f t="shared" ca="1" si="27"/>
        <v>1.5255237896973608</v>
      </c>
      <c r="L107" s="9">
        <f t="shared" ca="1" si="28"/>
        <v>1.5065740456028551</v>
      </c>
      <c r="M107" s="9">
        <f t="shared" ca="1" si="29"/>
        <v>1.6816104617445278</v>
      </c>
      <c r="N107" s="9">
        <f t="shared" ca="1" si="30"/>
        <v>1.685091736711686</v>
      </c>
      <c r="O107" s="9">
        <f t="shared" ca="1" si="31"/>
        <v>1.7712245586524895</v>
      </c>
      <c r="P107" s="9">
        <f t="shared" ca="1" si="32"/>
        <v>1.6368975642191386</v>
      </c>
      <c r="Q107" s="9">
        <f t="shared" ca="1" si="33"/>
        <v>1.4711822859643833</v>
      </c>
      <c r="R107" s="9">
        <f t="shared" ca="1" si="34"/>
        <v>1.5632769349823505</v>
      </c>
      <c r="S107" s="9">
        <f t="shared" ca="1" si="35"/>
        <v>1.3151076185559214</v>
      </c>
      <c r="T107" s="9">
        <f t="shared" ca="1" si="36"/>
        <v>1.3519578869297348</v>
      </c>
      <c r="U107" s="9">
        <f t="shared" ca="1" si="37"/>
        <v>1.3000050245187229</v>
      </c>
      <c r="V107" s="9">
        <f t="shared" ca="1" si="38"/>
        <v>1.3973340601463409</v>
      </c>
      <c r="W107" s="9">
        <f t="shared" ca="1" si="39"/>
        <v>1.5568298614743599</v>
      </c>
      <c r="X107" s="9">
        <f t="shared" ca="1" si="40"/>
        <v>1.6318893259012739</v>
      </c>
      <c r="Y107" s="9">
        <f t="shared" ca="1" si="41"/>
        <v>1.6303592876754731</v>
      </c>
      <c r="Z107" s="9">
        <f t="shared" ca="1" si="42"/>
        <v>1.5976724707980698</v>
      </c>
      <c r="AA107" s="9">
        <f t="shared" ca="1" si="43"/>
        <v>1.647551960259241</v>
      </c>
      <c r="AB107" s="9">
        <f t="shared" ca="1" si="44"/>
        <v>1.5775733998673604</v>
      </c>
      <c r="AC107" s="9">
        <f t="shared" ca="1" si="45"/>
        <v>1.610022035673192</v>
      </c>
      <c r="AD107" s="9">
        <f t="shared" ca="1" si="46"/>
        <v>1.4759774082515873</v>
      </c>
      <c r="AE107" s="9">
        <f t="shared" ca="1" si="47"/>
        <v>1.4213891884043102</v>
      </c>
      <c r="AF107" s="9">
        <f t="shared" ca="1" si="48"/>
        <v>1.4468107244592876</v>
      </c>
      <c r="AG107" s="9">
        <f t="shared" ca="1" si="48"/>
        <v>1.5455039668461774</v>
      </c>
      <c r="AH107" s="9">
        <f t="shared" ca="1" si="48"/>
        <v>1.6016676181313712</v>
      </c>
    </row>
    <row r="108" spans="1:39" x14ac:dyDescent="0.3">
      <c r="A108" s="41" t="str">
        <f t="shared" si="17"/>
        <v>WHU</v>
      </c>
      <c r="B108" s="9">
        <f t="shared" ca="1" si="18"/>
        <v>2.0267582735278582</v>
      </c>
      <c r="C108" s="9">
        <f t="shared" ca="1" si="19"/>
        <v>1.8592940269565288</v>
      </c>
      <c r="D108" s="9">
        <f t="shared" ca="1" si="20"/>
        <v>1.6591180710547546</v>
      </c>
      <c r="E108" s="9">
        <f t="shared" ca="1" si="21"/>
        <v>1.7122721045855751</v>
      </c>
      <c r="F108" s="9">
        <f t="shared" ca="1" si="22"/>
        <v>1.7241350840922836</v>
      </c>
      <c r="G108" s="9">
        <f t="shared" ca="1" si="23"/>
        <v>1.5405615428359225</v>
      </c>
      <c r="H108" s="9">
        <f t="shared" ca="1" si="24"/>
        <v>1.5512202466060723</v>
      </c>
      <c r="I108" s="9">
        <f t="shared" ca="1" si="25"/>
        <v>1.5171734754884181</v>
      </c>
      <c r="J108" s="9">
        <f t="shared" ca="1" si="26"/>
        <v>1.861241024283639</v>
      </c>
      <c r="K108" s="9">
        <f t="shared" ca="1" si="27"/>
        <v>1.8677580721924567</v>
      </c>
      <c r="L108" s="9">
        <f t="shared" ca="1" si="28"/>
        <v>1.8817491155976589</v>
      </c>
      <c r="M108" s="9">
        <f t="shared" ca="1" si="29"/>
        <v>2.1172707298101465</v>
      </c>
      <c r="N108" s="9">
        <f t="shared" ca="1" si="30"/>
        <v>2.170726868746601</v>
      </c>
      <c r="O108" s="9">
        <f t="shared" ca="1" si="31"/>
        <v>2.168781479573195</v>
      </c>
      <c r="P108" s="9">
        <f t="shared" ca="1" si="32"/>
        <v>1.9784232773177746</v>
      </c>
      <c r="Q108" s="9">
        <f t="shared" ca="1" si="33"/>
        <v>1.772006144127279</v>
      </c>
      <c r="R108" s="9">
        <f t="shared" ca="1" si="34"/>
        <v>1.8657651773898323</v>
      </c>
      <c r="S108" s="9">
        <f t="shared" ca="1" si="35"/>
        <v>1.7142020065045587</v>
      </c>
      <c r="T108" s="9">
        <f t="shared" ca="1" si="36"/>
        <v>1.8123896040979151</v>
      </c>
      <c r="U108" s="9">
        <f t="shared" ca="1" si="37"/>
        <v>1.8109967501317257</v>
      </c>
      <c r="V108" s="9">
        <f t="shared" ca="1" si="38"/>
        <v>2.1634727491265147</v>
      </c>
      <c r="W108" s="9">
        <f t="shared" ca="1" si="39"/>
        <v>2.5379655797879579</v>
      </c>
      <c r="X108" s="9">
        <f t="shared" ca="1" si="40"/>
        <v>2.487455695828011</v>
      </c>
      <c r="Y108" s="9">
        <f t="shared" ca="1" si="41"/>
        <v>2.5744121128167978</v>
      </c>
      <c r="Z108" s="9">
        <f t="shared" ca="1" si="42"/>
        <v>2.363711031792477</v>
      </c>
      <c r="AA108" s="9">
        <f t="shared" ca="1" si="43"/>
        <v>2.4891636902378655</v>
      </c>
      <c r="AB108" s="9">
        <f t="shared" ca="1" si="44"/>
        <v>2.1590125245982614</v>
      </c>
      <c r="AC108" s="9">
        <f t="shared" ca="1" si="45"/>
        <v>1.8590003762235237</v>
      </c>
      <c r="AD108" s="9">
        <f t="shared" ca="1" si="46"/>
        <v>1.7999954412377901</v>
      </c>
      <c r="AE108" s="9">
        <f t="shared" ca="1" si="47"/>
        <v>1.7613739996039486</v>
      </c>
      <c r="AF108" s="9">
        <f t="shared" ca="1" si="48"/>
        <v>1.7214288954997281</v>
      </c>
      <c r="AG108" s="9">
        <f t="shared" ca="1" si="48"/>
        <v>1.8190764440473195</v>
      </c>
      <c r="AH108" s="9">
        <f t="shared" ca="1" si="48"/>
        <v>1.7194678137079427</v>
      </c>
    </row>
    <row r="109" spans="1:39" x14ac:dyDescent="0.3">
      <c r="A109" s="41" t="str">
        <f t="shared" si="17"/>
        <v>WOL</v>
      </c>
      <c r="B109" s="9">
        <f t="shared" ca="1" si="18"/>
        <v>1.1370353574258558</v>
      </c>
      <c r="C109" s="9">
        <f t="shared" ca="1" si="19"/>
        <v>0.99294354550833497</v>
      </c>
      <c r="D109" s="9">
        <f t="shared" ca="1" si="20"/>
        <v>1.1986186541716959</v>
      </c>
      <c r="E109" s="9">
        <f t="shared" ca="1" si="21"/>
        <v>1.2325394895907931</v>
      </c>
      <c r="F109" s="9">
        <f t="shared" ca="1" si="22"/>
        <v>1.1604382165636722</v>
      </c>
      <c r="G109" s="9">
        <f t="shared" ca="1" si="23"/>
        <v>1.1642189871682638</v>
      </c>
      <c r="H109" s="9">
        <f t="shared" ca="1" si="24"/>
        <v>1.1615300601581919</v>
      </c>
      <c r="I109" s="9">
        <f t="shared" ca="1" si="25"/>
        <v>1.1943116036654191</v>
      </c>
      <c r="J109" s="9">
        <f t="shared" ca="1" si="26"/>
        <v>0.93433599117927557</v>
      </c>
      <c r="K109" s="9">
        <f t="shared" ca="1" si="27"/>
        <v>0.91078944516107452</v>
      </c>
      <c r="L109" s="9">
        <f t="shared" ca="1" si="28"/>
        <v>0.96919816316309149</v>
      </c>
      <c r="M109" s="9">
        <f t="shared" ca="1" si="29"/>
        <v>0.91196154573079902</v>
      </c>
      <c r="N109" s="9">
        <f t="shared" ca="1" si="30"/>
        <v>0.95080271240656822</v>
      </c>
      <c r="O109" s="9">
        <f t="shared" ca="1" si="31"/>
        <v>1.0470747809700307</v>
      </c>
      <c r="P109" s="9">
        <f t="shared" ca="1" si="32"/>
        <v>1.2451939734317239</v>
      </c>
      <c r="Q109" s="9">
        <f t="shared" ca="1" si="33"/>
        <v>1.3030260230313262</v>
      </c>
      <c r="R109" s="9">
        <f t="shared" ca="1" si="34"/>
        <v>1.1946723753926343</v>
      </c>
      <c r="S109" s="9">
        <f t="shared" ca="1" si="35"/>
        <v>1.2890502093420657</v>
      </c>
      <c r="T109" s="9">
        <f t="shared" ca="1" si="36"/>
        <v>1.3284532424568882</v>
      </c>
      <c r="U109" s="9">
        <f t="shared" ca="1" si="37"/>
        <v>1.3389453706362542</v>
      </c>
      <c r="V109" s="9">
        <f t="shared" ca="1" si="38"/>
        <v>1.1981699200557296</v>
      </c>
      <c r="W109" s="9">
        <f t="shared" ca="1" si="39"/>
        <v>1.1241582930205369</v>
      </c>
      <c r="X109" s="9">
        <f t="shared" ca="1" si="40"/>
        <v>1.235378734879089</v>
      </c>
      <c r="Y109" s="9">
        <f t="shared" ca="1" si="41"/>
        <v>1.139081807278346</v>
      </c>
      <c r="Z109" s="9">
        <f t="shared" ca="1" si="42"/>
        <v>1.1238482663821217</v>
      </c>
      <c r="AA109" s="9">
        <f t="shared" ca="1" si="43"/>
        <v>0.96361944812707467</v>
      </c>
      <c r="AB109" s="9">
        <f t="shared" ca="1" si="44"/>
        <v>0.98751158790930837</v>
      </c>
      <c r="AC109" s="9">
        <f t="shared" ca="1" si="45"/>
        <v>1.0023745829508</v>
      </c>
      <c r="AD109" s="9">
        <f t="shared" ca="1" si="46"/>
        <v>0.97739476795629754</v>
      </c>
      <c r="AE109" s="9">
        <f t="shared" ca="1" si="47"/>
        <v>0.98656085851029263</v>
      </c>
      <c r="AF109" s="9">
        <f t="shared" ca="1" si="48"/>
        <v>0.97106346323241033</v>
      </c>
      <c r="AG109" s="9">
        <f t="shared" ca="1" si="48"/>
        <v>0.95721231533870121</v>
      </c>
      <c r="AH109" s="9">
        <f t="shared" ca="1" si="48"/>
        <v>1.0427535517807203</v>
      </c>
    </row>
    <row r="111" spans="1:39" x14ac:dyDescent="0.3">
      <c r="A111" s="59" t="s">
        <v>0</v>
      </c>
      <c r="B111" s="59">
        <v>1</v>
      </c>
      <c r="C111" s="59">
        <v>2</v>
      </c>
      <c r="D111" s="59">
        <v>3</v>
      </c>
      <c r="E111" s="59">
        <v>4</v>
      </c>
      <c r="F111" s="59">
        <v>5</v>
      </c>
      <c r="G111" s="59">
        <v>6</v>
      </c>
      <c r="H111" s="59">
        <v>7</v>
      </c>
      <c r="I111" s="59">
        <v>8</v>
      </c>
      <c r="J111" s="59">
        <v>9</v>
      </c>
      <c r="K111" s="59">
        <v>10</v>
      </c>
      <c r="L111" s="59">
        <v>11</v>
      </c>
      <c r="M111" s="59">
        <v>12</v>
      </c>
      <c r="N111" s="59">
        <v>13</v>
      </c>
      <c r="O111" s="59">
        <v>14</v>
      </c>
      <c r="P111" s="59">
        <v>15</v>
      </c>
      <c r="Q111" s="59">
        <v>16</v>
      </c>
      <c r="R111" s="59">
        <v>17</v>
      </c>
      <c r="S111" s="59">
        <v>18</v>
      </c>
      <c r="T111" s="59">
        <v>19</v>
      </c>
      <c r="U111" s="59">
        <v>20</v>
      </c>
      <c r="V111" s="59">
        <v>21</v>
      </c>
      <c r="W111" s="59">
        <v>22</v>
      </c>
      <c r="X111" s="59">
        <v>23</v>
      </c>
      <c r="Y111" s="59">
        <v>24</v>
      </c>
      <c r="Z111" s="59">
        <v>25</v>
      </c>
      <c r="AA111" s="59">
        <v>26</v>
      </c>
      <c r="AB111" s="59">
        <v>27</v>
      </c>
      <c r="AC111" s="59">
        <v>28</v>
      </c>
      <c r="AD111" s="59">
        <v>29</v>
      </c>
      <c r="AE111" s="59">
        <v>30</v>
      </c>
      <c r="AF111" s="33">
        <v>31</v>
      </c>
      <c r="AG111" s="59">
        <v>32</v>
      </c>
      <c r="AH111" s="59">
        <v>33</v>
      </c>
      <c r="AI111" s="59">
        <v>34</v>
      </c>
      <c r="AJ111" s="59">
        <v>35</v>
      </c>
      <c r="AK111" s="59">
        <v>36</v>
      </c>
      <c r="AL111" s="59">
        <v>37</v>
      </c>
      <c r="AM111" s="59">
        <v>38</v>
      </c>
    </row>
    <row r="112" spans="1:39" x14ac:dyDescent="0.3">
      <c r="A112" s="41" t="str">
        <f>$A90</f>
        <v>ARS</v>
      </c>
      <c r="B112" s="9">
        <f ca="1">AVERAGE(B68:G68)</f>
        <v>95.523973641443362</v>
      </c>
      <c r="C112" s="9">
        <f t="shared" ref="C112:AH112" ca="1" si="49">AVERAGE(C68:H68)</f>
        <v>105.17445902608819</v>
      </c>
      <c r="D112" s="9">
        <f t="shared" ca="1" si="49"/>
        <v>103.55151848049867</v>
      </c>
      <c r="E112" s="9">
        <f t="shared" ca="1" si="49"/>
        <v>92.358712885713359</v>
      </c>
      <c r="F112" s="9">
        <f t="shared" ca="1" si="49"/>
        <v>87.562499336919487</v>
      </c>
      <c r="G112" s="9">
        <f t="shared" ca="1" si="49"/>
        <v>86.990723466233206</v>
      </c>
      <c r="H112" s="9">
        <f t="shared" ca="1" si="49"/>
        <v>95.534438357764387</v>
      </c>
      <c r="I112" s="9">
        <f t="shared" ca="1" si="49"/>
        <v>89.372720913186399</v>
      </c>
      <c r="J112" s="9">
        <f t="shared" ca="1" si="49"/>
        <v>93.060476839062417</v>
      </c>
      <c r="K112" s="9">
        <f t="shared" ca="1" si="49"/>
        <v>91.747310087874794</v>
      </c>
      <c r="L112" s="9">
        <f t="shared" ca="1" si="49"/>
        <v>98.813124703651582</v>
      </c>
      <c r="M112" s="9">
        <f t="shared" ca="1" si="49"/>
        <v>109.47082931025277</v>
      </c>
      <c r="N112" s="9">
        <f t="shared" ca="1" si="49"/>
        <v>105.37296688074559</v>
      </c>
      <c r="O112" s="9">
        <f t="shared" ca="1" si="49"/>
        <v>102.75932258130406</v>
      </c>
      <c r="P112" s="9">
        <f t="shared" ca="1" si="49"/>
        <v>107.84643521699132</v>
      </c>
      <c r="Q112" s="9">
        <f t="shared" ca="1" si="49"/>
        <v>111.81432840364698</v>
      </c>
      <c r="R112" s="9">
        <f t="shared" ca="1" si="49"/>
        <v>106.85625224647306</v>
      </c>
      <c r="S112" s="9">
        <f t="shared" ca="1" si="49"/>
        <v>93.538687402275499</v>
      </c>
      <c r="T112" s="9">
        <f t="shared" ca="1" si="49"/>
        <v>99.212368249657985</v>
      </c>
      <c r="U112" s="9">
        <f t="shared" ca="1" si="49"/>
        <v>101.19596224982295</v>
      </c>
      <c r="V112" s="9">
        <f t="shared" ca="1" si="49"/>
        <v>91.705083436838962</v>
      </c>
      <c r="W112" s="9">
        <f t="shared" ca="1" si="49"/>
        <v>88.658008059982407</v>
      </c>
      <c r="X112" s="9">
        <f t="shared" ca="1" si="49"/>
        <v>108.74388305271088</v>
      </c>
      <c r="Y112" s="9">
        <f t="shared" ca="1" si="49"/>
        <v>109.68415794054563</v>
      </c>
      <c r="Z112" s="9">
        <f t="shared" ca="1" si="49"/>
        <v>102.88503310340867</v>
      </c>
      <c r="AA112" s="9">
        <f t="shared" ca="1" si="49"/>
        <v>107.04994944642186</v>
      </c>
      <c r="AB112" s="9">
        <f t="shared" ca="1" si="49"/>
        <v>108.80570585080959</v>
      </c>
      <c r="AC112" s="9">
        <f t="shared" ca="1" si="49"/>
        <v>112.44899508259373</v>
      </c>
      <c r="AD112" s="9">
        <f t="shared" ca="1" si="49"/>
        <v>99.13241897597463</v>
      </c>
      <c r="AE112" s="9">
        <f t="shared" ca="1" si="49"/>
        <v>103.04558845147618</v>
      </c>
      <c r="AF112" s="9">
        <f t="shared" ca="1" si="49"/>
        <v>107.58552701115384</v>
      </c>
      <c r="AG112" s="9">
        <f t="shared" ca="1" si="49"/>
        <v>105.13089136514395</v>
      </c>
      <c r="AH112" s="9">
        <f t="shared" ca="1" si="49"/>
        <v>106.16894997269812</v>
      </c>
    </row>
    <row r="113" spans="1:34" x14ac:dyDescent="0.3">
      <c r="A113" s="41" t="str">
        <f t="shared" ref="A113:A131" si="50">$A91</f>
        <v>AVL</v>
      </c>
      <c r="B113" s="9">
        <f t="shared" ref="B113:B131" ca="1" si="51">AVERAGE(B69:G69)</f>
        <v>84.862937539661218</v>
      </c>
      <c r="C113" s="9">
        <f t="shared" ref="C113:C131" ca="1" si="52">AVERAGE(C69:H69)</f>
        <v>79.907575606199288</v>
      </c>
      <c r="D113" s="9">
        <f t="shared" ref="D113:D131" ca="1" si="53">AVERAGE(D69:I69)</f>
        <v>83.595331532075321</v>
      </c>
      <c r="E113" s="9">
        <f t="shared" ref="E113:E131" ca="1" si="54">AVERAGE(E69:J69)</f>
        <v>82.674513722276217</v>
      </c>
      <c r="F113" s="9">
        <f t="shared" ref="F113:F131" ca="1" si="55">AVERAGE(F69:K69)</f>
        <v>102.76038871500468</v>
      </c>
      <c r="G113" s="9">
        <f t="shared" ref="G113:G131" ca="1" si="56">AVERAGE(G69:L69)</f>
        <v>110.97786385926698</v>
      </c>
      <c r="H113" s="9">
        <f t="shared" ref="H113:H131" ca="1" si="57">AVERAGE(H69:M69)</f>
        <v>113.24123378206161</v>
      </c>
      <c r="I113" s="9">
        <f t="shared" ref="I113:I131" ca="1" si="58">AVERAGE(I69:N69)</f>
        <v>110.90228298505143</v>
      </c>
      <c r="J113" s="9">
        <f t="shared" ref="J113:J131" ca="1" si="59">AVERAGE(J69:O69)</f>
        <v>118.40684387544461</v>
      </c>
      <c r="K113" s="9">
        <f t="shared" ref="K113:K131" ca="1" si="60">AVERAGE(K69:P69)</f>
        <v>128.33669006044664</v>
      </c>
      <c r="L113" s="9">
        <f t="shared" ref="L113:L131" ca="1" si="61">AVERAGE(L69:Q69)</f>
        <v>115.02011395382756</v>
      </c>
      <c r="M113" s="9">
        <f t="shared" ref="M113:M131" ca="1" si="62">AVERAGE(M69:R69)</f>
        <v>108.6626207974724</v>
      </c>
      <c r="N113" s="9">
        <f t="shared" ref="N113:N131" ca="1" si="63">AVERAGE(N69:S69)</f>
        <v>105.91716488731096</v>
      </c>
      <c r="O113" s="9">
        <f t="shared" ref="O113:O131" ca="1" si="64">AVERAGE(O69:T69)</f>
        <v>107.67292129169869</v>
      </c>
      <c r="P113" s="9">
        <f t="shared" ref="P113:P131" ca="1" si="65">AVERAGE(P69:U69)</f>
        <v>101.4370986994273</v>
      </c>
      <c r="Q113" s="9">
        <f t="shared" ref="Q113:Q131" ca="1" si="66">AVERAGE(Q69:V69)</f>
        <v>92.695853346570459</v>
      </c>
      <c r="R113" s="9">
        <f t="shared" ref="R113:R131" ca="1" si="67">AVERAGE(R69:W69)</f>
        <v>100.2527137231815</v>
      </c>
      <c r="S113" s="9">
        <f t="shared" ref="S113:S131" ca="1" si="68">AVERAGE(S69:X69)</f>
        <v>102.07026831985898</v>
      </c>
      <c r="T113" s="9">
        <f t="shared" ref="T113:T131" ca="1" si="69">AVERAGE(T69:Y69)</f>
        <v>99.117473708688962</v>
      </c>
      <c r="U113" s="9">
        <f t="shared" ref="U113:U131" ca="1" si="70">AVERAGE(U69:Z69)</f>
        <v>100.49468262797161</v>
      </c>
      <c r="V113" s="9">
        <f t="shared" ref="V113:V131" ca="1" si="71">AVERAGE(V69:AA69)</f>
        <v>98.942927191357072</v>
      </c>
      <c r="W113" s="9">
        <f t="shared" ref="W113:W131" ca="1" si="72">AVERAGE(W69:AB69)</f>
        <v>103.10784353437026</v>
      </c>
      <c r="X113" s="9">
        <f t="shared" ref="X113:X131" ca="1" si="73">AVERAGE(X69:AC69)</f>
        <v>89.790278690172713</v>
      </c>
      <c r="Y113" s="9">
        <f t="shared" ref="Y113:Y131" ca="1" si="74">AVERAGE(Y69:AD69)</f>
        <v>95.013585109434302</v>
      </c>
      <c r="Z113" s="9">
        <f t="shared" ref="Z113:Z131" ca="1" si="75">AVERAGE(Z69:AE69)</f>
        <v>101.71064891047639</v>
      </c>
      <c r="AA113" s="9">
        <f t="shared" ref="AA113:AA131" ca="1" si="76">AVERAGE(AA69:AF69)</f>
        <v>100.83552526985109</v>
      </c>
      <c r="AB113" s="9">
        <f t="shared" ref="AB113:AB131" ca="1" si="77">AVERAGE(AB69:AG69)</f>
        <v>101.81550483577935</v>
      </c>
      <c r="AC113" s="9">
        <f t="shared" ref="AC113:AC131" ca="1" si="78">AVERAGE(AC69:AH69)</f>
        <v>108.96796000659388</v>
      </c>
      <c r="AD113" s="9">
        <f t="shared" ref="AD113:AD131" ca="1" si="79">AVERAGE(AD69:AI69)</f>
        <v>114.42294331780384</v>
      </c>
      <c r="AE113" s="9">
        <f t="shared" ref="AE113:AE131" ca="1" si="80">AVERAGE(AE69:AJ69)</f>
        <v>101.46549254899712</v>
      </c>
      <c r="AF113" s="9">
        <f t="shared" ref="AF113:AH131" ca="1" si="81">AVERAGE(AF69:AK69)</f>
        <v>100.1587375653228</v>
      </c>
      <c r="AG113" s="9">
        <f t="shared" ca="1" si="81"/>
        <v>101.14977636835977</v>
      </c>
      <c r="AH113" s="9">
        <f t="shared" ca="1" si="81"/>
        <v>102.43939786941444</v>
      </c>
    </row>
    <row r="114" spans="1:34" x14ac:dyDescent="0.3">
      <c r="A114" s="41" t="str">
        <f t="shared" si="50"/>
        <v>BOU</v>
      </c>
      <c r="B114" s="9">
        <f t="shared" ca="1" si="51"/>
        <v>112.40010526867927</v>
      </c>
      <c r="C114" s="9">
        <f t="shared" ca="1" si="52"/>
        <v>113.34038015651403</v>
      </c>
      <c r="D114" s="9">
        <f t="shared" ca="1" si="53"/>
        <v>112.74223574615411</v>
      </c>
      <c r="E114" s="9">
        <f t="shared" ca="1" si="54"/>
        <v>98.73955893920845</v>
      </c>
      <c r="F114" s="9">
        <f t="shared" ca="1" si="55"/>
        <v>92.13007715581017</v>
      </c>
      <c r="G114" s="9">
        <f t="shared" ca="1" si="56"/>
        <v>95.17715253266671</v>
      </c>
      <c r="H114" s="9">
        <f t="shared" ca="1" si="57"/>
        <v>88.153518548863289</v>
      </c>
      <c r="I114" s="9">
        <f t="shared" ca="1" si="58"/>
        <v>89.873103898624933</v>
      </c>
      <c r="J114" s="9">
        <f t="shared" ca="1" si="59"/>
        <v>90.938721018618352</v>
      </c>
      <c r="K114" s="9">
        <f t="shared" ca="1" si="60"/>
        <v>90.615238562843601</v>
      </c>
      <c r="L114" s="9">
        <f t="shared" ca="1" si="61"/>
        <v>96.541352486657956</v>
      </c>
      <c r="M114" s="9">
        <f t="shared" ca="1" si="62"/>
        <v>102.50330548500436</v>
      </c>
      <c r="N114" s="9">
        <f t="shared" ca="1" si="63"/>
        <v>102.58441459896949</v>
      </c>
      <c r="O114" s="9">
        <f t="shared" ca="1" si="64"/>
        <v>100.73256648031933</v>
      </c>
      <c r="P114" s="9">
        <f t="shared" ca="1" si="65"/>
        <v>100.49693358940242</v>
      </c>
      <c r="Q114" s="9">
        <f t="shared" ca="1" si="66"/>
        <v>105.45500974657637</v>
      </c>
      <c r="R114" s="9">
        <f t="shared" ca="1" si="67"/>
        <v>96.650206359285349</v>
      </c>
      <c r="S114" s="9">
        <f t="shared" ca="1" si="68"/>
        <v>87.19616785988994</v>
      </c>
      <c r="T114" s="9">
        <f t="shared" ca="1" si="69"/>
        <v>88.785175554569818</v>
      </c>
      <c r="U114" s="9">
        <f t="shared" ca="1" si="70"/>
        <v>89.274566435773394</v>
      </c>
      <c r="V114" s="9">
        <f t="shared" ca="1" si="71"/>
        <v>87.457011839095912</v>
      </c>
      <c r="W114" s="9">
        <f t="shared" ca="1" si="72"/>
        <v>86.183221057144365</v>
      </c>
      <c r="X114" s="9">
        <f t="shared" ca="1" si="73"/>
        <v>92.880284858186442</v>
      </c>
      <c r="Y114" s="9">
        <f t="shared" ca="1" si="74"/>
        <v>104.91044951855275</v>
      </c>
      <c r="Z114" s="9">
        <f t="shared" ca="1" si="75"/>
        <v>100.30702651687274</v>
      </c>
      <c r="AA114" s="9">
        <f t="shared" ca="1" si="76"/>
        <v>105.06082068286044</v>
      </c>
      <c r="AB114" s="9">
        <f t="shared" ca="1" si="77"/>
        <v>99.819695439982738</v>
      </c>
      <c r="AC114" s="9">
        <f t="shared" ca="1" si="78"/>
        <v>106.6114631838373</v>
      </c>
      <c r="AD114" s="9">
        <f t="shared" ca="1" si="79"/>
        <v>101.24133340965727</v>
      </c>
      <c r="AE114" s="9">
        <f t="shared" ca="1" si="80"/>
        <v>93.008975406716559</v>
      </c>
      <c r="AF114" s="9">
        <f t="shared" ca="1" si="81"/>
        <v>115.20258885804787</v>
      </c>
      <c r="AG114" s="9">
        <f t="shared" ca="1" si="81"/>
        <v>112.45713294788645</v>
      </c>
      <c r="AH114" s="9">
        <f t="shared" ca="1" si="81"/>
        <v>120.64125677719608</v>
      </c>
    </row>
    <row r="115" spans="1:34" x14ac:dyDescent="0.3">
      <c r="A115" s="41" t="str">
        <f t="shared" si="50"/>
        <v>BRI</v>
      </c>
      <c r="B115" s="9">
        <f t="shared" ca="1" si="51"/>
        <v>101.87692421711465</v>
      </c>
      <c r="C115" s="9">
        <f t="shared" ca="1" si="52"/>
        <v>110.06222441838828</v>
      </c>
      <c r="D115" s="9">
        <f t="shared" ca="1" si="53"/>
        <v>110.80183020222167</v>
      </c>
      <c r="E115" s="9">
        <f t="shared" ca="1" si="54"/>
        <v>111.88206059994839</v>
      </c>
      <c r="F115" s="9">
        <f t="shared" ca="1" si="55"/>
        <v>95.212687960096162</v>
      </c>
      <c r="G115" s="9">
        <f t="shared" ca="1" si="56"/>
        <v>94.629493567473673</v>
      </c>
      <c r="H115" s="9">
        <f t="shared" ca="1" si="57"/>
        <v>104.27997895211848</v>
      </c>
      <c r="I115" s="9">
        <f t="shared" ca="1" si="58"/>
        <v>98.623747110148656</v>
      </c>
      <c r="J115" s="9">
        <f t="shared" ca="1" si="59"/>
        <v>110.93692890900775</v>
      </c>
      <c r="K115" s="9">
        <f t="shared" ca="1" si="60"/>
        <v>110.33878449864783</v>
      </c>
      <c r="L115" s="9">
        <f t="shared" ca="1" si="61"/>
        <v>110.59073680189084</v>
      </c>
      <c r="M115" s="9">
        <f t="shared" ca="1" si="62"/>
        <v>110.26725434611609</v>
      </c>
      <c r="N115" s="9">
        <f t="shared" ca="1" si="63"/>
        <v>100.79979564556199</v>
      </c>
      <c r="O115" s="9">
        <f t="shared" ca="1" si="64"/>
        <v>99.892535541311773</v>
      </c>
      <c r="P115" s="9">
        <f t="shared" ca="1" si="65"/>
        <v>84.174614955069444</v>
      </c>
      <c r="Q115" s="9">
        <f t="shared" ca="1" si="66"/>
        <v>87.436798157574742</v>
      </c>
      <c r="R115" s="9">
        <f t="shared" ca="1" si="67"/>
        <v>90.520193382152172</v>
      </c>
      <c r="S115" s="9">
        <f t="shared" ca="1" si="68"/>
        <v>92.826190800824861</v>
      </c>
      <c r="T115" s="9">
        <f t="shared" ca="1" si="69"/>
        <v>93.518287757359417</v>
      </c>
      <c r="U115" s="9">
        <f t="shared" ca="1" si="70"/>
        <v>92.614325132674196</v>
      </c>
      <c r="V115" s="9">
        <f t="shared" ca="1" si="71"/>
        <v>94.692129893195386</v>
      </c>
      <c r="W115" s="9">
        <f t="shared" ca="1" si="72"/>
        <v>90.442376323089135</v>
      </c>
      <c r="X115" s="9">
        <f t="shared" ca="1" si="73"/>
        <v>81.582787983789558</v>
      </c>
      <c r="Y115" s="9">
        <f t="shared" ca="1" si="74"/>
        <v>86.336582149777271</v>
      </c>
      <c r="Z115" s="9">
        <f t="shared" ca="1" si="75"/>
        <v>86.452497312188939</v>
      </c>
      <c r="AA115" s="9">
        <f t="shared" ca="1" si="76"/>
        <v>92.344133465218832</v>
      </c>
      <c r="AB115" s="9">
        <f t="shared" ca="1" si="77"/>
        <v>97.446170131622708</v>
      </c>
      <c r="AC115" s="9">
        <f t="shared" ca="1" si="78"/>
        <v>96.608811066041724</v>
      </c>
      <c r="AD115" s="9">
        <f t="shared" ca="1" si="79"/>
        <v>108.88289397526451</v>
      </c>
      <c r="AE115" s="9">
        <f t="shared" ca="1" si="80"/>
        <v>116.14926165332456</v>
      </c>
      <c r="AF115" s="9">
        <f t="shared" ca="1" si="81"/>
        <v>122.18185683409102</v>
      </c>
      <c r="AG115" s="9">
        <f t="shared" ca="1" si="81"/>
        <v>109.89987057527422</v>
      </c>
      <c r="AH115" s="9">
        <f t="shared" ca="1" si="81"/>
        <v>107.12057822076379</v>
      </c>
    </row>
    <row r="116" spans="1:34" x14ac:dyDescent="0.3">
      <c r="A116" s="41" t="str">
        <f t="shared" si="50"/>
        <v>BUR</v>
      </c>
      <c r="B116" s="9">
        <f t="shared" ca="1" si="51"/>
        <v>101.84215085225669</v>
      </c>
      <c r="C116" s="9">
        <f t="shared" ca="1" si="52"/>
        <v>102.92238124998342</v>
      </c>
      <c r="D116" s="9">
        <f t="shared" ca="1" si="53"/>
        <v>101.54246194099392</v>
      </c>
      <c r="E116" s="9">
        <f t="shared" ca="1" si="54"/>
        <v>105.33238266653738</v>
      </c>
      <c r="F116" s="9">
        <f t="shared" ca="1" si="55"/>
        <v>103.22464308028849</v>
      </c>
      <c r="G116" s="9">
        <f t="shared" ca="1" si="56"/>
        <v>101.40708848361101</v>
      </c>
      <c r="H116" s="9">
        <f t="shared" ca="1" si="57"/>
        <v>103.03247533419385</v>
      </c>
      <c r="I116" s="9">
        <f t="shared" ca="1" si="58"/>
        <v>101.87813978877375</v>
      </c>
      <c r="J116" s="9">
        <f t="shared" ca="1" si="59"/>
        <v>96.353898977294605</v>
      </c>
      <c r="K116" s="9">
        <f t="shared" ca="1" si="60"/>
        <v>99.830345929811187</v>
      </c>
      <c r="L116" s="9">
        <f t="shared" ca="1" si="61"/>
        <v>97.633779847299323</v>
      </c>
      <c r="M116" s="9">
        <f t="shared" ca="1" si="62"/>
        <v>92.392654604421622</v>
      </c>
      <c r="N116" s="9">
        <f t="shared" ca="1" si="63"/>
        <v>92.144476673121403</v>
      </c>
      <c r="O116" s="9">
        <f t="shared" ca="1" si="64"/>
        <v>94.656096027012566</v>
      </c>
      <c r="P116" s="9">
        <f t="shared" ca="1" si="65"/>
        <v>103.22741221534825</v>
      </c>
      <c r="Q116" s="9">
        <f t="shared" ca="1" si="66"/>
        <v>91.207250371300518</v>
      </c>
      <c r="R116" s="9">
        <f t="shared" ca="1" si="67"/>
        <v>97.770742317520543</v>
      </c>
      <c r="S116" s="9">
        <f t="shared" ca="1" si="68"/>
        <v>105.97231515224287</v>
      </c>
      <c r="T116" s="9">
        <f t="shared" ca="1" si="69"/>
        <v>114.74767689626238</v>
      </c>
      <c r="U116" s="9">
        <f t="shared" ca="1" si="70"/>
        <v>109.81243355303475</v>
      </c>
      <c r="V116" s="9">
        <f t="shared" ca="1" si="71"/>
        <v>111.19805754153752</v>
      </c>
      <c r="W116" s="9">
        <f t="shared" ca="1" si="72"/>
        <v>108.17579642567262</v>
      </c>
      <c r="X116" s="9">
        <f t="shared" ca="1" si="73"/>
        <v>96.575833432025533</v>
      </c>
      <c r="Y116" s="9">
        <f t="shared" ca="1" si="74"/>
        <v>92.495009636107156</v>
      </c>
      <c r="Z116" s="9">
        <f t="shared" ca="1" si="75"/>
        <v>102.10483150975868</v>
      </c>
      <c r="AA116" s="9">
        <f t="shared" ca="1" si="76"/>
        <v>101.64976603561853</v>
      </c>
      <c r="AB116" s="9">
        <f t="shared" ca="1" si="77"/>
        <v>93.800564317382964</v>
      </c>
      <c r="AC116" s="9">
        <f t="shared" ca="1" si="78"/>
        <v>95.525422433098058</v>
      </c>
      <c r="AD116" s="9">
        <f t="shared" ca="1" si="79"/>
        <v>99.657930855839865</v>
      </c>
      <c r="AE116" s="9">
        <f t="shared" ca="1" si="80"/>
        <v>111.97111265469896</v>
      </c>
      <c r="AF116" s="9">
        <f t="shared" ca="1" si="81"/>
        <v>95.553692318089759</v>
      </c>
      <c r="AG116" s="9">
        <f t="shared" ca="1" si="81"/>
        <v>97.163643483444602</v>
      </c>
      <c r="AH116" s="9">
        <f t="shared" ca="1" si="81"/>
        <v>99.659328026521735</v>
      </c>
    </row>
    <row r="117" spans="1:34" x14ac:dyDescent="0.3">
      <c r="A117" s="41" t="str">
        <f t="shared" si="50"/>
        <v>CHE</v>
      </c>
      <c r="B117" s="9">
        <f t="shared" ca="1" si="51"/>
        <v>108.00694382156792</v>
      </c>
      <c r="C117" s="9">
        <f t="shared" ca="1" si="52"/>
        <v>100.02657524556814</v>
      </c>
      <c r="D117" s="9">
        <f t="shared" ca="1" si="53"/>
        <v>101.10647807769432</v>
      </c>
      <c r="E117" s="9">
        <f t="shared" ca="1" si="54"/>
        <v>96.702711900397617</v>
      </c>
      <c r="F117" s="9">
        <f t="shared" ca="1" si="55"/>
        <v>99.378402857097129</v>
      </c>
      <c r="G117" s="9">
        <f t="shared" ca="1" si="56"/>
        <v>96.558841799242273</v>
      </c>
      <c r="H117" s="9">
        <f t="shared" ca="1" si="57"/>
        <v>84.284758890019489</v>
      </c>
      <c r="I117" s="9">
        <f t="shared" ca="1" si="58"/>
        <v>101.87494933967078</v>
      </c>
      <c r="J117" s="9">
        <f t="shared" ca="1" si="59"/>
        <v>95.974616927792866</v>
      </c>
      <c r="K117" s="9">
        <f t="shared" ca="1" si="60"/>
        <v>99.712888295078471</v>
      </c>
      <c r="L117" s="9">
        <f t="shared" ca="1" si="61"/>
        <v>102.78045280055282</v>
      </c>
      <c r="M117" s="9">
        <f t="shared" ca="1" si="62"/>
        <v>97.823958576555015</v>
      </c>
      <c r="N117" s="9">
        <f t="shared" ca="1" si="63"/>
        <v>105.79373581701707</v>
      </c>
      <c r="O117" s="9">
        <f t="shared" ca="1" si="64"/>
        <v>90.022196498787537</v>
      </c>
      <c r="P117" s="9">
        <f t="shared" ca="1" si="65"/>
        <v>92.869748854295665</v>
      </c>
      <c r="Q117" s="9">
        <f t="shared" ca="1" si="66"/>
        <v>96.190157326565256</v>
      </c>
      <c r="R117" s="9">
        <f t="shared" ca="1" si="67"/>
        <v>90.344984294265785</v>
      </c>
      <c r="S117" s="9">
        <f t="shared" ca="1" si="68"/>
        <v>91.886815725890173</v>
      </c>
      <c r="T117" s="9">
        <f t="shared" ca="1" si="69"/>
        <v>87.841383481500088</v>
      </c>
      <c r="U117" s="9">
        <f t="shared" ca="1" si="70"/>
        <v>94.376760117204981</v>
      </c>
      <c r="V117" s="9">
        <f t="shared" ca="1" si="71"/>
        <v>96.043916185072064</v>
      </c>
      <c r="W117" s="9">
        <f t="shared" ca="1" si="72"/>
        <v>93.105985384320817</v>
      </c>
      <c r="X117" s="9">
        <f t="shared" ca="1" si="73"/>
        <v>93.899999910980981</v>
      </c>
      <c r="Y117" s="9">
        <f t="shared" ca="1" si="74"/>
        <v>96.490934529425104</v>
      </c>
      <c r="Z117" s="9">
        <f t="shared" ca="1" si="75"/>
        <v>100.06889406418168</v>
      </c>
      <c r="AA117" s="9">
        <f t="shared" ca="1" si="76"/>
        <v>103.54534101669822</v>
      </c>
      <c r="AB117" s="9">
        <f t="shared" ca="1" si="77"/>
        <v>102.03983944413937</v>
      </c>
      <c r="AC117" s="9">
        <f t="shared" ca="1" si="78"/>
        <v>100.7129054172773</v>
      </c>
      <c r="AD117" s="9">
        <f t="shared" ca="1" si="79"/>
        <v>99.012214042219895</v>
      </c>
      <c r="AE117" s="9">
        <f t="shared" ca="1" si="80"/>
        <v>99.4045629836084</v>
      </c>
      <c r="AF117" s="9">
        <f t="shared" ca="1" si="81"/>
        <v>94.333479367157494</v>
      </c>
      <c r="AG117" s="9">
        <f t="shared" ca="1" si="81"/>
        <v>95.008976993487181</v>
      </c>
      <c r="AH117" s="9">
        <f t="shared" ca="1" si="81"/>
        <v>93.719355492432499</v>
      </c>
    </row>
    <row r="118" spans="1:34" x14ac:dyDescent="0.3">
      <c r="A118" s="41" t="str">
        <f t="shared" si="50"/>
        <v>CRY</v>
      </c>
      <c r="B118" s="9">
        <f t="shared" ca="1" si="51"/>
        <v>99.09326675676374</v>
      </c>
      <c r="C118" s="9">
        <f t="shared" ca="1" si="52"/>
        <v>96.000246859662255</v>
      </c>
      <c r="D118" s="9">
        <f t="shared" ca="1" si="53"/>
        <v>97.14947172257142</v>
      </c>
      <c r="E118" s="9">
        <f t="shared" ca="1" si="54"/>
        <v>100.99957786621489</v>
      </c>
      <c r="F118" s="9">
        <f t="shared" ca="1" si="55"/>
        <v>103.49000210940797</v>
      </c>
      <c r="G118" s="9">
        <f t="shared" ca="1" si="56"/>
        <v>104.39726221365817</v>
      </c>
      <c r="H118" s="9">
        <f t="shared" ca="1" si="57"/>
        <v>113.15433828561811</v>
      </c>
      <c r="I118" s="9">
        <f t="shared" ca="1" si="58"/>
        <v>122.99720028046325</v>
      </c>
      <c r="J118" s="9">
        <f t="shared" ca="1" si="59"/>
        <v>121.72340949851173</v>
      </c>
      <c r="K118" s="9">
        <f t="shared" ca="1" si="60"/>
        <v>106.68098653859904</v>
      </c>
      <c r="L118" s="9">
        <f t="shared" ca="1" si="61"/>
        <v>106.12479540353884</v>
      </c>
      <c r="M118" s="9">
        <f t="shared" ca="1" si="62"/>
        <v>101.85118106050663</v>
      </c>
      <c r="N118" s="9">
        <f t="shared" ca="1" si="63"/>
        <v>90.251218066859565</v>
      </c>
      <c r="O118" s="9">
        <f t="shared" ca="1" si="64"/>
        <v>82.033742922597241</v>
      </c>
      <c r="P118" s="9">
        <f t="shared" ca="1" si="65"/>
        <v>86.198659265610445</v>
      </c>
      <c r="Q118" s="9">
        <f t="shared" ca="1" si="66"/>
        <v>89.886415191486478</v>
      </c>
      <c r="R118" s="9">
        <f t="shared" ca="1" si="67"/>
        <v>87.462791202150015</v>
      </c>
      <c r="S118" s="9">
        <f t="shared" ca="1" si="68"/>
        <v>105.05298165180132</v>
      </c>
      <c r="T118" s="9">
        <f t="shared" ca="1" si="69"/>
        <v>108.54174959186814</v>
      </c>
      <c r="U118" s="9">
        <f t="shared" ca="1" si="70"/>
        <v>107.60147470403336</v>
      </c>
      <c r="V118" s="9">
        <f t="shared" ca="1" si="71"/>
        <v>106.50412286649453</v>
      </c>
      <c r="W118" s="9">
        <f t="shared" ca="1" si="72"/>
        <v>102.1003566891978</v>
      </c>
      <c r="X118" s="9">
        <f t="shared" ca="1" si="73"/>
        <v>105.91015604267095</v>
      </c>
      <c r="Y118" s="9">
        <f t="shared" ca="1" si="74"/>
        <v>87.185822113271414</v>
      </c>
      <c r="Z118" s="9">
        <f t="shared" ca="1" si="75"/>
        <v>84.572177813829896</v>
      </c>
      <c r="AA118" s="9">
        <f t="shared" ca="1" si="76"/>
        <v>98.565240284357131</v>
      </c>
      <c r="AB118" s="9">
        <f t="shared" ca="1" si="77"/>
        <v>92.720067252057675</v>
      </c>
      <c r="AC118" s="9">
        <f t="shared" ca="1" si="78"/>
        <v>105.00205351087448</v>
      </c>
      <c r="AD118" s="9">
        <f t="shared" ca="1" si="79"/>
        <v>107.43425248430327</v>
      </c>
      <c r="AE118" s="9">
        <f t="shared" ca="1" si="80"/>
        <v>111.4672774932</v>
      </c>
      <c r="AF118" s="9">
        <f t="shared" ca="1" si="81"/>
        <v>116.23016384787536</v>
      </c>
      <c r="AG118" s="9">
        <f t="shared" ca="1" si="81"/>
        <v>108.28829854348567</v>
      </c>
      <c r="AH118" s="9">
        <f t="shared" ca="1" si="81"/>
        <v>110.07009678527942</v>
      </c>
    </row>
    <row r="119" spans="1:34" x14ac:dyDescent="0.3">
      <c r="A119" s="41" t="str">
        <f t="shared" si="50"/>
        <v>EVE</v>
      </c>
      <c r="B119" s="9">
        <f t="shared" ca="1" si="51"/>
        <v>82.689216719148817</v>
      </c>
      <c r="C119" s="9">
        <f t="shared" ca="1" si="52"/>
        <v>97.015375981869241</v>
      </c>
      <c r="D119" s="9">
        <f t="shared" ca="1" si="53"/>
        <v>99.338120293762685</v>
      </c>
      <c r="E119" s="9">
        <f t="shared" ca="1" si="54"/>
        <v>95.892423527894621</v>
      </c>
      <c r="F119" s="9">
        <f t="shared" ca="1" si="55"/>
        <v>97.850374762717607</v>
      </c>
      <c r="G119" s="9">
        <f t="shared" ca="1" si="56"/>
        <v>98.838158477851167</v>
      </c>
      <c r="H119" s="9">
        <f t="shared" ca="1" si="57"/>
        <v>105.6787657775639</v>
      </c>
      <c r="I119" s="9">
        <f t="shared" ca="1" si="58"/>
        <v>91.676088970618252</v>
      </c>
      <c r="J119" s="9">
        <f t="shared" ca="1" si="59"/>
        <v>98.841515905599707</v>
      </c>
      <c r="K119" s="9">
        <f t="shared" ca="1" si="60"/>
        <v>111.89430348829218</v>
      </c>
      <c r="L119" s="9">
        <f t="shared" ca="1" si="61"/>
        <v>114.32650246172096</v>
      </c>
      <c r="M119" s="9">
        <f t="shared" ca="1" si="62"/>
        <v>122.11408049060691</v>
      </c>
      <c r="N119" s="9">
        <f t="shared" ca="1" si="63"/>
        <v>116.08148530984045</v>
      </c>
      <c r="O119" s="9">
        <f t="shared" ca="1" si="64"/>
        <v>116.66467970246293</v>
      </c>
      <c r="P119" s="9">
        <f t="shared" ca="1" si="65"/>
        <v>106.6405351266912</v>
      </c>
      <c r="Q119" s="9">
        <f t="shared" ca="1" si="66"/>
        <v>111.72475323036959</v>
      </c>
      <c r="R119" s="9">
        <f t="shared" ca="1" si="67"/>
        <v>106.1618329090757</v>
      </c>
      <c r="S119" s="9">
        <f t="shared" ca="1" si="68"/>
        <v>100.64385594717271</v>
      </c>
      <c r="T119" s="9">
        <f t="shared" ca="1" si="69"/>
        <v>97.394975461090652</v>
      </c>
      <c r="U119" s="9">
        <f t="shared" ca="1" si="70"/>
        <v>100.72852913949892</v>
      </c>
      <c r="V119" s="9">
        <f t="shared" ca="1" si="71"/>
        <v>97.795222946463966</v>
      </c>
      <c r="W119" s="9">
        <f t="shared" ca="1" si="72"/>
        <v>82.505769615601238</v>
      </c>
      <c r="X119" s="9">
        <f t="shared" ca="1" si="73"/>
        <v>86.473662802256896</v>
      </c>
      <c r="Y119" s="9">
        <f t="shared" ca="1" si="74"/>
        <v>93.941117373162157</v>
      </c>
      <c r="Z119" s="9">
        <f t="shared" ca="1" si="75"/>
        <v>105.53973577239503</v>
      </c>
      <c r="AA119" s="9">
        <f t="shared" ca="1" si="76"/>
        <v>104.27099747427327</v>
      </c>
      <c r="AB119" s="9">
        <f t="shared" ca="1" si="77"/>
        <v>113.14803481898549</v>
      </c>
      <c r="AC119" s="9">
        <f t="shared" ca="1" si="78"/>
        <v>114.21365193897894</v>
      </c>
      <c r="AD119" s="9">
        <f t="shared" ca="1" si="79"/>
        <v>112.06440988374509</v>
      </c>
      <c r="AE119" s="9">
        <f t="shared" ca="1" si="80"/>
        <v>106.69867074032625</v>
      </c>
      <c r="AF119" s="9">
        <f t="shared" ca="1" si="81"/>
        <v>98.838323708379008</v>
      </c>
      <c r="AG119" s="9">
        <f t="shared" ca="1" si="81"/>
        <v>99.675682773959991</v>
      </c>
      <c r="AH119" s="9">
        <f t="shared" ca="1" si="81"/>
        <v>92.190120190658376</v>
      </c>
    </row>
    <row r="120" spans="1:34" x14ac:dyDescent="0.3">
      <c r="A120" s="41" t="str">
        <f t="shared" si="50"/>
        <v>LEI</v>
      </c>
      <c r="B120" s="9">
        <f t="shared" ca="1" si="51"/>
        <v>101.90647032443361</v>
      </c>
      <c r="C120" s="9">
        <f t="shared" ca="1" si="52"/>
        <v>96.805741719701402</v>
      </c>
      <c r="D120" s="9">
        <f t="shared" ca="1" si="53"/>
        <v>99.381867880672289</v>
      </c>
      <c r="E120" s="9">
        <f t="shared" ca="1" si="54"/>
        <v>96.479693434804744</v>
      </c>
      <c r="F120" s="9">
        <f t="shared" ca="1" si="55"/>
        <v>105.04515885023255</v>
      </c>
      <c r="G120" s="9">
        <f t="shared" ca="1" si="56"/>
        <v>94.569105731155631</v>
      </c>
      <c r="H120" s="9">
        <f t="shared" ca="1" si="57"/>
        <v>93.697237178433738</v>
      </c>
      <c r="I120" s="9">
        <f t="shared" ca="1" si="58"/>
        <v>100.75591701798892</v>
      </c>
      <c r="J120" s="9">
        <f t="shared" ca="1" si="59"/>
        <v>89.170762481815089</v>
      </c>
      <c r="K120" s="9">
        <f t="shared" ca="1" si="60"/>
        <v>89.625626696746778</v>
      </c>
      <c r="L120" s="9">
        <f t="shared" ca="1" si="61"/>
        <v>87.170991050736873</v>
      </c>
      <c r="M120" s="9">
        <f t="shared" ca="1" si="62"/>
        <v>87.494473506511653</v>
      </c>
      <c r="N120" s="9">
        <f t="shared" ca="1" si="63"/>
        <v>105.763741961771</v>
      </c>
      <c r="O120" s="9">
        <f t="shared" ca="1" si="64"/>
        <v>110.3036805214487</v>
      </c>
      <c r="P120" s="9">
        <f t="shared" ca="1" si="65"/>
        <v>111.84525432574635</v>
      </c>
      <c r="Q120" s="9">
        <f t="shared" ca="1" si="66"/>
        <v>111.30928099684957</v>
      </c>
      <c r="R120" s="9">
        <f t="shared" ca="1" si="67"/>
        <v>110.22905059912284</v>
      </c>
      <c r="S120" s="9">
        <f t="shared" ca="1" si="68"/>
        <v>113.58985351857045</v>
      </c>
      <c r="T120" s="9">
        <f t="shared" ca="1" si="69"/>
        <v>95.452847832199609</v>
      </c>
      <c r="U120" s="9">
        <f t="shared" ca="1" si="70"/>
        <v>93.345108245950698</v>
      </c>
      <c r="V120" s="9">
        <f t="shared" ca="1" si="71"/>
        <v>95.446823673437166</v>
      </c>
      <c r="W120" s="9">
        <f t="shared" ca="1" si="72"/>
        <v>108.94741520172545</v>
      </c>
      <c r="X120" s="9">
        <f t="shared" ca="1" si="73"/>
        <v>107.60457175591029</v>
      </c>
      <c r="Y120" s="9">
        <f t="shared" ca="1" si="74"/>
        <v>106.22628379936059</v>
      </c>
      <c r="Z120" s="9">
        <f t="shared" ca="1" si="75"/>
        <v>108.51764501980851</v>
      </c>
      <c r="AA120" s="9">
        <f t="shared" ca="1" si="76"/>
        <v>102.95472469851461</v>
      </c>
      <c r="AB120" s="9">
        <f t="shared" ca="1" si="77"/>
        <v>102.64678299455095</v>
      </c>
      <c r="AC120" s="9">
        <f t="shared" ca="1" si="78"/>
        <v>86.212885273227656</v>
      </c>
      <c r="AD120" s="9">
        <f t="shared" ca="1" si="79"/>
        <v>88.03781470640962</v>
      </c>
      <c r="AE120" s="9">
        <f t="shared" ca="1" si="80"/>
        <v>87.432508662794362</v>
      </c>
      <c r="AF120" s="9">
        <f t="shared" ca="1" si="81"/>
        <v>84.200872554511676</v>
      </c>
      <c r="AG120" s="9">
        <f t="shared" ca="1" si="81"/>
        <v>87.567226793293699</v>
      </c>
      <c r="AH120" s="9">
        <f t="shared" ca="1" si="81"/>
        <v>87.278954642329794</v>
      </c>
    </row>
    <row r="121" spans="1:34" x14ac:dyDescent="0.3">
      <c r="A121" s="41" t="str">
        <f t="shared" si="50"/>
        <v>LIV</v>
      </c>
      <c r="B121" s="9">
        <f t="shared" ca="1" si="51"/>
        <v>94.222202000062737</v>
      </c>
      <c r="C121" s="9">
        <f t="shared" ca="1" si="52"/>
        <v>97.707570838552726</v>
      </c>
      <c r="D121" s="9">
        <f t="shared" ca="1" si="53"/>
        <v>96.627668006426561</v>
      </c>
      <c r="E121" s="9">
        <f t="shared" ca="1" si="54"/>
        <v>105.28711458803438</v>
      </c>
      <c r="F121" s="9">
        <f t="shared" ca="1" si="55"/>
        <v>104.291304303003</v>
      </c>
      <c r="G121" s="9">
        <f t="shared" ca="1" si="56"/>
        <v>111.11814432384163</v>
      </c>
      <c r="H121" s="9">
        <f t="shared" ca="1" si="57"/>
        <v>113.01877285848285</v>
      </c>
      <c r="I121" s="9">
        <f t="shared" ca="1" si="58"/>
        <v>109.20992156421806</v>
      </c>
      <c r="J121" s="9">
        <f t="shared" ca="1" si="59"/>
        <v>104.93630722118583</v>
      </c>
      <c r="K121" s="9">
        <f t="shared" ca="1" si="60"/>
        <v>97.876756454985141</v>
      </c>
      <c r="L121" s="9">
        <f t="shared" ca="1" si="61"/>
        <v>96.888972739851582</v>
      </c>
      <c r="M121" s="9">
        <f t="shared" ca="1" si="62"/>
        <v>92.855947730954867</v>
      </c>
      <c r="N121" s="9">
        <f t="shared" ca="1" si="63"/>
        <v>83.487864625408378</v>
      </c>
      <c r="O121" s="9">
        <f t="shared" ca="1" si="64"/>
        <v>94.337576935612219</v>
      </c>
      <c r="P121" s="9">
        <f t="shared" ca="1" si="65"/>
        <v>95.510347048654339</v>
      </c>
      <c r="Q121" s="9">
        <f t="shared" ca="1" si="66"/>
        <v>93.102439114300935</v>
      </c>
      <c r="R121" s="9">
        <f t="shared" ca="1" si="67"/>
        <v>97.263786521102688</v>
      </c>
      <c r="S121" s="9">
        <f t="shared" ca="1" si="68"/>
        <v>102.36582318750654</v>
      </c>
      <c r="T121" s="9">
        <f t="shared" ca="1" si="69"/>
        <v>104.46753861499299</v>
      </c>
      <c r="U121" s="9">
        <f t="shared" ca="1" si="70"/>
        <v>97.932161979288097</v>
      </c>
      <c r="V121" s="9">
        <f t="shared" ca="1" si="71"/>
        <v>97.235199551852631</v>
      </c>
      <c r="W121" s="9">
        <f t="shared" ca="1" si="72"/>
        <v>98.175474439687378</v>
      </c>
      <c r="X121" s="9">
        <f t="shared" ca="1" si="73"/>
        <v>96.553666184633769</v>
      </c>
      <c r="Y121" s="9">
        <f t="shared" ca="1" si="74"/>
        <v>89.373824757708704</v>
      </c>
      <c r="Z121" s="9">
        <f t="shared" ca="1" si="75"/>
        <v>89.065883053745026</v>
      </c>
      <c r="AA121" s="9">
        <f t="shared" ca="1" si="76"/>
        <v>82.64380892064321</v>
      </c>
      <c r="AB121" s="9">
        <f t="shared" ca="1" si="77"/>
        <v>99.758191684687901</v>
      </c>
      <c r="AC121" s="9">
        <f t="shared" ca="1" si="78"/>
        <v>100.11531979700295</v>
      </c>
      <c r="AD121" s="9">
        <f t="shared" ca="1" si="79"/>
        <v>101.50149516113964</v>
      </c>
      <c r="AE121" s="9">
        <f t="shared" ca="1" si="80"/>
        <v>103.12443570672913</v>
      </c>
      <c r="AF121" s="9">
        <f t="shared" ca="1" si="81"/>
        <v>101.16900748789817</v>
      </c>
      <c r="AG121" s="9">
        <f t="shared" ca="1" si="81"/>
        <v>111.33535081087206</v>
      </c>
      <c r="AH121" s="9">
        <f t="shared" ca="1" si="81"/>
        <v>92.075043552575735</v>
      </c>
    </row>
    <row r="122" spans="1:34" x14ac:dyDescent="0.3">
      <c r="A122" s="41" t="str">
        <f t="shared" si="50"/>
        <v>MCI</v>
      </c>
      <c r="B122" s="9">
        <f t="shared" ca="1" si="51"/>
        <v>85.731329591406904</v>
      </c>
      <c r="C122" s="9">
        <f t="shared" ca="1" si="52"/>
        <v>87.525103314929666</v>
      </c>
      <c r="D122" s="9">
        <f t="shared" ca="1" si="53"/>
        <v>88.505082880857955</v>
      </c>
      <c r="E122" s="9">
        <f t="shared" ca="1" si="54"/>
        <v>86.804391505800524</v>
      </c>
      <c r="F122" s="9">
        <f t="shared" ca="1" si="55"/>
        <v>86.614704381396038</v>
      </c>
      <c r="G122" s="9">
        <f t="shared" ca="1" si="56"/>
        <v>87.957547827211201</v>
      </c>
      <c r="H122" s="9">
        <f t="shared" ca="1" si="57"/>
        <v>101.59766365293235</v>
      </c>
      <c r="I122" s="9">
        <f t="shared" ca="1" si="58"/>
        <v>102.90441863660668</v>
      </c>
      <c r="J122" s="9">
        <f t="shared" ca="1" si="59"/>
        <v>100.06153171491955</v>
      </c>
      <c r="K122" s="9">
        <f t="shared" ca="1" si="60"/>
        <v>103.74581709014193</v>
      </c>
      <c r="L122" s="9">
        <f t="shared" ca="1" si="61"/>
        <v>107.90339740120204</v>
      </c>
      <c r="M122" s="9">
        <f t="shared" ca="1" si="62"/>
        <v>108.38548338856883</v>
      </c>
      <c r="N122" s="9">
        <f t="shared" ca="1" si="63"/>
        <v>100.15312538562813</v>
      </c>
      <c r="O122" s="9">
        <f t="shared" ca="1" si="64"/>
        <v>99.154312105917484</v>
      </c>
      <c r="P122" s="9">
        <f t="shared" ca="1" si="65"/>
        <v>99.337338790008189</v>
      </c>
      <c r="Q122" s="9">
        <f t="shared" ca="1" si="66"/>
        <v>99.069555767662067</v>
      </c>
      <c r="R122" s="9">
        <f t="shared" ca="1" si="67"/>
        <v>98.000544110154934</v>
      </c>
      <c r="S122" s="9">
        <f t="shared" ca="1" si="68"/>
        <v>91.096383989686316</v>
      </c>
      <c r="T122" s="9">
        <f t="shared" ca="1" si="69"/>
        <v>88.135936397841718</v>
      </c>
      <c r="U122" s="9">
        <f t="shared" ca="1" si="70"/>
        <v>86.938183595040485</v>
      </c>
      <c r="V122" s="9">
        <f t="shared" ca="1" si="71"/>
        <v>87.878458482875274</v>
      </c>
      <c r="W122" s="9">
        <f t="shared" ca="1" si="72"/>
        <v>95.31166844020288</v>
      </c>
      <c r="X122" s="9">
        <f t="shared" ca="1" si="73"/>
        <v>91.733708905446306</v>
      </c>
      <c r="Y122" s="9">
        <f t="shared" ca="1" si="74"/>
        <v>104.31750048312612</v>
      </c>
      <c r="Z122" s="9">
        <f t="shared" ca="1" si="75"/>
        <v>101.41532603725859</v>
      </c>
      <c r="AA122" s="9">
        <f t="shared" ca="1" si="76"/>
        <v>107.97881798347866</v>
      </c>
      <c r="AB122" s="9">
        <f t="shared" ca="1" si="77"/>
        <v>116.19629312774096</v>
      </c>
      <c r="AC122" s="9">
        <f t="shared" ca="1" si="78"/>
        <v>113.19578253577265</v>
      </c>
      <c r="AD122" s="9">
        <f t="shared" ca="1" si="79"/>
        <v>109.94690204969061</v>
      </c>
      <c r="AE122" s="9">
        <f t="shared" ca="1" si="80"/>
        <v>105.09725482155592</v>
      </c>
      <c r="AF122" s="9">
        <f t="shared" ca="1" si="81"/>
        <v>103.47431427596644</v>
      </c>
      <c r="AG122" s="9">
        <f t="shared" ca="1" si="81"/>
        <v>95.289014074692773</v>
      </c>
      <c r="AH122" s="9">
        <f t="shared" ca="1" si="81"/>
        <v>85.446152079847593</v>
      </c>
    </row>
    <row r="123" spans="1:34" x14ac:dyDescent="0.3">
      <c r="A123" s="41" t="str">
        <f t="shared" si="50"/>
        <v>MUN</v>
      </c>
      <c r="B123" s="9">
        <f t="shared" ca="1" si="51"/>
        <v>102.14260388584209</v>
      </c>
      <c r="C123" s="9">
        <f t="shared" ca="1" si="52"/>
        <v>95.900605558940143</v>
      </c>
      <c r="D123" s="9">
        <f t="shared" ca="1" si="53"/>
        <v>89.666381708711882</v>
      </c>
      <c r="E123" s="9">
        <f t="shared" ca="1" si="54"/>
        <v>101.94046461793469</v>
      </c>
      <c r="F123" s="9">
        <f t="shared" ca="1" si="55"/>
        <v>97.062755128382904</v>
      </c>
      <c r="G123" s="9">
        <f t="shared" ca="1" si="56"/>
        <v>91.994147617330967</v>
      </c>
      <c r="H123" s="9">
        <f t="shared" ca="1" si="57"/>
        <v>89.531756003234193</v>
      </c>
      <c r="I123" s="9">
        <f t="shared" ca="1" si="58"/>
        <v>91.524000760029864</v>
      </c>
      <c r="J123" s="9">
        <f t="shared" ca="1" si="59"/>
        <v>93.004430444270398</v>
      </c>
      <c r="K123" s="9">
        <f t="shared" ca="1" si="60"/>
        <v>85.526561083841486</v>
      </c>
      <c r="L123" s="9">
        <f t="shared" ca="1" si="61"/>
        <v>102.64094384788616</v>
      </c>
      <c r="M123" s="9">
        <f t="shared" ca="1" si="62"/>
        <v>104.35675482570497</v>
      </c>
      <c r="N123" s="9">
        <f t="shared" ca="1" si="63"/>
        <v>106.10130080943338</v>
      </c>
      <c r="O123" s="9">
        <f t="shared" ca="1" si="64"/>
        <v>100.86017556655567</v>
      </c>
      <c r="P123" s="9">
        <f t="shared" ca="1" si="65"/>
        <v>102.23846352310535</v>
      </c>
      <c r="Q123" s="9">
        <f t="shared" ca="1" si="66"/>
        <v>104.3464100947801</v>
      </c>
      <c r="R123" s="9">
        <f t="shared" ca="1" si="67"/>
        <v>84.584017557826414</v>
      </c>
      <c r="S123" s="9">
        <f t="shared" ca="1" si="68"/>
        <v>96.16917209400026</v>
      </c>
      <c r="T123" s="9">
        <f t="shared" ca="1" si="69"/>
        <v>92.835618415591952</v>
      </c>
      <c r="U123" s="9">
        <f t="shared" ca="1" si="70"/>
        <v>97.936347020324163</v>
      </c>
      <c r="V123" s="9">
        <f t="shared" ca="1" si="71"/>
        <v>106.67759237318099</v>
      </c>
      <c r="W123" s="9">
        <f t="shared" ca="1" si="72"/>
        <v>103.24271177464419</v>
      </c>
      <c r="X123" s="9">
        <f t="shared" ca="1" si="73"/>
        <v>109.67107919956614</v>
      </c>
      <c r="Y123" s="9">
        <f t="shared" ca="1" si="74"/>
        <v>108.99558157323646</v>
      </c>
      <c r="Z123" s="9">
        <f t="shared" ca="1" si="75"/>
        <v>113.95094350669837</v>
      </c>
      <c r="AA123" s="9">
        <f t="shared" ca="1" si="76"/>
        <v>111.29108326910195</v>
      </c>
      <c r="AB123" s="9">
        <f t="shared" ca="1" si="77"/>
        <v>104.49195843196499</v>
      </c>
      <c r="AC123" s="9">
        <f t="shared" ca="1" si="78"/>
        <v>102.41415367144383</v>
      </c>
      <c r="AD123" s="9">
        <f t="shared" ca="1" si="79"/>
        <v>101.05686986297276</v>
      </c>
      <c r="AE123" s="9">
        <f t="shared" ca="1" si="80"/>
        <v>91.0450462747513</v>
      </c>
      <c r="AF123" s="9">
        <f t="shared" ca="1" si="81"/>
        <v>85.183007492892145</v>
      </c>
      <c r="AG123" s="9">
        <f t="shared" ca="1" si="81"/>
        <v>86.123282380726906</v>
      </c>
      <c r="AH123" s="9">
        <f t="shared" ca="1" si="81"/>
        <v>91.34658879998851</v>
      </c>
    </row>
    <row r="124" spans="1:34" x14ac:dyDescent="0.3">
      <c r="A124" s="41" t="str">
        <f t="shared" si="50"/>
        <v>NEW</v>
      </c>
      <c r="B124" s="9">
        <f t="shared" ca="1" si="51"/>
        <v>99.064389177362898</v>
      </c>
      <c r="C124" s="9">
        <f t="shared" ca="1" si="52"/>
        <v>108.09749495009764</v>
      </c>
      <c r="D124" s="9">
        <f t="shared" ca="1" si="53"/>
        <v>111.58958045114667</v>
      </c>
      <c r="E124" s="9">
        <f t="shared" ca="1" si="54"/>
        <v>118.15307239736671</v>
      </c>
      <c r="F124" s="9">
        <f t="shared" ca="1" si="55"/>
        <v>120.45998599015702</v>
      </c>
      <c r="G124" s="9">
        <f t="shared" ca="1" si="56"/>
        <v>110.41640525828086</v>
      </c>
      <c r="H124" s="9">
        <f t="shared" ca="1" si="57"/>
        <v>107.20445701801147</v>
      </c>
      <c r="I124" s="9">
        <f t="shared" ca="1" si="58"/>
        <v>101.7493107800333</v>
      </c>
      <c r="J124" s="9">
        <f t="shared" ca="1" si="59"/>
        <v>109.61189231302092</v>
      </c>
      <c r="K124" s="9">
        <f t="shared" ca="1" si="60"/>
        <v>100.99521287920646</v>
      </c>
      <c r="L124" s="9">
        <f t="shared" ca="1" si="61"/>
        <v>101.64109389758615</v>
      </c>
      <c r="M124" s="9">
        <f t="shared" ca="1" si="62"/>
        <v>100.36730311563461</v>
      </c>
      <c r="N124" s="9">
        <f t="shared" ca="1" si="63"/>
        <v>98.975828354223992</v>
      </c>
      <c r="O124" s="9">
        <f t="shared" ca="1" si="64"/>
        <v>104.05731540107526</v>
      </c>
      <c r="P124" s="9">
        <f t="shared" ca="1" si="65"/>
        <v>93.147658491231098</v>
      </c>
      <c r="Q124" s="9">
        <f t="shared" ca="1" si="66"/>
        <v>96.108106083075697</v>
      </c>
      <c r="R124" s="9">
        <f t="shared" ca="1" si="67"/>
        <v>98.853561993237122</v>
      </c>
      <c r="S124" s="9">
        <f t="shared" ca="1" si="68"/>
        <v>103.22788148238577</v>
      </c>
      <c r="T124" s="9">
        <f t="shared" ca="1" si="69"/>
        <v>112.08746982168536</v>
      </c>
      <c r="U124" s="9">
        <f t="shared" ca="1" si="70"/>
        <v>101.93489915838317</v>
      </c>
      <c r="V124" s="9">
        <f t="shared" ca="1" si="71"/>
        <v>103.31481846737267</v>
      </c>
      <c r="W124" s="9">
        <f t="shared" ca="1" si="72"/>
        <v>96.545519581263306</v>
      </c>
      <c r="X124" s="9">
        <f t="shared" ca="1" si="73"/>
        <v>90.392404845000158</v>
      </c>
      <c r="Y124" s="9">
        <f t="shared" ca="1" si="74"/>
        <v>90.1830016988647</v>
      </c>
      <c r="Z124" s="9">
        <f t="shared" ca="1" si="75"/>
        <v>84.439746236690851</v>
      </c>
      <c r="AA124" s="9">
        <f t="shared" ca="1" si="76"/>
        <v>86.42226119958876</v>
      </c>
      <c r="AB124" s="9">
        <f t="shared" ca="1" si="77"/>
        <v>83.326530912780441</v>
      </c>
      <c r="AC124" s="9">
        <f t="shared" ca="1" si="78"/>
        <v>85.275400219138064</v>
      </c>
      <c r="AD124" s="9">
        <f t="shared" ca="1" si="79"/>
        <v>104.45459836346929</v>
      </c>
      <c r="AE124" s="9">
        <f t="shared" ca="1" si="80"/>
        <v>100.84562717203926</v>
      </c>
      <c r="AF124" s="9">
        <f t="shared" ca="1" si="81"/>
        <v>102.52550784370739</v>
      </c>
      <c r="AG124" s="9">
        <f t="shared" ca="1" si="81"/>
        <v>105.84591631597696</v>
      </c>
      <c r="AH124" s="9">
        <f t="shared" ca="1" si="81"/>
        <v>114.31156939153948</v>
      </c>
    </row>
    <row r="125" spans="1:34" x14ac:dyDescent="0.3">
      <c r="A125" s="41" t="str">
        <f t="shared" si="50"/>
        <v>NOR</v>
      </c>
      <c r="B125" s="9">
        <f t="shared" ca="1" si="51"/>
        <v>114.15187773381956</v>
      </c>
      <c r="C125" s="9">
        <f t="shared" ca="1" si="52"/>
        <v>99.150220844769478</v>
      </c>
      <c r="D125" s="9">
        <f t="shared" ca="1" si="53"/>
        <v>102.8884922120551</v>
      </c>
      <c r="E125" s="9">
        <f t="shared" ca="1" si="54"/>
        <v>96.530578722741481</v>
      </c>
      <c r="F125" s="9">
        <f t="shared" ca="1" si="55"/>
        <v>98.03608029530038</v>
      </c>
      <c r="G125" s="9">
        <f t="shared" ca="1" si="56"/>
        <v>89.336326923522208</v>
      </c>
      <c r="H125" s="9">
        <f t="shared" ca="1" si="57"/>
        <v>87.013582611628763</v>
      </c>
      <c r="I125" s="9">
        <f t="shared" ca="1" si="58"/>
        <v>93.765432492325473</v>
      </c>
      <c r="J125" s="9">
        <f t="shared" ca="1" si="59"/>
        <v>93.276041611121912</v>
      </c>
      <c r="K125" s="9">
        <f t="shared" ca="1" si="60"/>
        <v>99.424551954300043</v>
      </c>
      <c r="L125" s="9">
        <f t="shared" ca="1" si="61"/>
        <v>93.969568643090085</v>
      </c>
      <c r="M125" s="9">
        <f t="shared" ca="1" si="62"/>
        <v>99.192875062351689</v>
      </c>
      <c r="N125" s="9">
        <f t="shared" ca="1" si="63"/>
        <v>101.49978865514201</v>
      </c>
      <c r="O125" s="9">
        <f t="shared" ca="1" si="64"/>
        <v>100.14250484667097</v>
      </c>
      <c r="P125" s="9">
        <f t="shared" ca="1" si="65"/>
        <v>101.01437339939287</v>
      </c>
      <c r="Q125" s="9">
        <f t="shared" ca="1" si="66"/>
        <v>91.057433222554423</v>
      </c>
      <c r="R125" s="9">
        <f t="shared" ca="1" si="67"/>
        <v>100.52489192310851</v>
      </c>
      <c r="S125" s="9">
        <f t="shared" ca="1" si="68"/>
        <v>88.958915915712439</v>
      </c>
      <c r="T125" s="9">
        <f t="shared" ca="1" si="69"/>
        <v>91.152500041452313</v>
      </c>
      <c r="U125" s="9">
        <f t="shared" ca="1" si="70"/>
        <v>86.583501703658783</v>
      </c>
      <c r="V125" s="9">
        <f t="shared" ca="1" si="71"/>
        <v>94.061371064087723</v>
      </c>
      <c r="W125" s="9">
        <f t="shared" ca="1" si="72"/>
        <v>103.22890110735098</v>
      </c>
      <c r="X125" s="9">
        <f t="shared" ca="1" si="73"/>
        <v>99.522146874383395</v>
      </c>
      <c r="Y125" s="9">
        <f t="shared" ca="1" si="74"/>
        <v>104.04726186584043</v>
      </c>
      <c r="Z125" s="9">
        <f t="shared" ca="1" si="75"/>
        <v>102.49955875848019</v>
      </c>
      <c r="AA125" s="9">
        <f t="shared" ca="1" si="76"/>
        <v>105.09049337692433</v>
      </c>
      <c r="AB125" s="9">
        <f t="shared" ca="1" si="77"/>
        <v>99.720570588170133</v>
      </c>
      <c r="AC125" s="9">
        <f t="shared" ca="1" si="78"/>
        <v>95.156463546586906</v>
      </c>
      <c r="AD125" s="9">
        <f t="shared" ca="1" si="79"/>
        <v>92.627395187283085</v>
      </c>
      <c r="AE125" s="9">
        <f t="shared" ca="1" si="80"/>
        <v>90.767413199375937</v>
      </c>
      <c r="AF125" s="9">
        <f t="shared" ca="1" si="81"/>
        <v>98.878608252956198</v>
      </c>
      <c r="AG125" s="9">
        <f t="shared" ca="1" si="81"/>
        <v>96.368782748477187</v>
      </c>
      <c r="AH125" s="9">
        <f t="shared" ca="1" si="81"/>
        <v>111.65823607933991</v>
      </c>
    </row>
    <row r="126" spans="1:34" x14ac:dyDescent="0.3">
      <c r="A126" s="41" t="str">
        <f t="shared" si="50"/>
        <v>SHU</v>
      </c>
      <c r="B126" s="9">
        <f t="shared" ca="1" si="51"/>
        <v>99.409337219733459</v>
      </c>
      <c r="C126" s="9">
        <f t="shared" ca="1" si="52"/>
        <v>107.87499029529597</v>
      </c>
      <c r="D126" s="9">
        <f t="shared" ca="1" si="53"/>
        <v>114.22295928070439</v>
      </c>
      <c r="E126" s="9">
        <f t="shared" ca="1" si="54"/>
        <v>109.27026693206413</v>
      </c>
      <c r="F126" s="9">
        <f t="shared" ca="1" si="55"/>
        <v>101.80281236115884</v>
      </c>
      <c r="G126" s="9">
        <f t="shared" ca="1" si="56"/>
        <v>98.395153535057148</v>
      </c>
      <c r="H126" s="9">
        <f t="shared" ca="1" si="57"/>
        <v>97.505342436219607</v>
      </c>
      <c r="I126" s="9">
        <f t="shared" ca="1" si="58"/>
        <v>93.80257571533248</v>
      </c>
      <c r="J126" s="9">
        <f t="shared" ca="1" si="59"/>
        <v>96.622136773187322</v>
      </c>
      <c r="K126" s="9">
        <f t="shared" ca="1" si="60"/>
        <v>93.373256287105264</v>
      </c>
      <c r="L126" s="9">
        <f t="shared" ca="1" si="61"/>
        <v>91.386672358615115</v>
      </c>
      <c r="M126" s="9">
        <f t="shared" ca="1" si="62"/>
        <v>92.785992928890551</v>
      </c>
      <c r="N126" s="9">
        <f t="shared" ca="1" si="63"/>
        <v>92.550360037973618</v>
      </c>
      <c r="O126" s="9">
        <f t="shared" ca="1" si="64"/>
        <v>87.448323371569757</v>
      </c>
      <c r="P126" s="9">
        <f t="shared" ca="1" si="65"/>
        <v>100.47440677963782</v>
      </c>
      <c r="Q126" s="9">
        <f t="shared" ca="1" si="66"/>
        <v>116.90833761730086</v>
      </c>
      <c r="R126" s="9">
        <f t="shared" ca="1" si="67"/>
        <v>115.88571469497469</v>
      </c>
      <c r="S126" s="9">
        <f t="shared" ca="1" si="68"/>
        <v>118.37613893816778</v>
      </c>
      <c r="T126" s="9">
        <f t="shared" ca="1" si="69"/>
        <v>127.07589230994596</v>
      </c>
      <c r="U126" s="9">
        <f t="shared" ca="1" si="70"/>
        <v>125.71435124661701</v>
      </c>
      <c r="V126" s="9">
        <f t="shared" ca="1" si="71"/>
        <v>104.9122125566963</v>
      </c>
      <c r="W126" s="9">
        <f t="shared" ca="1" si="72"/>
        <v>92.406240210723354</v>
      </c>
      <c r="X126" s="9">
        <f t="shared" ca="1" si="73"/>
        <v>95.851936976591404</v>
      </c>
      <c r="Y126" s="9">
        <f t="shared" ca="1" si="74"/>
        <v>91.378997770500419</v>
      </c>
      <c r="Z126" s="9">
        <f t="shared" ca="1" si="75"/>
        <v>77.878406242212137</v>
      </c>
      <c r="AA126" s="9">
        <f t="shared" ca="1" si="76"/>
        <v>88.354459361289059</v>
      </c>
      <c r="AB126" s="9">
        <f t="shared" ca="1" si="77"/>
        <v>91.759198148672326</v>
      </c>
      <c r="AC126" s="9">
        <f t="shared" ca="1" si="78"/>
        <v>92.947798980817538</v>
      </c>
      <c r="AD126" s="9">
        <f t="shared" ca="1" si="79"/>
        <v>91.221687564711146</v>
      </c>
      <c r="AE126" s="9">
        <f t="shared" ca="1" si="80"/>
        <v>98.956809973307386</v>
      </c>
      <c r="AF126" s="9">
        <f t="shared" ca="1" si="81"/>
        <v>108.98095454907912</v>
      </c>
      <c r="AG126" s="9">
        <f t="shared" ca="1" si="81"/>
        <v>101.92140378287844</v>
      </c>
      <c r="AH126" s="9">
        <f t="shared" ca="1" si="81"/>
        <v>107.082130410923</v>
      </c>
    </row>
    <row r="127" spans="1:34" x14ac:dyDescent="0.3">
      <c r="A127" s="41" t="str">
        <f t="shared" si="50"/>
        <v>SOU</v>
      </c>
      <c r="B127" s="9">
        <f t="shared" ca="1" si="51"/>
        <v>98.588570177484542</v>
      </c>
      <c r="C127" s="9">
        <f t="shared" ca="1" si="52"/>
        <v>100.76632358412134</v>
      </c>
      <c r="D127" s="9">
        <f t="shared" ca="1" si="53"/>
        <v>98.658583997872441</v>
      </c>
      <c r="E127" s="9">
        <f t="shared" ca="1" si="54"/>
        <v>100.09196969159059</v>
      </c>
      <c r="F127" s="9">
        <f t="shared" ca="1" si="55"/>
        <v>100.39769084796713</v>
      </c>
      <c r="G127" s="9">
        <f t="shared" ca="1" si="56"/>
        <v>116.67471454643082</v>
      </c>
      <c r="H127" s="9">
        <f t="shared" ca="1" si="57"/>
        <v>120.80748059649933</v>
      </c>
      <c r="I127" s="9">
        <f t="shared" ca="1" si="58"/>
        <v>119.74186347650591</v>
      </c>
      <c r="J127" s="9">
        <f t="shared" ca="1" si="59"/>
        <v>113.04479967546382</v>
      </c>
      <c r="K127" s="9">
        <f t="shared" ca="1" si="60"/>
        <v>106.3084905465782</v>
      </c>
      <c r="L127" s="9">
        <f t="shared" ca="1" si="61"/>
        <v>100.36475939490099</v>
      </c>
      <c r="M127" s="9">
        <f t="shared" ca="1" si="62"/>
        <v>82.22775370853013</v>
      </c>
      <c r="N127" s="9">
        <f t="shared" ca="1" si="63"/>
        <v>84.205817427879524</v>
      </c>
      <c r="O127" s="9">
        <f t="shared" ca="1" si="64"/>
        <v>91.834926494092997</v>
      </c>
      <c r="P127" s="9">
        <f t="shared" ca="1" si="65"/>
        <v>88.365646972161187</v>
      </c>
      <c r="Q127" s="9">
        <f t="shared" ca="1" si="66"/>
        <v>90.730639606577427</v>
      </c>
      <c r="R127" s="9">
        <f t="shared" ca="1" si="67"/>
        <v>100.75478418234916</v>
      </c>
      <c r="S127" s="9">
        <f t="shared" ca="1" si="68"/>
        <v>102.4743695321108</v>
      </c>
      <c r="T127" s="9">
        <f t="shared" ca="1" si="69"/>
        <v>97.079803459885127</v>
      </c>
      <c r="U127" s="9">
        <f t="shared" ca="1" si="70"/>
        <v>99.655929620856</v>
      </c>
      <c r="V127" s="9">
        <f t="shared" ca="1" si="71"/>
        <v>102.67034492785611</v>
      </c>
      <c r="W127" s="9">
        <f t="shared" ca="1" si="72"/>
        <v>102.2878672563378</v>
      </c>
      <c r="X127" s="9">
        <f t="shared" ca="1" si="73"/>
        <v>96.396231103307898</v>
      </c>
      <c r="Y127" s="9">
        <f t="shared" ca="1" si="74"/>
        <v>91.295502498575672</v>
      </c>
      <c r="Z127" s="9">
        <f t="shared" ca="1" si="75"/>
        <v>94.266994727259444</v>
      </c>
      <c r="AA127" s="9">
        <f t="shared" ca="1" si="76"/>
        <v>81.081944375678461</v>
      </c>
      <c r="AB127" s="9">
        <f t="shared" ca="1" si="77"/>
        <v>84.415498054086768</v>
      </c>
      <c r="AC127" s="9">
        <f t="shared" ca="1" si="78"/>
        <v>96.435659898134489</v>
      </c>
      <c r="AD127" s="9">
        <f t="shared" ca="1" si="79"/>
        <v>98.229433621657279</v>
      </c>
      <c r="AE127" s="9">
        <f t="shared" ca="1" si="80"/>
        <v>110.13776068934716</v>
      </c>
      <c r="AF127" s="9">
        <f t="shared" ca="1" si="81"/>
        <v>109.66195300374052</v>
      </c>
      <c r="AG127" s="9">
        <f t="shared" ca="1" si="81"/>
        <v>109.54603784132887</v>
      </c>
      <c r="AH127" s="9">
        <f t="shared" ca="1" si="81"/>
        <v>106.31440173304617</v>
      </c>
    </row>
    <row r="128" spans="1:34" x14ac:dyDescent="0.3">
      <c r="A128" s="41" t="str">
        <f t="shared" si="50"/>
        <v>TOT</v>
      </c>
      <c r="B128" s="9">
        <f t="shared" ca="1" si="51"/>
        <v>104.05336311014958</v>
      </c>
      <c r="C128" s="9">
        <f t="shared" ca="1" si="52"/>
        <v>106.06170136597586</v>
      </c>
      <c r="D128" s="9">
        <f t="shared" ca="1" si="53"/>
        <v>91.602232264189638</v>
      </c>
      <c r="E128" s="9">
        <f t="shared" ca="1" si="54"/>
        <v>94.396047276131526</v>
      </c>
      <c r="F128" s="9">
        <f t="shared" ca="1" si="55"/>
        <v>104.60128250331589</v>
      </c>
      <c r="G128" s="9">
        <f t="shared" ca="1" si="56"/>
        <v>113.46087084261546</v>
      </c>
      <c r="H128" s="9">
        <f t="shared" ca="1" si="57"/>
        <v>103.61975295093445</v>
      </c>
      <c r="I128" s="9">
        <f t="shared" ca="1" si="58"/>
        <v>104.26349343360944</v>
      </c>
      <c r="J128" s="9">
        <f t="shared" ca="1" si="59"/>
        <v>97.920823845474956</v>
      </c>
      <c r="K128" s="9">
        <f t="shared" ca="1" si="60"/>
        <v>107.03533590122295</v>
      </c>
      <c r="L128" s="9">
        <f t="shared" ca="1" si="61"/>
        <v>92.940355860570108</v>
      </c>
      <c r="M128" s="9">
        <f t="shared" ca="1" si="62"/>
        <v>93.2482975645338</v>
      </c>
      <c r="N128" s="9">
        <f t="shared" ca="1" si="63"/>
        <v>100.29830801038196</v>
      </c>
      <c r="O128" s="9">
        <f t="shared" ca="1" si="64"/>
        <v>97.835916396285185</v>
      </c>
      <c r="P128" s="9">
        <f t="shared" ca="1" si="65"/>
        <v>101.5236723221612</v>
      </c>
      <c r="Q128" s="9">
        <f t="shared" ca="1" si="66"/>
        <v>98.896820921319829</v>
      </c>
      <c r="R128" s="9">
        <f t="shared" ca="1" si="67"/>
        <v>108.15648852354252</v>
      </c>
      <c r="S128" s="9">
        <f t="shared" ca="1" si="68"/>
        <v>105.33692746568765</v>
      </c>
      <c r="T128" s="9">
        <f t="shared" ca="1" si="69"/>
        <v>97.601805057091426</v>
      </c>
      <c r="U128" s="9">
        <f t="shared" ca="1" si="70"/>
        <v>109.43227977673467</v>
      </c>
      <c r="V128" s="9">
        <f t="shared" ca="1" si="71"/>
        <v>111.85535362027656</v>
      </c>
      <c r="W128" s="9">
        <f t="shared" ca="1" si="72"/>
        <v>116.43168263012019</v>
      </c>
      <c r="X128" s="9">
        <f t="shared" ca="1" si="73"/>
        <v>109.93379283561954</v>
      </c>
      <c r="Y128" s="9">
        <f t="shared" ca="1" si="74"/>
        <v>109.37784768403635</v>
      </c>
      <c r="Z128" s="9">
        <f t="shared" ca="1" si="75"/>
        <v>115.51794295799441</v>
      </c>
      <c r="AA128" s="9">
        <f t="shared" ca="1" si="76"/>
        <v>103.14065300163161</v>
      </c>
      <c r="AB128" s="9">
        <f t="shared" ca="1" si="77"/>
        <v>101.5549382236707</v>
      </c>
      <c r="AC128" s="9">
        <f t="shared" ca="1" si="78"/>
        <v>92.545909848467758</v>
      </c>
      <c r="AD128" s="9">
        <f t="shared" ca="1" si="79"/>
        <v>90.578146567405909</v>
      </c>
      <c r="AE128" s="9">
        <f t="shared" ca="1" si="80"/>
        <v>88.710467729652649</v>
      </c>
      <c r="AF128" s="9">
        <f t="shared" ca="1" si="81"/>
        <v>83.072457734351971</v>
      </c>
      <c r="AG128" s="9">
        <f t="shared" ca="1" si="81"/>
        <v>87.892887314103731</v>
      </c>
      <c r="AH128" s="9">
        <f t="shared" ca="1" si="81"/>
        <v>84.084036019838948</v>
      </c>
    </row>
    <row r="129" spans="1:34" x14ac:dyDescent="0.3">
      <c r="A129" s="41" t="str">
        <f t="shared" si="50"/>
        <v>WAT</v>
      </c>
      <c r="B129" s="9">
        <f t="shared" ca="1" si="51"/>
        <v>103.47982212865583</v>
      </c>
      <c r="C129" s="9">
        <f t="shared" ca="1" si="52"/>
        <v>108.04392917023908</v>
      </c>
      <c r="D129" s="9">
        <f t="shared" ca="1" si="53"/>
        <v>102.30067370806522</v>
      </c>
      <c r="E129" s="9">
        <f t="shared" ca="1" si="54"/>
        <v>106.21384318356677</v>
      </c>
      <c r="F129" s="9">
        <f t="shared" ca="1" si="55"/>
        <v>104.67201175194241</v>
      </c>
      <c r="G129" s="9">
        <f t="shared" ca="1" si="56"/>
        <v>110.91401007884433</v>
      </c>
      <c r="H129" s="9">
        <f t="shared" ca="1" si="57"/>
        <v>93.799627314799636</v>
      </c>
      <c r="I129" s="9">
        <f t="shared" ca="1" si="58"/>
        <v>87.646512578536502</v>
      </c>
      <c r="J129" s="9">
        <f t="shared" ca="1" si="59"/>
        <v>94.487119878249203</v>
      </c>
      <c r="K129" s="9">
        <f t="shared" ca="1" si="60"/>
        <v>99.474793406593903</v>
      </c>
      <c r="L129" s="9">
        <f t="shared" ca="1" si="61"/>
        <v>98.083318645183283</v>
      </c>
      <c r="M129" s="9">
        <f t="shared" ca="1" si="62"/>
        <v>105.02637066986233</v>
      </c>
      <c r="N129" s="9">
        <f t="shared" ca="1" si="63"/>
        <v>108.51845617091136</v>
      </c>
      <c r="O129" s="9">
        <f t="shared" ca="1" si="64"/>
        <v>111.42063061677887</v>
      </c>
      <c r="P129" s="9">
        <f t="shared" ca="1" si="65"/>
        <v>105.87742631721598</v>
      </c>
      <c r="Q129" s="9">
        <f t="shared" ca="1" si="66"/>
        <v>98.696168663131402</v>
      </c>
      <c r="R129" s="9">
        <f t="shared" ca="1" si="67"/>
        <v>102.50459849679169</v>
      </c>
      <c r="S129" s="9">
        <f t="shared" ca="1" si="68"/>
        <v>90.191416697932596</v>
      </c>
      <c r="T129" s="9">
        <f t="shared" ca="1" si="69"/>
        <v>89.122405040425463</v>
      </c>
      <c r="U129" s="9">
        <f t="shared" ca="1" si="70"/>
        <v>88.730056099036958</v>
      </c>
      <c r="V129" s="9">
        <f t="shared" ca="1" si="71"/>
        <v>92.05046457130652</v>
      </c>
      <c r="W129" s="9">
        <f t="shared" ca="1" si="72"/>
        <v>98.858063034264205</v>
      </c>
      <c r="X129" s="9">
        <f t="shared" ca="1" si="73"/>
        <v>107.32371610982671</v>
      </c>
      <c r="Y129" s="9">
        <f t="shared" ca="1" si="74"/>
        <v>104.6352410196357</v>
      </c>
      <c r="Z129" s="9">
        <f t="shared" ca="1" si="75"/>
        <v>106.00997383351942</v>
      </c>
      <c r="AA129" s="9">
        <f t="shared" ca="1" si="76"/>
        <v>106.27775685586552</v>
      </c>
      <c r="AB129" s="9">
        <f t="shared" ca="1" si="77"/>
        <v>104.96568663942223</v>
      </c>
      <c r="AC129" s="9">
        <f t="shared" ca="1" si="78"/>
        <v>106.9151642484245</v>
      </c>
      <c r="AD129" s="9">
        <f t="shared" ca="1" si="79"/>
        <v>97.072302253579366</v>
      </c>
      <c r="AE129" s="9">
        <f t="shared" ca="1" si="80"/>
        <v>95.640028304966393</v>
      </c>
      <c r="AF129" s="9">
        <f t="shared" ca="1" si="81"/>
        <v>93.828805576030959</v>
      </c>
      <c r="AG129" s="9">
        <f t="shared" ca="1" si="81"/>
        <v>104.470679463529</v>
      </c>
      <c r="AH129" s="9">
        <f t="shared" ca="1" si="81"/>
        <v>104.9527654508958</v>
      </c>
    </row>
    <row r="130" spans="1:34" x14ac:dyDescent="0.3">
      <c r="A130" s="41" t="str">
        <f t="shared" si="50"/>
        <v>WHU</v>
      </c>
      <c r="B130" s="9">
        <f t="shared" ca="1" si="51"/>
        <v>105.92979107209612</v>
      </c>
      <c r="C130" s="9">
        <f t="shared" ca="1" si="52"/>
        <v>93.30432318443313</v>
      </c>
      <c r="D130" s="9">
        <f t="shared" ca="1" si="53"/>
        <v>85.570178834888011</v>
      </c>
      <c r="E130" s="9">
        <f t="shared" ca="1" si="54"/>
        <v>88.08179818877916</v>
      </c>
      <c r="F130" s="9">
        <f t="shared" ca="1" si="55"/>
        <v>88.766910151527256</v>
      </c>
      <c r="G130" s="9">
        <f t="shared" ca="1" si="56"/>
        <v>81.940070130688653</v>
      </c>
      <c r="H130" s="9">
        <f t="shared" ca="1" si="57"/>
        <v>79.160777776178207</v>
      </c>
      <c r="I130" s="9">
        <f t="shared" ca="1" si="58"/>
        <v>80.148561491311781</v>
      </c>
      <c r="J130" s="9">
        <f t="shared" ca="1" si="59"/>
        <v>94.681830677993858</v>
      </c>
      <c r="K130" s="9">
        <f t="shared" ca="1" si="60"/>
        <v>94.98977238195755</v>
      </c>
      <c r="L130" s="9">
        <f t="shared" ca="1" si="61"/>
        <v>95.797784500903802</v>
      </c>
      <c r="M130" s="9">
        <f t="shared" ca="1" si="62"/>
        <v>105.0792601677523</v>
      </c>
      <c r="N130" s="9">
        <f t="shared" ca="1" si="63"/>
        <v>111.56131924314984</v>
      </c>
      <c r="O130" s="9">
        <f t="shared" ca="1" si="64"/>
        <v>108.87284415295886</v>
      </c>
      <c r="P130" s="9">
        <f t="shared" ca="1" si="65"/>
        <v>103.21661231098902</v>
      </c>
      <c r="Q130" s="9">
        <f t="shared" ca="1" si="66"/>
        <v>95.440557029136372</v>
      </c>
      <c r="R130" s="9">
        <f t="shared" ca="1" si="67"/>
        <v>97.432801785932057</v>
      </c>
      <c r="S130" s="9">
        <f t="shared" ca="1" si="68"/>
        <v>93.000102420572759</v>
      </c>
      <c r="T130" s="9">
        <f t="shared" ca="1" si="69"/>
        <v>93.683470280156669</v>
      </c>
      <c r="U130" s="9">
        <f t="shared" ca="1" si="70"/>
        <v>96.17915482323383</v>
      </c>
      <c r="V130" s="9">
        <f t="shared" ca="1" si="71"/>
        <v>109.49573092985288</v>
      </c>
      <c r="W130" s="9">
        <f t="shared" ca="1" si="72"/>
        <v>125.21365151609524</v>
      </c>
      <c r="X130" s="9">
        <f t="shared" ca="1" si="73"/>
        <v>125.71913589632942</v>
      </c>
      <c r="Y130" s="9">
        <f t="shared" ca="1" si="74"/>
        <v>127.0990552053189</v>
      </c>
      <c r="Z130" s="9">
        <f t="shared" ca="1" si="75"/>
        <v>119.91779755123433</v>
      </c>
      <c r="AA130" s="9">
        <f t="shared" ca="1" si="76"/>
        <v>123.28415179001634</v>
      </c>
      <c r="AB130" s="9">
        <f t="shared" ca="1" si="77"/>
        <v>111.25688166165891</v>
      </c>
      <c r="AC130" s="9">
        <f t="shared" ca="1" si="78"/>
        <v>97.080792507040954</v>
      </c>
      <c r="AD130" s="9">
        <f t="shared" ca="1" si="79"/>
        <v>93.673133680939245</v>
      </c>
      <c r="AE130" s="9">
        <f t="shared" ca="1" si="80"/>
        <v>91.848204247757295</v>
      </c>
      <c r="AF130" s="9">
        <f t="shared" ca="1" si="81"/>
        <v>89.541290654966971</v>
      </c>
      <c r="AG130" s="9">
        <f t="shared" ca="1" si="81"/>
        <v>94.155304992184753</v>
      </c>
      <c r="AH130" s="9">
        <f t="shared" ca="1" si="81"/>
        <v>88.40269754648638</v>
      </c>
    </row>
    <row r="131" spans="1:34" x14ac:dyDescent="0.3">
      <c r="A131" s="41" t="str">
        <f t="shared" si="50"/>
        <v>WOL</v>
      </c>
      <c r="B131" s="9">
        <f t="shared" ca="1" si="51"/>
        <v>102.58579076729632</v>
      </c>
      <c r="C131" s="9">
        <f t="shared" ca="1" si="52"/>
        <v>93.097619520421404</v>
      </c>
      <c r="D131" s="9">
        <f t="shared" ca="1" si="53"/>
        <v>106.71991678341708</v>
      </c>
      <c r="E131" s="9">
        <f t="shared" ca="1" si="54"/>
        <v>110.12757560951876</v>
      </c>
      <c r="F131" s="9">
        <f t="shared" ca="1" si="55"/>
        <v>104.2012934632542</v>
      </c>
      <c r="G131" s="9">
        <f t="shared" ca="1" si="56"/>
        <v>100.9391102607489</v>
      </c>
      <c r="H131" s="9">
        <f t="shared" ca="1" si="57"/>
        <v>103.24510767942157</v>
      </c>
      <c r="I131" s="9">
        <f t="shared" ca="1" si="58"/>
        <v>103.58425799115007</v>
      </c>
      <c r="J131" s="9">
        <f t="shared" ca="1" si="59"/>
        <v>84.506977416944451</v>
      </c>
      <c r="K131" s="9">
        <f t="shared" ca="1" si="60"/>
        <v>82.14151104880311</v>
      </c>
      <c r="L131" s="9">
        <f t="shared" ca="1" si="61"/>
        <v>86.942349205313235</v>
      </c>
      <c r="M131" s="9">
        <f t="shared" ca="1" si="62"/>
        <v>84.83440263363849</v>
      </c>
      <c r="N131" s="9">
        <f t="shared" ca="1" si="63"/>
        <v>85.499897443649601</v>
      </c>
      <c r="O131" s="9">
        <f t="shared" ca="1" si="64"/>
        <v>98.12536533131258</v>
      </c>
      <c r="P131" s="9">
        <f t="shared" ca="1" si="65"/>
        <v>112.11842780183981</v>
      </c>
      <c r="Q131" s="9">
        <f t="shared" ca="1" si="66"/>
        <v>114.40978902228774</v>
      </c>
      <c r="R131" s="9">
        <f t="shared" ca="1" si="67"/>
        <v>107.35110918273256</v>
      </c>
      <c r="S131" s="9">
        <f t="shared" ca="1" si="68"/>
        <v>112.51183581077713</v>
      </c>
      <c r="T131" s="9">
        <f t="shared" ca="1" si="69"/>
        <v>119.70668803271326</v>
      </c>
      <c r="U131" s="9">
        <f t="shared" ca="1" si="70"/>
        <v>115.85658188906979</v>
      </c>
      <c r="V131" s="9">
        <f t="shared" ca="1" si="71"/>
        <v>107.62422388612907</v>
      </c>
      <c r="W131" s="9">
        <f t="shared" ca="1" si="72"/>
        <v>103.70747581509829</v>
      </c>
      <c r="X131" s="9">
        <f t="shared" ca="1" si="73"/>
        <v>111.00178854557039</v>
      </c>
      <c r="Y131" s="9">
        <f t="shared" ca="1" si="74"/>
        <v>105.64827137041198</v>
      </c>
      <c r="Z131" s="9">
        <f t="shared" ca="1" si="75"/>
        <v>100.44000307696599</v>
      </c>
      <c r="AA131" s="9">
        <f t="shared" ca="1" si="76"/>
        <v>89.247686260696796</v>
      </c>
      <c r="AB131" s="9">
        <f t="shared" ca="1" si="77"/>
        <v>87.872953446813099</v>
      </c>
      <c r="AC131" s="9">
        <f t="shared" ca="1" si="78"/>
        <v>89.366077528507432</v>
      </c>
      <c r="AD131" s="9">
        <f t="shared" ca="1" si="79"/>
        <v>87.312890040913032</v>
      </c>
      <c r="AE131" s="9">
        <f t="shared" ca="1" si="80"/>
        <v>88.23370785071215</v>
      </c>
      <c r="AF131" s="9">
        <f t="shared" ca="1" si="81"/>
        <v>86.959917068760603</v>
      </c>
      <c r="AG131" s="9">
        <f t="shared" ca="1" si="81"/>
        <v>85.568442307349969</v>
      </c>
      <c r="AH131" s="9">
        <f t="shared" ca="1" si="81"/>
        <v>92.599406963203492</v>
      </c>
    </row>
  </sheetData>
  <sortState ref="AY24:BA43">
    <sortCondition ref="BA24:BA43"/>
  </sortState>
  <conditionalFormatting sqref="B90">
    <cfRule type="cellIs" dxfId="155" priority="87" operator="lessThan">
      <formula>1.15</formula>
    </cfRule>
    <cfRule type="cellIs" dxfId="154" priority="88" operator="greaterThanOrEqual">
      <formula>1.6</formula>
    </cfRule>
  </conditionalFormatting>
  <conditionalFormatting sqref="B112">
    <cfRule type="cellIs" dxfId="153" priority="79" operator="greaterThanOrEqual">
      <formula>105</formula>
    </cfRule>
    <cfRule type="cellIs" dxfId="152" priority="80" operator="lessThanOrEqual">
      <formula>95</formula>
    </cfRule>
  </conditionalFormatting>
  <conditionalFormatting sqref="C90:AA90">
    <cfRule type="cellIs" dxfId="151" priority="71" operator="lessThan">
      <formula>1.15</formula>
    </cfRule>
    <cfRule type="cellIs" dxfId="150" priority="72" operator="greaterThanOrEqual">
      <formula>1.6</formula>
    </cfRule>
  </conditionalFormatting>
  <conditionalFormatting sqref="B91:B109">
    <cfRule type="cellIs" dxfId="149" priority="69" operator="lessThan">
      <formula>1.15</formula>
    </cfRule>
    <cfRule type="cellIs" dxfId="148" priority="70" operator="greaterThanOrEqual">
      <formula>1.6</formula>
    </cfRule>
  </conditionalFormatting>
  <conditionalFormatting sqref="C91:AA109">
    <cfRule type="cellIs" dxfId="147" priority="67" operator="lessThan">
      <formula>1.15</formula>
    </cfRule>
    <cfRule type="cellIs" dxfId="146" priority="68" operator="greaterThanOrEqual">
      <formula>1.6</formula>
    </cfRule>
  </conditionalFormatting>
  <conditionalFormatting sqref="C112:AA112">
    <cfRule type="cellIs" dxfId="145" priority="65" operator="greaterThanOrEqual">
      <formula>105</formula>
    </cfRule>
    <cfRule type="cellIs" dxfId="144" priority="66" operator="lessThanOrEqual">
      <formula>95</formula>
    </cfRule>
  </conditionalFormatting>
  <conditionalFormatting sqref="B113:B131">
    <cfRule type="cellIs" dxfId="143" priority="63" operator="greaterThanOrEqual">
      <formula>105</formula>
    </cfRule>
    <cfRule type="cellIs" dxfId="142" priority="64" operator="lessThanOrEqual">
      <formula>95</formula>
    </cfRule>
  </conditionalFormatting>
  <conditionalFormatting sqref="C113:AA131">
    <cfRule type="cellIs" dxfId="141" priority="61" operator="greaterThanOrEqual">
      <formula>105</formula>
    </cfRule>
    <cfRule type="cellIs" dxfId="140" priority="62" operator="lessThanOrEqual">
      <formula>95</formula>
    </cfRule>
  </conditionalFormatting>
  <conditionalFormatting sqref="AB112:AF112">
    <cfRule type="cellIs" dxfId="139" priority="23" operator="greaterThanOrEqual">
      <formula>105</formula>
    </cfRule>
    <cfRule type="cellIs" dxfId="138" priority="24" operator="lessThanOrEqual">
      <formula>95</formula>
    </cfRule>
  </conditionalFormatting>
  <conditionalFormatting sqref="AB113:AF131">
    <cfRule type="cellIs" dxfId="137" priority="21" operator="greaterThanOrEqual">
      <formula>105</formula>
    </cfRule>
    <cfRule type="cellIs" dxfId="136" priority="22" operator="lessThanOrEqual">
      <formula>95</formula>
    </cfRule>
  </conditionalFormatting>
  <conditionalFormatting sqref="AB90:AF90">
    <cfRule type="cellIs" dxfId="135" priority="19" operator="lessThan">
      <formula>1.15</formula>
    </cfRule>
    <cfRule type="cellIs" dxfId="134" priority="20" operator="greaterThanOrEqual">
      <formula>1.6</formula>
    </cfRule>
  </conditionalFormatting>
  <conditionalFormatting sqref="AB91:AF109">
    <cfRule type="cellIs" dxfId="133" priority="17" operator="lessThan">
      <formula>1.15</formula>
    </cfRule>
    <cfRule type="cellIs" dxfId="132" priority="18" operator="greaterThanOrEqual">
      <formula>1.6</formula>
    </cfRule>
  </conditionalFormatting>
  <conditionalFormatting sqref="AG90">
    <cfRule type="cellIs" dxfId="131" priority="15" operator="lessThan">
      <formula>1.15</formula>
    </cfRule>
    <cfRule type="cellIs" dxfId="130" priority="16" operator="greaterThanOrEqual">
      <formula>1.6</formula>
    </cfRule>
  </conditionalFormatting>
  <conditionalFormatting sqref="AG91:AG109">
    <cfRule type="cellIs" dxfId="129" priority="13" operator="lessThan">
      <formula>1.15</formula>
    </cfRule>
    <cfRule type="cellIs" dxfId="128" priority="14" operator="greaterThanOrEqual">
      <formula>1.6</formula>
    </cfRule>
  </conditionalFormatting>
  <conditionalFormatting sqref="AH90">
    <cfRule type="cellIs" dxfId="127" priority="11" operator="lessThan">
      <formula>1.15</formula>
    </cfRule>
    <cfRule type="cellIs" dxfId="126" priority="12" operator="greaterThanOrEqual">
      <formula>1.6</formula>
    </cfRule>
  </conditionalFormatting>
  <conditionalFormatting sqref="AH91:AH109">
    <cfRule type="cellIs" dxfId="125" priority="9" operator="lessThan">
      <formula>1.15</formula>
    </cfRule>
    <cfRule type="cellIs" dxfId="124" priority="10" operator="greaterThanOrEqual">
      <formula>1.6</formula>
    </cfRule>
  </conditionalFormatting>
  <conditionalFormatting sqref="AG112">
    <cfRule type="cellIs" dxfId="123" priority="7" operator="greaterThanOrEqual">
      <formula>105</formula>
    </cfRule>
    <cfRule type="cellIs" dxfId="122" priority="8" operator="lessThanOrEqual">
      <formula>95</formula>
    </cfRule>
  </conditionalFormatting>
  <conditionalFormatting sqref="AG113:AG131">
    <cfRule type="cellIs" dxfId="121" priority="5" operator="greaterThanOrEqual">
      <formula>105</formula>
    </cfRule>
    <cfRule type="cellIs" dxfId="120" priority="6" operator="lessThanOrEqual">
      <formula>95</formula>
    </cfRule>
  </conditionalFormatting>
  <conditionalFormatting sqref="AH112">
    <cfRule type="cellIs" dxfId="119" priority="3" operator="greaterThanOrEqual">
      <formula>105</formula>
    </cfRule>
    <cfRule type="cellIs" dxfId="118" priority="4" operator="lessThanOrEqual">
      <formula>95</formula>
    </cfRule>
  </conditionalFormatting>
  <conditionalFormatting sqref="AH113:AH131">
    <cfRule type="cellIs" dxfId="117" priority="1" operator="greaterThanOrEqual">
      <formula>105</formula>
    </cfRule>
    <cfRule type="cellIs" dxfId="116" priority="2" operator="lessThanOrEqual">
      <formula>95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M21"/>
  <sheetViews>
    <sheetView workbookViewId="0">
      <selection activeCell="P13" sqref="P13"/>
    </sheetView>
  </sheetViews>
  <sheetFormatPr defaultColWidth="9.109375" defaultRowHeight="10.199999999999999" x14ac:dyDescent="0.2"/>
  <cols>
    <col min="1" max="1" width="4.88671875" style="24" bestFit="1" customWidth="1"/>
    <col min="2" max="2" width="6.109375" style="24" customWidth="1"/>
    <col min="3" max="3" width="5.6640625" style="24" customWidth="1"/>
    <col min="4" max="4" width="6.109375" style="24" customWidth="1"/>
    <col min="5" max="5" width="5.6640625" style="24" customWidth="1"/>
    <col min="6" max="6" width="6.109375" style="24" bestFit="1" customWidth="1"/>
    <col min="7" max="7" width="5.6640625" style="24" bestFit="1" customWidth="1"/>
    <col min="8" max="8" width="5.5546875" style="24" bestFit="1" customWidth="1"/>
    <col min="9" max="9" width="6.109375" style="24" bestFit="1" customWidth="1"/>
    <col min="10" max="10" width="5.6640625" style="24" bestFit="1" customWidth="1"/>
    <col min="11" max="11" width="6.109375" style="24" bestFit="1" customWidth="1"/>
    <col min="12" max="12" width="5.6640625" style="24" bestFit="1" customWidth="1"/>
    <col min="13" max="14" width="6.109375" style="24" bestFit="1" customWidth="1"/>
    <col min="15" max="16" width="5.6640625" style="24" bestFit="1" customWidth="1"/>
    <col min="17" max="17" width="6.109375" style="24" bestFit="1" customWidth="1"/>
    <col min="18" max="18" width="5.6640625" style="24" bestFit="1" customWidth="1"/>
    <col min="19" max="20" width="6.109375" style="24" customWidth="1"/>
    <col min="21" max="22" width="5.6640625" style="24" customWidth="1"/>
    <col min="23" max="23" width="6.109375" style="24" customWidth="1"/>
    <col min="24" max="24" width="5.6640625" style="24" customWidth="1"/>
    <col min="25" max="25" width="6.109375" style="24" customWidth="1"/>
    <col min="26" max="26" width="5.6640625" style="24" customWidth="1"/>
    <col min="27" max="28" width="6.109375" style="24" customWidth="1"/>
    <col min="29" max="29" width="5.6640625" style="24" customWidth="1"/>
    <col min="30" max="30" width="6.109375" style="24" customWidth="1"/>
    <col min="31" max="31" width="5.6640625" style="24" customWidth="1"/>
    <col min="32" max="32" width="6.109375" style="24" customWidth="1"/>
    <col min="33" max="33" width="5.6640625" style="24" customWidth="1"/>
    <col min="34" max="34" width="6.109375" style="24" customWidth="1"/>
    <col min="35" max="35" width="5.6640625" style="24" customWidth="1"/>
    <col min="36" max="36" width="6.109375" style="24" customWidth="1"/>
    <col min="37" max="37" width="5.6640625" style="24" customWidth="1"/>
    <col min="38" max="38" width="6.109375" style="24" customWidth="1"/>
    <col min="39" max="39" width="5.5546875" style="24" customWidth="1"/>
    <col min="40" max="40" width="9.109375" style="24" customWidth="1"/>
    <col min="41" max="16384" width="9.109375" style="24"/>
  </cols>
  <sheetData>
    <row r="1" spans="1:39" x14ac:dyDescent="0.2">
      <c r="A1" s="23" t="s">
        <v>0</v>
      </c>
      <c r="B1" s="23">
        <v>1</v>
      </c>
      <c r="C1" s="23">
        <v>2</v>
      </c>
      <c r="D1" s="23">
        <v>3</v>
      </c>
      <c r="E1" s="23">
        <v>4</v>
      </c>
      <c r="F1" s="23">
        <v>5</v>
      </c>
      <c r="G1" s="23">
        <v>6</v>
      </c>
      <c r="H1" s="23">
        <v>7</v>
      </c>
      <c r="I1" s="23">
        <v>8</v>
      </c>
      <c r="J1" s="23">
        <v>9</v>
      </c>
      <c r="K1" s="23">
        <v>10</v>
      </c>
      <c r="L1" s="23">
        <v>11</v>
      </c>
      <c r="M1" s="23">
        <v>12</v>
      </c>
      <c r="N1" s="23">
        <v>13</v>
      </c>
      <c r="O1" s="23">
        <v>14</v>
      </c>
      <c r="P1" s="23">
        <v>15</v>
      </c>
      <c r="Q1" s="23">
        <v>16</v>
      </c>
      <c r="R1" s="23">
        <v>17</v>
      </c>
      <c r="S1" s="23">
        <v>18</v>
      </c>
      <c r="T1" s="23">
        <v>19</v>
      </c>
      <c r="U1" s="23">
        <v>20</v>
      </c>
      <c r="V1" s="23">
        <v>21</v>
      </c>
      <c r="W1" s="23">
        <v>22</v>
      </c>
      <c r="X1" s="23">
        <v>23</v>
      </c>
      <c r="Y1" s="23">
        <v>24</v>
      </c>
      <c r="Z1" s="23">
        <v>25</v>
      </c>
      <c r="AA1" s="23">
        <v>26</v>
      </c>
      <c r="AB1" s="23">
        <v>27</v>
      </c>
      <c r="AC1" s="23">
        <v>28</v>
      </c>
      <c r="AD1" s="23">
        <v>29</v>
      </c>
      <c r="AE1" s="23">
        <v>30</v>
      </c>
      <c r="AF1" s="23">
        <v>31</v>
      </c>
      <c r="AG1" s="23">
        <v>32</v>
      </c>
      <c r="AH1" s="23">
        <v>33</v>
      </c>
      <c r="AI1" s="23">
        <v>34</v>
      </c>
      <c r="AJ1" s="23">
        <v>35</v>
      </c>
      <c r="AK1" s="23">
        <v>36</v>
      </c>
      <c r="AL1" s="23">
        <v>37</v>
      </c>
      <c r="AM1" s="23">
        <v>38</v>
      </c>
    </row>
    <row r="2" spans="1:39" x14ac:dyDescent="0.2">
      <c r="A2" s="23" t="s">
        <v>5</v>
      </c>
      <c r="B2" s="25" t="s">
        <v>81</v>
      </c>
      <c r="C2" s="25" t="s">
        <v>61</v>
      </c>
      <c r="D2" s="25" t="s">
        <v>22</v>
      </c>
      <c r="E2" s="25" t="s">
        <v>3</v>
      </c>
      <c r="F2" s="25" t="s">
        <v>70</v>
      </c>
      <c r="G2" s="25" t="s">
        <v>111</v>
      </c>
      <c r="H2" s="25" t="s">
        <v>72</v>
      </c>
      <c r="I2" s="25" t="s">
        <v>73</v>
      </c>
      <c r="J2" s="25" t="s">
        <v>114</v>
      </c>
      <c r="K2" s="25" t="s">
        <v>53</v>
      </c>
      <c r="L2" s="25" t="s">
        <v>89</v>
      </c>
      <c r="M2" s="25" t="s">
        <v>60</v>
      </c>
      <c r="N2" s="25" t="s">
        <v>10</v>
      </c>
      <c r="O2" s="25" t="s">
        <v>115</v>
      </c>
      <c r="P2" s="25" t="s">
        <v>121</v>
      </c>
      <c r="Q2" s="25" t="s">
        <v>80</v>
      </c>
      <c r="R2" s="25" t="s">
        <v>1</v>
      </c>
      <c r="S2" s="25" t="s">
        <v>23</v>
      </c>
      <c r="T2" s="25" t="s">
        <v>74</v>
      </c>
      <c r="U2" s="25" t="s">
        <v>7</v>
      </c>
      <c r="V2" s="25" t="s">
        <v>6</v>
      </c>
      <c r="W2" s="25" t="s">
        <v>55</v>
      </c>
      <c r="X2" s="25" t="s">
        <v>112</v>
      </c>
      <c r="Y2" s="25" t="s">
        <v>24</v>
      </c>
      <c r="Z2" s="25" t="s">
        <v>76</v>
      </c>
      <c r="AA2" s="25" t="s">
        <v>2</v>
      </c>
      <c r="AB2" s="25" t="s">
        <v>4</v>
      </c>
      <c r="AC2" s="25" t="s">
        <v>75</v>
      </c>
      <c r="AD2" s="25" t="s">
        <v>63</v>
      </c>
      <c r="AE2" s="25" t="s">
        <v>122</v>
      </c>
      <c r="AF2" s="25" t="s">
        <v>54</v>
      </c>
      <c r="AG2" s="25" t="s">
        <v>113</v>
      </c>
      <c r="AH2" s="25" t="s">
        <v>90</v>
      </c>
      <c r="AI2" s="25" t="s">
        <v>62</v>
      </c>
      <c r="AJ2" s="25" t="s">
        <v>25</v>
      </c>
      <c r="AK2" s="25" t="s">
        <v>8</v>
      </c>
      <c r="AL2" s="25" t="s">
        <v>116</v>
      </c>
      <c r="AM2" s="25" t="s">
        <v>71</v>
      </c>
    </row>
    <row r="3" spans="1:39" x14ac:dyDescent="0.2">
      <c r="A3" s="23" t="s">
        <v>111</v>
      </c>
      <c r="B3" s="25" t="s">
        <v>25</v>
      </c>
      <c r="C3" s="25" t="s">
        <v>73</v>
      </c>
      <c r="D3" s="25" t="s">
        <v>4</v>
      </c>
      <c r="E3" s="25" t="s">
        <v>55</v>
      </c>
      <c r="F3" s="25" t="s">
        <v>63</v>
      </c>
      <c r="G3" s="25" t="s">
        <v>26</v>
      </c>
      <c r="H3" s="25" t="s">
        <v>61</v>
      </c>
      <c r="I3" s="25" t="s">
        <v>115</v>
      </c>
      <c r="J3" s="25" t="s">
        <v>121</v>
      </c>
      <c r="K3" s="25" t="s">
        <v>75</v>
      </c>
      <c r="L3" s="25" t="s">
        <v>8</v>
      </c>
      <c r="M3" s="25" t="s">
        <v>90</v>
      </c>
      <c r="N3" s="25" t="s">
        <v>2</v>
      </c>
      <c r="O3" s="25" t="s">
        <v>72</v>
      </c>
      <c r="P3" s="25" t="s">
        <v>24</v>
      </c>
      <c r="Q3" s="25" t="s">
        <v>62</v>
      </c>
      <c r="R3" s="25" t="s">
        <v>114</v>
      </c>
      <c r="S3" s="25" t="s">
        <v>10</v>
      </c>
      <c r="T3" s="25" t="s">
        <v>113</v>
      </c>
      <c r="U3" s="25" t="s">
        <v>70</v>
      </c>
      <c r="V3" s="25" t="s">
        <v>76</v>
      </c>
      <c r="W3" s="25" t="s">
        <v>1</v>
      </c>
      <c r="X3" s="25" t="s">
        <v>122</v>
      </c>
      <c r="Y3" s="25" t="s">
        <v>71</v>
      </c>
      <c r="Z3" s="25" t="s">
        <v>74</v>
      </c>
      <c r="AA3" s="25" t="s">
        <v>3</v>
      </c>
      <c r="AB3" s="25" t="s">
        <v>54</v>
      </c>
      <c r="AC3" s="25" t="s">
        <v>112</v>
      </c>
      <c r="AD3" s="25" t="s">
        <v>60</v>
      </c>
      <c r="AE3" s="25" t="s">
        <v>7</v>
      </c>
      <c r="AF3" s="25" t="s">
        <v>81</v>
      </c>
      <c r="AG3" s="25" t="s">
        <v>89</v>
      </c>
      <c r="AH3" s="25" t="s">
        <v>22</v>
      </c>
      <c r="AI3" s="25" t="s">
        <v>6</v>
      </c>
      <c r="AJ3" s="25" t="s">
        <v>53</v>
      </c>
      <c r="AK3" s="25" t="s">
        <v>23</v>
      </c>
      <c r="AL3" s="25" t="s">
        <v>5</v>
      </c>
      <c r="AM3" s="25" t="s">
        <v>80</v>
      </c>
    </row>
    <row r="4" spans="1:39" x14ac:dyDescent="0.2">
      <c r="A4" s="23" t="s">
        <v>73</v>
      </c>
      <c r="B4" s="25" t="s">
        <v>112</v>
      </c>
      <c r="C4" s="25" t="s">
        <v>116</v>
      </c>
      <c r="D4" s="25" t="s">
        <v>1</v>
      </c>
      <c r="E4" s="25" t="s">
        <v>60</v>
      </c>
      <c r="F4" s="25" t="s">
        <v>4</v>
      </c>
      <c r="G4" s="25" t="s">
        <v>54</v>
      </c>
      <c r="H4" s="25" t="s">
        <v>63</v>
      </c>
      <c r="I4" s="25" t="s">
        <v>26</v>
      </c>
      <c r="J4" s="25" t="s">
        <v>113</v>
      </c>
      <c r="K4" s="25" t="s">
        <v>70</v>
      </c>
      <c r="L4" s="25" t="s">
        <v>6</v>
      </c>
      <c r="M4" s="25" t="s">
        <v>81</v>
      </c>
      <c r="N4" s="25" t="s">
        <v>89</v>
      </c>
      <c r="O4" s="25" t="s">
        <v>25</v>
      </c>
      <c r="P4" s="25" t="s">
        <v>55</v>
      </c>
      <c r="Q4" s="25" t="s">
        <v>8</v>
      </c>
      <c r="R4" s="25" t="s">
        <v>24</v>
      </c>
      <c r="S4" s="25" t="s">
        <v>61</v>
      </c>
      <c r="T4" s="25" t="s">
        <v>5</v>
      </c>
      <c r="U4" s="25" t="s">
        <v>122</v>
      </c>
      <c r="V4" s="25" t="s">
        <v>80</v>
      </c>
      <c r="W4" s="25" t="s">
        <v>71</v>
      </c>
      <c r="X4" s="25" t="s">
        <v>115</v>
      </c>
      <c r="Y4" s="25" t="s">
        <v>121</v>
      </c>
      <c r="Z4" s="25" t="s">
        <v>111</v>
      </c>
      <c r="AA4" s="25" t="s">
        <v>114</v>
      </c>
      <c r="AB4" s="25" t="s">
        <v>76</v>
      </c>
      <c r="AC4" s="25" t="s">
        <v>7</v>
      </c>
      <c r="AD4" s="25" t="s">
        <v>22</v>
      </c>
      <c r="AE4" s="25" t="s">
        <v>53</v>
      </c>
      <c r="AF4" s="25" t="s">
        <v>90</v>
      </c>
      <c r="AG4" s="25" t="s">
        <v>2</v>
      </c>
      <c r="AH4" s="25" t="s">
        <v>72</v>
      </c>
      <c r="AI4" s="25" t="s">
        <v>3</v>
      </c>
      <c r="AJ4" s="25" t="s">
        <v>62</v>
      </c>
      <c r="AK4" s="25" t="s">
        <v>75</v>
      </c>
      <c r="AL4" s="25" t="s">
        <v>10</v>
      </c>
      <c r="AM4" s="25" t="s">
        <v>23</v>
      </c>
    </row>
    <row r="5" spans="1:39" x14ac:dyDescent="0.2">
      <c r="A5" s="23" t="s">
        <v>121</v>
      </c>
      <c r="B5" s="25" t="s">
        <v>70</v>
      </c>
      <c r="C5" s="25" t="s">
        <v>63</v>
      </c>
      <c r="D5" s="25" t="s">
        <v>10</v>
      </c>
      <c r="E5" s="25" t="s">
        <v>75</v>
      </c>
      <c r="F5" s="25" t="s">
        <v>61</v>
      </c>
      <c r="G5" s="25" t="s">
        <v>81</v>
      </c>
      <c r="H5" s="25" t="s">
        <v>24</v>
      </c>
      <c r="I5" s="25" t="s">
        <v>3</v>
      </c>
      <c r="J5" s="25" t="s">
        <v>116</v>
      </c>
      <c r="K5" s="25" t="s">
        <v>4</v>
      </c>
      <c r="L5" s="25" t="s">
        <v>113</v>
      </c>
      <c r="M5" s="25" t="s">
        <v>72</v>
      </c>
      <c r="N5" s="25" t="s">
        <v>62</v>
      </c>
      <c r="O5" s="25" t="s">
        <v>22</v>
      </c>
      <c r="P5" s="25" t="s">
        <v>26</v>
      </c>
      <c r="Q5" s="25" t="s">
        <v>89</v>
      </c>
      <c r="R5" s="25" t="s">
        <v>55</v>
      </c>
      <c r="S5" s="25" t="s">
        <v>112</v>
      </c>
      <c r="T5" s="25" t="s">
        <v>25</v>
      </c>
      <c r="U5" s="25" t="s">
        <v>73</v>
      </c>
      <c r="V5" s="25" t="s">
        <v>7</v>
      </c>
      <c r="W5" s="25" t="s">
        <v>23</v>
      </c>
      <c r="X5" s="25" t="s">
        <v>111</v>
      </c>
      <c r="Y5" s="25" t="s">
        <v>74</v>
      </c>
      <c r="Z5" s="25" t="s">
        <v>80</v>
      </c>
      <c r="AA5" s="25" t="s">
        <v>71</v>
      </c>
      <c r="AB5" s="25" t="s">
        <v>114</v>
      </c>
      <c r="AC5" s="25" t="s">
        <v>53</v>
      </c>
      <c r="AD5" s="25" t="s">
        <v>90</v>
      </c>
      <c r="AE5" s="25" t="s">
        <v>5</v>
      </c>
      <c r="AF5" s="25" t="s">
        <v>60</v>
      </c>
      <c r="AG5" s="25" t="s">
        <v>6</v>
      </c>
      <c r="AH5" s="25" t="s">
        <v>115</v>
      </c>
      <c r="AI5" s="25" t="s">
        <v>8</v>
      </c>
      <c r="AJ5" s="25" t="s">
        <v>1</v>
      </c>
      <c r="AK5" s="25" t="s">
        <v>54</v>
      </c>
      <c r="AL5" s="25" t="s">
        <v>2</v>
      </c>
      <c r="AM5" s="25" t="s">
        <v>76</v>
      </c>
    </row>
    <row r="6" spans="1:39" x14ac:dyDescent="0.2">
      <c r="A6" s="23" t="s">
        <v>61</v>
      </c>
      <c r="B6" s="25" t="s">
        <v>10</v>
      </c>
      <c r="C6" s="25" t="s">
        <v>26</v>
      </c>
      <c r="D6" s="25" t="s">
        <v>90</v>
      </c>
      <c r="E6" s="25" t="s">
        <v>8</v>
      </c>
      <c r="F6" s="25" t="s">
        <v>122</v>
      </c>
      <c r="G6" s="25" t="s">
        <v>113</v>
      </c>
      <c r="H6" s="25" t="s">
        <v>116</v>
      </c>
      <c r="I6" s="25" t="s">
        <v>4</v>
      </c>
      <c r="J6" s="25" t="s">
        <v>60</v>
      </c>
      <c r="K6" s="25" t="s">
        <v>7</v>
      </c>
      <c r="L6" s="25" t="s">
        <v>114</v>
      </c>
      <c r="M6" s="25" t="s">
        <v>63</v>
      </c>
      <c r="N6" s="25" t="s">
        <v>70</v>
      </c>
      <c r="O6" s="25" t="s">
        <v>53</v>
      </c>
      <c r="P6" s="25" t="s">
        <v>1</v>
      </c>
      <c r="Q6" s="25" t="s">
        <v>25</v>
      </c>
      <c r="R6" s="25" t="s">
        <v>2</v>
      </c>
      <c r="S6" s="25" t="s">
        <v>74</v>
      </c>
      <c r="T6" s="25" t="s">
        <v>23</v>
      </c>
      <c r="U6" s="25" t="s">
        <v>6</v>
      </c>
      <c r="V6" s="25" t="s">
        <v>111</v>
      </c>
      <c r="W6" s="25" t="s">
        <v>24</v>
      </c>
      <c r="X6" s="25" t="s">
        <v>62</v>
      </c>
      <c r="Y6" s="25" t="s">
        <v>72</v>
      </c>
      <c r="Z6" s="25" t="s">
        <v>5</v>
      </c>
      <c r="AA6" s="25" t="s">
        <v>54</v>
      </c>
      <c r="AB6" s="25" t="s">
        <v>73</v>
      </c>
      <c r="AC6" s="25" t="s">
        <v>81</v>
      </c>
      <c r="AD6" s="25" t="s">
        <v>3</v>
      </c>
      <c r="AE6" s="25" t="s">
        <v>75</v>
      </c>
      <c r="AF6" s="25" t="s">
        <v>71</v>
      </c>
      <c r="AG6" s="25" t="s">
        <v>55</v>
      </c>
      <c r="AH6" s="25" t="s">
        <v>112</v>
      </c>
      <c r="AI6" s="25" t="s">
        <v>80</v>
      </c>
      <c r="AJ6" s="25" t="s">
        <v>22</v>
      </c>
      <c r="AK6" s="25" t="s">
        <v>89</v>
      </c>
      <c r="AL6" s="25" t="s">
        <v>115</v>
      </c>
      <c r="AM6" s="25" t="s">
        <v>121</v>
      </c>
    </row>
    <row r="7" spans="1:39" x14ac:dyDescent="0.2">
      <c r="A7" s="23" t="s">
        <v>7</v>
      </c>
      <c r="B7" s="25" t="s">
        <v>72</v>
      </c>
      <c r="C7" s="25" t="s">
        <v>62</v>
      </c>
      <c r="D7" s="25" t="s">
        <v>115</v>
      </c>
      <c r="E7" s="25" t="s">
        <v>112</v>
      </c>
      <c r="F7" s="25" t="s">
        <v>90</v>
      </c>
      <c r="G7" s="25" t="s">
        <v>8</v>
      </c>
      <c r="H7" s="25" t="s">
        <v>121</v>
      </c>
      <c r="I7" s="25" t="s">
        <v>54</v>
      </c>
      <c r="J7" s="25" t="s">
        <v>2</v>
      </c>
      <c r="K7" s="25" t="s">
        <v>76</v>
      </c>
      <c r="L7" s="25" t="s">
        <v>70</v>
      </c>
      <c r="M7" s="25" t="s">
        <v>53</v>
      </c>
      <c r="N7" s="25" t="s">
        <v>75</v>
      </c>
      <c r="O7" s="25" t="s">
        <v>63</v>
      </c>
      <c r="P7" s="25" t="s">
        <v>111</v>
      </c>
      <c r="Q7" s="25" t="s">
        <v>23</v>
      </c>
      <c r="R7" s="25" t="s">
        <v>73</v>
      </c>
      <c r="S7" s="25" t="s">
        <v>25</v>
      </c>
      <c r="T7" s="25" t="s">
        <v>10</v>
      </c>
      <c r="U7" s="25" t="s">
        <v>26</v>
      </c>
      <c r="V7" s="25" t="s">
        <v>122</v>
      </c>
      <c r="W7" s="25" t="s">
        <v>61</v>
      </c>
      <c r="X7" s="25" t="s">
        <v>81</v>
      </c>
      <c r="Y7" s="25" t="s">
        <v>5</v>
      </c>
      <c r="Z7" s="25" t="s">
        <v>60</v>
      </c>
      <c r="AA7" s="25" t="s">
        <v>6</v>
      </c>
      <c r="AB7" s="25" t="s">
        <v>3</v>
      </c>
      <c r="AC7" s="25" t="s">
        <v>74</v>
      </c>
      <c r="AD7" s="25" t="s">
        <v>4</v>
      </c>
      <c r="AE7" s="25" t="s">
        <v>116</v>
      </c>
      <c r="AF7" s="25" t="s">
        <v>1</v>
      </c>
      <c r="AG7" s="25" t="s">
        <v>80</v>
      </c>
      <c r="AH7" s="25" t="s">
        <v>71</v>
      </c>
      <c r="AI7" s="25" t="s">
        <v>55</v>
      </c>
      <c r="AJ7" s="25" t="s">
        <v>114</v>
      </c>
      <c r="AK7" s="25" t="s">
        <v>113</v>
      </c>
      <c r="AL7" s="25" t="s">
        <v>22</v>
      </c>
      <c r="AM7" s="25" t="s">
        <v>89</v>
      </c>
    </row>
    <row r="8" spans="1:39" x14ac:dyDescent="0.2">
      <c r="A8" s="23" t="s">
        <v>53</v>
      </c>
      <c r="B8" s="25" t="s">
        <v>4</v>
      </c>
      <c r="C8" s="25" t="s">
        <v>114</v>
      </c>
      <c r="D8" s="25" t="s">
        <v>72</v>
      </c>
      <c r="E8" s="25" t="s">
        <v>111</v>
      </c>
      <c r="F8" s="25" t="s">
        <v>25</v>
      </c>
      <c r="G8" s="25" t="s">
        <v>89</v>
      </c>
      <c r="H8" s="25" t="s">
        <v>113</v>
      </c>
      <c r="I8" s="25" t="s">
        <v>80</v>
      </c>
      <c r="J8" s="25" t="s">
        <v>1</v>
      </c>
      <c r="K8" s="25" t="s">
        <v>26</v>
      </c>
      <c r="L8" s="25" t="s">
        <v>62</v>
      </c>
      <c r="M8" s="25" t="s">
        <v>24</v>
      </c>
      <c r="N8" s="25" t="s">
        <v>8</v>
      </c>
      <c r="O8" s="25" t="s">
        <v>76</v>
      </c>
      <c r="P8" s="25" t="s">
        <v>73</v>
      </c>
      <c r="Q8" s="25" t="s">
        <v>70</v>
      </c>
      <c r="R8" s="25" t="s">
        <v>121</v>
      </c>
      <c r="S8" s="25" t="s">
        <v>81</v>
      </c>
      <c r="T8" s="25" t="s">
        <v>63</v>
      </c>
      <c r="U8" s="25" t="s">
        <v>54</v>
      </c>
      <c r="V8" s="25" t="s">
        <v>115</v>
      </c>
      <c r="W8" s="25" t="s">
        <v>5</v>
      </c>
      <c r="X8" s="25" t="s">
        <v>75</v>
      </c>
      <c r="Y8" s="25" t="s">
        <v>10</v>
      </c>
      <c r="Z8" s="25" t="s">
        <v>112</v>
      </c>
      <c r="AA8" s="25" t="s">
        <v>23</v>
      </c>
      <c r="AB8" s="25" t="s">
        <v>2</v>
      </c>
      <c r="AC8" s="25" t="s">
        <v>122</v>
      </c>
      <c r="AD8" s="25" t="s">
        <v>71</v>
      </c>
      <c r="AE8" s="25" t="s">
        <v>74</v>
      </c>
      <c r="AF8" s="25" t="s">
        <v>22</v>
      </c>
      <c r="AG8" s="25" t="s">
        <v>61</v>
      </c>
      <c r="AH8" s="25" t="s">
        <v>60</v>
      </c>
      <c r="AI8" s="25" t="s">
        <v>7</v>
      </c>
      <c r="AJ8" s="25" t="s">
        <v>116</v>
      </c>
      <c r="AK8" s="25" t="s">
        <v>6</v>
      </c>
      <c r="AL8" s="25" t="s">
        <v>90</v>
      </c>
      <c r="AM8" s="25" t="s">
        <v>3</v>
      </c>
    </row>
    <row r="9" spans="1:39" x14ac:dyDescent="0.2">
      <c r="A9" s="23" t="s">
        <v>4</v>
      </c>
      <c r="B9" s="25" t="s">
        <v>55</v>
      </c>
      <c r="C9" s="25" t="s">
        <v>71</v>
      </c>
      <c r="D9" s="25" t="s">
        <v>116</v>
      </c>
      <c r="E9" s="25" t="s">
        <v>89</v>
      </c>
      <c r="F9" s="25" t="s">
        <v>74</v>
      </c>
      <c r="G9" s="25" t="s">
        <v>112</v>
      </c>
      <c r="H9" s="25" t="s">
        <v>1</v>
      </c>
      <c r="I9" s="25" t="s">
        <v>76</v>
      </c>
      <c r="J9" s="25" t="s">
        <v>63</v>
      </c>
      <c r="K9" s="25" t="s">
        <v>122</v>
      </c>
      <c r="L9" s="25" t="s">
        <v>3</v>
      </c>
      <c r="M9" s="25" t="s">
        <v>54</v>
      </c>
      <c r="N9" s="25" t="s">
        <v>113</v>
      </c>
      <c r="O9" s="25" t="s">
        <v>60</v>
      </c>
      <c r="P9" s="25" t="s">
        <v>22</v>
      </c>
      <c r="Q9" s="25" t="s">
        <v>7</v>
      </c>
      <c r="R9" s="25" t="s">
        <v>72</v>
      </c>
      <c r="S9" s="25" t="s">
        <v>5</v>
      </c>
      <c r="T9" s="25" t="s">
        <v>61</v>
      </c>
      <c r="U9" s="25" t="s">
        <v>81</v>
      </c>
      <c r="V9" s="25" t="s">
        <v>75</v>
      </c>
      <c r="W9" s="25" t="s">
        <v>121</v>
      </c>
      <c r="X9" s="25" t="s">
        <v>80</v>
      </c>
      <c r="Y9" s="25" t="s">
        <v>2</v>
      </c>
      <c r="Z9" s="25" t="s">
        <v>70</v>
      </c>
      <c r="AA9" s="25" t="s">
        <v>53</v>
      </c>
      <c r="AB9" s="25" t="s">
        <v>26</v>
      </c>
      <c r="AC9" s="25" t="s">
        <v>6</v>
      </c>
      <c r="AD9" s="25" t="s">
        <v>24</v>
      </c>
      <c r="AE9" s="25" t="s">
        <v>8</v>
      </c>
      <c r="AF9" s="25" t="s">
        <v>115</v>
      </c>
      <c r="AG9" s="25" t="s">
        <v>62</v>
      </c>
      <c r="AH9" s="25" t="s">
        <v>25</v>
      </c>
      <c r="AI9" s="25" t="s">
        <v>10</v>
      </c>
      <c r="AJ9" s="25" t="s">
        <v>90</v>
      </c>
      <c r="AK9" s="25" t="s">
        <v>111</v>
      </c>
      <c r="AL9" s="25" t="s">
        <v>114</v>
      </c>
      <c r="AM9" s="25" t="s">
        <v>73</v>
      </c>
    </row>
    <row r="10" spans="1:39" x14ac:dyDescent="0.2">
      <c r="A10" s="23" t="s">
        <v>62</v>
      </c>
      <c r="B10" s="25" t="s">
        <v>89</v>
      </c>
      <c r="C10" s="25" t="s">
        <v>24</v>
      </c>
      <c r="D10" s="25" t="s">
        <v>114</v>
      </c>
      <c r="E10" s="25" t="s">
        <v>73</v>
      </c>
      <c r="F10" s="25" t="s">
        <v>72</v>
      </c>
      <c r="G10" s="25" t="s">
        <v>3</v>
      </c>
      <c r="H10" s="25" t="s">
        <v>2</v>
      </c>
      <c r="I10" s="25" t="s">
        <v>22</v>
      </c>
      <c r="J10" s="25" t="s">
        <v>61</v>
      </c>
      <c r="K10" s="25" t="s">
        <v>54</v>
      </c>
      <c r="L10" s="25" t="s">
        <v>55</v>
      </c>
      <c r="M10" s="25" t="s">
        <v>5</v>
      </c>
      <c r="N10" s="25" t="s">
        <v>122</v>
      </c>
      <c r="O10" s="25" t="s">
        <v>4</v>
      </c>
      <c r="P10" s="25" t="s">
        <v>71</v>
      </c>
      <c r="Q10" s="25" t="s">
        <v>116</v>
      </c>
      <c r="R10" s="25" t="s">
        <v>113</v>
      </c>
      <c r="S10" s="25" t="s">
        <v>75</v>
      </c>
      <c r="T10" s="25" t="s">
        <v>8</v>
      </c>
      <c r="U10" s="25" t="s">
        <v>80</v>
      </c>
      <c r="V10" s="25" t="s">
        <v>81</v>
      </c>
      <c r="W10" s="25" t="s">
        <v>10</v>
      </c>
      <c r="X10" s="25" t="s">
        <v>76</v>
      </c>
      <c r="Y10" s="25" t="s">
        <v>63</v>
      </c>
      <c r="Z10" s="25" t="s">
        <v>7</v>
      </c>
      <c r="AA10" s="25" t="s">
        <v>90</v>
      </c>
      <c r="AB10" s="25" t="s">
        <v>1</v>
      </c>
      <c r="AC10" s="25" t="s">
        <v>115</v>
      </c>
      <c r="AD10" s="25" t="s">
        <v>111</v>
      </c>
      <c r="AE10" s="25" t="s">
        <v>70</v>
      </c>
      <c r="AF10" s="25" t="s">
        <v>121</v>
      </c>
      <c r="AG10" s="25" t="s">
        <v>23</v>
      </c>
      <c r="AH10" s="25" t="s">
        <v>53</v>
      </c>
      <c r="AI10" s="25" t="s">
        <v>26</v>
      </c>
      <c r="AJ10" s="25" t="s">
        <v>74</v>
      </c>
      <c r="AK10" s="25" t="s">
        <v>112</v>
      </c>
      <c r="AL10" s="25" t="s">
        <v>25</v>
      </c>
      <c r="AM10" s="25" t="s">
        <v>6</v>
      </c>
    </row>
    <row r="11" spans="1:39" x14ac:dyDescent="0.2">
      <c r="A11" s="23" t="s">
        <v>8</v>
      </c>
      <c r="B11" s="25" t="s">
        <v>113</v>
      </c>
      <c r="C11" s="25" t="s">
        <v>54</v>
      </c>
      <c r="D11" s="25" t="s">
        <v>5</v>
      </c>
      <c r="E11" s="25" t="s">
        <v>76</v>
      </c>
      <c r="F11" s="25" t="s">
        <v>2</v>
      </c>
      <c r="G11" s="25" t="s">
        <v>24</v>
      </c>
      <c r="H11" s="25" t="s">
        <v>114</v>
      </c>
      <c r="I11" s="25" t="s">
        <v>62</v>
      </c>
      <c r="J11" s="25" t="s">
        <v>72</v>
      </c>
      <c r="K11" s="25" t="s">
        <v>3</v>
      </c>
      <c r="L11" s="25" t="s">
        <v>116</v>
      </c>
      <c r="M11" s="25" t="s">
        <v>1</v>
      </c>
      <c r="N11" s="25" t="s">
        <v>55</v>
      </c>
      <c r="O11" s="25" t="s">
        <v>121</v>
      </c>
      <c r="P11" s="25" t="s">
        <v>4</v>
      </c>
      <c r="Q11" s="25" t="s">
        <v>74</v>
      </c>
      <c r="R11" s="25" t="s">
        <v>71</v>
      </c>
      <c r="S11" s="25" t="s">
        <v>80</v>
      </c>
      <c r="T11" s="25" t="s">
        <v>60</v>
      </c>
      <c r="U11" s="25" t="s">
        <v>89</v>
      </c>
      <c r="V11" s="25" t="s">
        <v>112</v>
      </c>
      <c r="W11" s="25" t="s">
        <v>25</v>
      </c>
      <c r="X11" s="25" t="s">
        <v>6</v>
      </c>
      <c r="Y11" s="25" t="s">
        <v>90</v>
      </c>
      <c r="Z11" s="25" t="s">
        <v>10</v>
      </c>
      <c r="AA11" s="25" t="s">
        <v>115</v>
      </c>
      <c r="AB11" s="25" t="s">
        <v>63</v>
      </c>
      <c r="AC11" s="25" t="s">
        <v>70</v>
      </c>
      <c r="AD11" s="25" t="s">
        <v>73</v>
      </c>
      <c r="AE11" s="25" t="s">
        <v>23</v>
      </c>
      <c r="AF11" s="25" t="s">
        <v>53</v>
      </c>
      <c r="AG11" s="25" t="s">
        <v>75</v>
      </c>
      <c r="AH11" s="25" t="s">
        <v>111</v>
      </c>
      <c r="AI11" s="25" t="s">
        <v>122</v>
      </c>
      <c r="AJ11" s="25" t="s">
        <v>61</v>
      </c>
      <c r="AK11" s="25" t="s">
        <v>26</v>
      </c>
      <c r="AL11" s="25" t="s">
        <v>7</v>
      </c>
      <c r="AM11" s="25" t="s">
        <v>81</v>
      </c>
    </row>
    <row r="12" spans="1:39" x14ac:dyDescent="0.2">
      <c r="A12" s="23" t="s">
        <v>1</v>
      </c>
      <c r="B12" s="25" t="s">
        <v>80</v>
      </c>
      <c r="C12" s="25" t="s">
        <v>3</v>
      </c>
      <c r="D12" s="25" t="s">
        <v>74</v>
      </c>
      <c r="E12" s="25" t="s">
        <v>121</v>
      </c>
      <c r="F12" s="25" t="s">
        <v>115</v>
      </c>
      <c r="G12" s="25" t="s">
        <v>71</v>
      </c>
      <c r="H12" s="25" t="s">
        <v>23</v>
      </c>
      <c r="I12" s="25" t="s">
        <v>89</v>
      </c>
      <c r="J12" s="25" t="s">
        <v>55</v>
      </c>
      <c r="K12" s="25" t="s">
        <v>111</v>
      </c>
      <c r="L12" s="25" t="s">
        <v>10</v>
      </c>
      <c r="M12" s="25" t="s">
        <v>22</v>
      </c>
      <c r="N12" s="25" t="s">
        <v>7</v>
      </c>
      <c r="O12" s="25" t="s">
        <v>81</v>
      </c>
      <c r="P12" s="25" t="s">
        <v>76</v>
      </c>
      <c r="Q12" s="25" t="s">
        <v>6</v>
      </c>
      <c r="R12" s="25" t="s">
        <v>26</v>
      </c>
      <c r="S12" s="25" t="s">
        <v>62</v>
      </c>
      <c r="T12" s="25" t="s">
        <v>90</v>
      </c>
      <c r="U12" s="25" t="s">
        <v>112</v>
      </c>
      <c r="V12" s="25" t="s">
        <v>4</v>
      </c>
      <c r="W12" s="25" t="s">
        <v>116</v>
      </c>
      <c r="X12" s="25" t="s">
        <v>53</v>
      </c>
      <c r="Y12" s="25" t="s">
        <v>114</v>
      </c>
      <c r="Z12" s="25" t="s">
        <v>25</v>
      </c>
      <c r="AA12" s="25" t="s">
        <v>63</v>
      </c>
      <c r="AB12" s="25" t="s">
        <v>60</v>
      </c>
      <c r="AC12" s="25" t="s">
        <v>5</v>
      </c>
      <c r="AD12" s="25" t="s">
        <v>72</v>
      </c>
      <c r="AE12" s="25" t="s">
        <v>61</v>
      </c>
      <c r="AF12" s="25" t="s">
        <v>24</v>
      </c>
      <c r="AG12" s="25" t="s">
        <v>8</v>
      </c>
      <c r="AH12" s="25" t="s">
        <v>54</v>
      </c>
      <c r="AI12" s="25" t="s">
        <v>2</v>
      </c>
      <c r="AJ12" s="25" t="s">
        <v>122</v>
      </c>
      <c r="AK12" s="25" t="s">
        <v>73</v>
      </c>
      <c r="AL12" s="25" t="s">
        <v>70</v>
      </c>
      <c r="AM12" s="25" t="s">
        <v>113</v>
      </c>
    </row>
    <row r="13" spans="1:39" x14ac:dyDescent="0.2">
      <c r="A13" s="23" t="s">
        <v>6</v>
      </c>
      <c r="B13" s="25" t="s">
        <v>7</v>
      </c>
      <c r="C13" s="25" t="s">
        <v>90</v>
      </c>
      <c r="D13" s="25" t="s">
        <v>53</v>
      </c>
      <c r="E13" s="25" t="s">
        <v>54</v>
      </c>
      <c r="F13" s="25" t="s">
        <v>62</v>
      </c>
      <c r="G13" s="25" t="s">
        <v>80</v>
      </c>
      <c r="H13" s="25" t="s">
        <v>5</v>
      </c>
      <c r="I13" s="25" t="s">
        <v>81</v>
      </c>
      <c r="J13" s="25" t="s">
        <v>8</v>
      </c>
      <c r="K13" s="25" t="s">
        <v>115</v>
      </c>
      <c r="L13" s="25" t="s">
        <v>74</v>
      </c>
      <c r="M13" s="25" t="s">
        <v>121</v>
      </c>
      <c r="N13" s="25" t="s">
        <v>114</v>
      </c>
      <c r="O13" s="25" t="s">
        <v>111</v>
      </c>
      <c r="P13" s="25" t="s">
        <v>3</v>
      </c>
      <c r="Q13" s="25" t="s">
        <v>75</v>
      </c>
      <c r="R13" s="25" t="s">
        <v>4</v>
      </c>
      <c r="S13" s="25" t="s">
        <v>70</v>
      </c>
      <c r="T13" s="25" t="s">
        <v>2</v>
      </c>
      <c r="U13" s="25" t="s">
        <v>76</v>
      </c>
      <c r="V13" s="25" t="s">
        <v>26</v>
      </c>
      <c r="W13" s="25" t="s">
        <v>113</v>
      </c>
      <c r="X13" s="25" t="s">
        <v>22</v>
      </c>
      <c r="Y13" s="25" t="s">
        <v>61</v>
      </c>
      <c r="Z13" s="25" t="s">
        <v>89</v>
      </c>
      <c r="AA13" s="25" t="s">
        <v>24</v>
      </c>
      <c r="AB13" s="25" t="s">
        <v>71</v>
      </c>
      <c r="AC13" s="25" t="s">
        <v>23</v>
      </c>
      <c r="AD13" s="25" t="s">
        <v>1</v>
      </c>
      <c r="AE13" s="25" t="s">
        <v>25</v>
      </c>
      <c r="AF13" s="25" t="s">
        <v>112</v>
      </c>
      <c r="AG13" s="25" t="s">
        <v>122</v>
      </c>
      <c r="AH13" s="25" t="s">
        <v>73</v>
      </c>
      <c r="AI13" s="25" t="s">
        <v>116</v>
      </c>
      <c r="AJ13" s="25" t="s">
        <v>10</v>
      </c>
      <c r="AK13" s="25" t="s">
        <v>55</v>
      </c>
      <c r="AL13" s="25" t="s">
        <v>63</v>
      </c>
      <c r="AM13" s="25" t="s">
        <v>60</v>
      </c>
    </row>
    <row r="14" spans="1:39" x14ac:dyDescent="0.2">
      <c r="A14" s="23" t="s">
        <v>2</v>
      </c>
      <c r="B14" s="25" t="s">
        <v>5</v>
      </c>
      <c r="C14" s="25" t="s">
        <v>115</v>
      </c>
      <c r="D14" s="25" t="s">
        <v>25</v>
      </c>
      <c r="E14" s="25" t="s">
        <v>71</v>
      </c>
      <c r="F14" s="25" t="s">
        <v>22</v>
      </c>
      <c r="G14" s="25" t="s">
        <v>121</v>
      </c>
      <c r="H14" s="25" t="s">
        <v>60</v>
      </c>
      <c r="I14" s="25" t="s">
        <v>6</v>
      </c>
      <c r="J14" s="25" t="s">
        <v>24</v>
      </c>
      <c r="K14" s="25" t="s">
        <v>89</v>
      </c>
      <c r="L14" s="25" t="s">
        <v>80</v>
      </c>
      <c r="M14" s="25" t="s">
        <v>73</v>
      </c>
      <c r="N14" s="25" t="s">
        <v>116</v>
      </c>
      <c r="O14" s="25" t="s">
        <v>1</v>
      </c>
      <c r="P14" s="25" t="s">
        <v>114</v>
      </c>
      <c r="Q14" s="25" t="s">
        <v>10</v>
      </c>
      <c r="R14" s="25" t="s">
        <v>76</v>
      </c>
      <c r="S14" s="25" t="s">
        <v>53</v>
      </c>
      <c r="T14" s="25" t="s">
        <v>72</v>
      </c>
      <c r="U14" s="25" t="s">
        <v>4</v>
      </c>
      <c r="V14" s="25" t="s">
        <v>62</v>
      </c>
      <c r="W14" s="25" t="s">
        <v>90</v>
      </c>
      <c r="X14" s="25" t="s">
        <v>7</v>
      </c>
      <c r="Y14" s="25" t="s">
        <v>23</v>
      </c>
      <c r="Z14" s="25" t="s">
        <v>113</v>
      </c>
      <c r="AA14" s="25" t="s">
        <v>26</v>
      </c>
      <c r="AB14" s="25" t="s">
        <v>55</v>
      </c>
      <c r="AC14" s="25" t="s">
        <v>61</v>
      </c>
      <c r="AD14" s="25" t="s">
        <v>54</v>
      </c>
      <c r="AE14" s="25" t="s">
        <v>112</v>
      </c>
      <c r="AF14" s="25" t="s">
        <v>111</v>
      </c>
      <c r="AG14" s="25" t="s">
        <v>74</v>
      </c>
      <c r="AH14" s="25" t="s">
        <v>63</v>
      </c>
      <c r="AI14" s="25" t="s">
        <v>75</v>
      </c>
      <c r="AJ14" s="25" t="s">
        <v>70</v>
      </c>
      <c r="AK14" s="25" t="s">
        <v>3</v>
      </c>
      <c r="AL14" s="25" t="s">
        <v>122</v>
      </c>
      <c r="AM14" s="25" t="s">
        <v>8</v>
      </c>
    </row>
    <row r="15" spans="1:39" x14ac:dyDescent="0.2">
      <c r="A15" s="23" t="s">
        <v>113</v>
      </c>
      <c r="B15" s="25" t="s">
        <v>22</v>
      </c>
      <c r="C15" s="25" t="s">
        <v>2</v>
      </c>
      <c r="D15" s="25" t="s">
        <v>7</v>
      </c>
      <c r="E15" s="25" t="s">
        <v>80</v>
      </c>
      <c r="F15" s="25" t="s">
        <v>1</v>
      </c>
      <c r="G15" s="25" t="s">
        <v>76</v>
      </c>
      <c r="H15" s="25" t="s">
        <v>55</v>
      </c>
      <c r="I15" s="25" t="s">
        <v>111</v>
      </c>
      <c r="J15" s="25" t="s">
        <v>74</v>
      </c>
      <c r="K15" s="25" t="s">
        <v>6</v>
      </c>
      <c r="L15" s="25" t="s">
        <v>122</v>
      </c>
      <c r="M15" s="25" t="s">
        <v>71</v>
      </c>
      <c r="N15" s="25" t="s">
        <v>23</v>
      </c>
      <c r="O15" s="25" t="s">
        <v>5</v>
      </c>
      <c r="P15" s="25" t="s">
        <v>54</v>
      </c>
      <c r="Q15" s="25" t="s">
        <v>112</v>
      </c>
      <c r="R15" s="25" t="s">
        <v>60</v>
      </c>
      <c r="S15" s="25" t="s">
        <v>89</v>
      </c>
      <c r="T15" s="25" t="s">
        <v>116</v>
      </c>
      <c r="U15" s="25" t="s">
        <v>3</v>
      </c>
      <c r="V15" s="25" t="s">
        <v>53</v>
      </c>
      <c r="W15" s="25" t="s">
        <v>72</v>
      </c>
      <c r="X15" s="25" t="s">
        <v>73</v>
      </c>
      <c r="Y15" s="25" t="s">
        <v>25</v>
      </c>
      <c r="Z15" s="25" t="s">
        <v>81</v>
      </c>
      <c r="AA15" s="25" t="s">
        <v>8</v>
      </c>
      <c r="AB15" s="25" t="s">
        <v>90</v>
      </c>
      <c r="AC15" s="25" t="s">
        <v>62</v>
      </c>
      <c r="AD15" s="25" t="s">
        <v>114</v>
      </c>
      <c r="AE15" s="25" t="s">
        <v>10</v>
      </c>
      <c r="AF15" s="25" t="s">
        <v>4</v>
      </c>
      <c r="AG15" s="25" t="s">
        <v>26</v>
      </c>
      <c r="AH15" s="25" t="s">
        <v>121</v>
      </c>
      <c r="AI15" s="25" t="s">
        <v>70</v>
      </c>
      <c r="AJ15" s="25" t="s">
        <v>63</v>
      </c>
      <c r="AK15" s="25" t="s">
        <v>24</v>
      </c>
      <c r="AL15" s="25" t="s">
        <v>61</v>
      </c>
      <c r="AM15" s="25" t="s">
        <v>75</v>
      </c>
    </row>
    <row r="16" spans="1:39" x14ac:dyDescent="0.2">
      <c r="A16" s="23" t="s">
        <v>112</v>
      </c>
      <c r="B16" s="25" t="s">
        <v>74</v>
      </c>
      <c r="C16" s="25" t="s">
        <v>53</v>
      </c>
      <c r="D16" s="25" t="s">
        <v>62</v>
      </c>
      <c r="E16" s="25" t="s">
        <v>24</v>
      </c>
      <c r="F16" s="25" t="s">
        <v>10</v>
      </c>
      <c r="G16" s="25" t="s">
        <v>23</v>
      </c>
      <c r="H16" s="25" t="s">
        <v>8</v>
      </c>
      <c r="I16" s="25" t="s">
        <v>70</v>
      </c>
      <c r="J16" s="25" t="s">
        <v>5</v>
      </c>
      <c r="K16" s="25" t="s">
        <v>80</v>
      </c>
      <c r="L16" s="25" t="s">
        <v>61</v>
      </c>
      <c r="M16" s="25" t="s">
        <v>25</v>
      </c>
      <c r="N16" s="25" t="s">
        <v>6</v>
      </c>
      <c r="O16" s="25" t="s">
        <v>90</v>
      </c>
      <c r="P16" s="25" t="s">
        <v>2</v>
      </c>
      <c r="Q16" s="25" t="s">
        <v>115</v>
      </c>
      <c r="R16" s="25" t="s">
        <v>111</v>
      </c>
      <c r="S16" s="25" t="s">
        <v>122</v>
      </c>
      <c r="T16" s="25" t="s">
        <v>71</v>
      </c>
      <c r="U16" s="25" t="s">
        <v>75</v>
      </c>
      <c r="V16" s="25" t="s">
        <v>22</v>
      </c>
      <c r="W16" s="25" t="s">
        <v>63</v>
      </c>
      <c r="X16" s="25" t="s">
        <v>26</v>
      </c>
      <c r="Y16" s="25" t="s">
        <v>1</v>
      </c>
      <c r="Z16" s="25" t="s">
        <v>55</v>
      </c>
      <c r="AA16" s="25" t="s">
        <v>73</v>
      </c>
      <c r="AB16" s="25" t="s">
        <v>121</v>
      </c>
      <c r="AC16" s="25" t="s">
        <v>116</v>
      </c>
      <c r="AD16" s="25" t="s">
        <v>113</v>
      </c>
      <c r="AE16" s="25" t="s">
        <v>81</v>
      </c>
      <c r="AF16" s="25" t="s">
        <v>72</v>
      </c>
      <c r="AG16" s="25" t="s">
        <v>3</v>
      </c>
      <c r="AH16" s="25" t="s">
        <v>76</v>
      </c>
      <c r="AI16" s="25" t="s">
        <v>89</v>
      </c>
      <c r="AJ16" s="25" t="s">
        <v>7</v>
      </c>
      <c r="AK16" s="25" t="s">
        <v>60</v>
      </c>
      <c r="AL16" s="25" t="s">
        <v>4</v>
      </c>
      <c r="AM16" s="25" t="s">
        <v>54</v>
      </c>
    </row>
    <row r="17" spans="1:39" x14ac:dyDescent="0.2">
      <c r="A17" s="23" t="s">
        <v>10</v>
      </c>
      <c r="B17" s="25" t="s">
        <v>76</v>
      </c>
      <c r="C17" s="25" t="s">
        <v>8</v>
      </c>
      <c r="D17" s="25" t="s">
        <v>122</v>
      </c>
      <c r="E17" s="25" t="s">
        <v>6</v>
      </c>
      <c r="F17" s="25" t="s">
        <v>114</v>
      </c>
      <c r="G17" s="25" t="s">
        <v>73</v>
      </c>
      <c r="H17" s="25" t="s">
        <v>25</v>
      </c>
      <c r="I17" s="25" t="s">
        <v>7</v>
      </c>
      <c r="J17" s="25" t="s">
        <v>90</v>
      </c>
      <c r="K17" s="25" t="s">
        <v>62</v>
      </c>
      <c r="L17" s="25" t="s">
        <v>75</v>
      </c>
      <c r="M17" s="25" t="s">
        <v>4</v>
      </c>
      <c r="N17" s="25" t="s">
        <v>26</v>
      </c>
      <c r="O17" s="25" t="s">
        <v>71</v>
      </c>
      <c r="P17" s="25" t="s">
        <v>113</v>
      </c>
      <c r="Q17" s="25" t="s">
        <v>81</v>
      </c>
      <c r="R17" s="25" t="s">
        <v>63</v>
      </c>
      <c r="S17" s="25" t="s">
        <v>116</v>
      </c>
      <c r="T17" s="25" t="s">
        <v>24</v>
      </c>
      <c r="U17" s="25" t="s">
        <v>53</v>
      </c>
      <c r="V17" s="25" t="s">
        <v>3</v>
      </c>
      <c r="W17" s="25" t="s">
        <v>60</v>
      </c>
      <c r="X17" s="25" t="s">
        <v>89</v>
      </c>
      <c r="Y17" s="25" t="s">
        <v>55</v>
      </c>
      <c r="Z17" s="25" t="s">
        <v>22</v>
      </c>
      <c r="AA17" s="25" t="s">
        <v>61</v>
      </c>
      <c r="AB17" s="25" t="s">
        <v>111</v>
      </c>
      <c r="AC17" s="25" t="s">
        <v>80</v>
      </c>
      <c r="AD17" s="25" t="s">
        <v>2</v>
      </c>
      <c r="AE17" s="25" t="s">
        <v>115</v>
      </c>
      <c r="AF17" s="25" t="s">
        <v>5</v>
      </c>
      <c r="AG17" s="25" t="s">
        <v>70</v>
      </c>
      <c r="AH17" s="25" t="s">
        <v>1</v>
      </c>
      <c r="AI17" s="25" t="s">
        <v>23</v>
      </c>
      <c r="AJ17" s="25" t="s">
        <v>72</v>
      </c>
      <c r="AK17" s="25" t="s">
        <v>121</v>
      </c>
      <c r="AL17" s="25" t="s">
        <v>74</v>
      </c>
      <c r="AM17" s="25" t="s">
        <v>112</v>
      </c>
    </row>
    <row r="18" spans="1:39" x14ac:dyDescent="0.2">
      <c r="A18" s="23" t="s">
        <v>3</v>
      </c>
      <c r="B18" s="25" t="s">
        <v>111</v>
      </c>
      <c r="C18" s="25" t="s">
        <v>75</v>
      </c>
      <c r="D18" s="25" t="s">
        <v>2</v>
      </c>
      <c r="E18" s="25" t="s">
        <v>26</v>
      </c>
      <c r="F18" s="25" t="s">
        <v>53</v>
      </c>
      <c r="G18" s="25" t="s">
        <v>60</v>
      </c>
      <c r="H18" s="25" t="s">
        <v>10</v>
      </c>
      <c r="I18" s="25" t="s">
        <v>122</v>
      </c>
      <c r="J18" s="25" t="s">
        <v>71</v>
      </c>
      <c r="K18" s="25" t="s">
        <v>22</v>
      </c>
      <c r="L18" s="25" t="s">
        <v>23</v>
      </c>
      <c r="M18" s="25" t="s">
        <v>112</v>
      </c>
      <c r="N18" s="25" t="s">
        <v>80</v>
      </c>
      <c r="O18" s="25" t="s">
        <v>73</v>
      </c>
      <c r="P18" s="25" t="s">
        <v>72</v>
      </c>
      <c r="Q18" s="25" t="s">
        <v>61</v>
      </c>
      <c r="R18" s="25" t="s">
        <v>90</v>
      </c>
      <c r="S18" s="25" t="s">
        <v>7</v>
      </c>
      <c r="T18" s="25" t="s">
        <v>121</v>
      </c>
      <c r="U18" s="25" t="s">
        <v>115</v>
      </c>
      <c r="V18" s="25" t="s">
        <v>54</v>
      </c>
      <c r="W18" s="25" t="s">
        <v>8</v>
      </c>
      <c r="X18" s="25" t="s">
        <v>70</v>
      </c>
      <c r="Y18" s="25" t="s">
        <v>113</v>
      </c>
      <c r="Z18" s="25" t="s">
        <v>1</v>
      </c>
      <c r="AA18" s="25" t="s">
        <v>116</v>
      </c>
      <c r="AB18" s="25" t="s">
        <v>24</v>
      </c>
      <c r="AC18" s="25" t="s">
        <v>89</v>
      </c>
      <c r="AD18" s="25" t="s">
        <v>76</v>
      </c>
      <c r="AE18" s="25" t="s">
        <v>6</v>
      </c>
      <c r="AF18" s="25" t="s">
        <v>63</v>
      </c>
      <c r="AG18" s="25" t="s">
        <v>114</v>
      </c>
      <c r="AH18" s="25" t="s">
        <v>4</v>
      </c>
      <c r="AI18" s="25" t="s">
        <v>74</v>
      </c>
      <c r="AJ18" s="25" t="s">
        <v>5</v>
      </c>
      <c r="AK18" s="25" t="s">
        <v>81</v>
      </c>
      <c r="AL18" s="25" t="s">
        <v>62</v>
      </c>
      <c r="AM18" s="25" t="s">
        <v>55</v>
      </c>
    </row>
    <row r="19" spans="1:39" x14ac:dyDescent="0.2">
      <c r="A19" s="23" t="s">
        <v>71</v>
      </c>
      <c r="B19" s="25" t="s">
        <v>121</v>
      </c>
      <c r="C19" s="25" t="s">
        <v>23</v>
      </c>
      <c r="D19" s="25" t="s">
        <v>63</v>
      </c>
      <c r="E19" s="25" t="s">
        <v>81</v>
      </c>
      <c r="F19" s="25" t="s">
        <v>5</v>
      </c>
      <c r="G19" s="25" t="s">
        <v>75</v>
      </c>
      <c r="H19" s="25" t="s">
        <v>90</v>
      </c>
      <c r="I19" s="25" t="s">
        <v>112</v>
      </c>
      <c r="J19" s="25" t="s">
        <v>25</v>
      </c>
      <c r="K19" s="25" t="s">
        <v>73</v>
      </c>
      <c r="L19" s="25" t="s">
        <v>7</v>
      </c>
      <c r="M19" s="25" t="s">
        <v>115</v>
      </c>
      <c r="N19" s="25" t="s">
        <v>61</v>
      </c>
      <c r="O19" s="25" t="s">
        <v>54</v>
      </c>
      <c r="P19" s="25" t="s">
        <v>60</v>
      </c>
      <c r="Q19" s="25" t="s">
        <v>53</v>
      </c>
      <c r="R19" s="25" t="s">
        <v>22</v>
      </c>
      <c r="S19" s="25" t="s">
        <v>6</v>
      </c>
      <c r="T19" s="25" t="s">
        <v>114</v>
      </c>
      <c r="U19" s="25" t="s">
        <v>111</v>
      </c>
      <c r="V19" s="25" t="s">
        <v>89</v>
      </c>
      <c r="W19" s="25" t="s">
        <v>74</v>
      </c>
      <c r="X19" s="25" t="s">
        <v>3</v>
      </c>
      <c r="Y19" s="25" t="s">
        <v>116</v>
      </c>
      <c r="Z19" s="25" t="s">
        <v>4</v>
      </c>
      <c r="AA19" s="25" t="s">
        <v>122</v>
      </c>
      <c r="AB19" s="25" t="s">
        <v>72</v>
      </c>
      <c r="AC19" s="25" t="s">
        <v>8</v>
      </c>
      <c r="AD19" s="25" t="s">
        <v>55</v>
      </c>
      <c r="AE19" s="25" t="s">
        <v>62</v>
      </c>
      <c r="AF19" s="25" t="s">
        <v>76</v>
      </c>
      <c r="AG19" s="25" t="s">
        <v>10</v>
      </c>
      <c r="AH19" s="25" t="s">
        <v>24</v>
      </c>
      <c r="AI19" s="25" t="s">
        <v>113</v>
      </c>
      <c r="AJ19" s="25" t="s">
        <v>2</v>
      </c>
      <c r="AK19" s="25" t="s">
        <v>80</v>
      </c>
      <c r="AL19" s="25" t="s">
        <v>1</v>
      </c>
      <c r="AM19" s="25" t="s">
        <v>26</v>
      </c>
    </row>
    <row r="20" spans="1:39" x14ac:dyDescent="0.2">
      <c r="A20" s="23" t="s">
        <v>63</v>
      </c>
      <c r="B20" s="25" t="s">
        <v>1</v>
      </c>
      <c r="C20" s="25" t="s">
        <v>122</v>
      </c>
      <c r="D20" s="25" t="s">
        <v>70</v>
      </c>
      <c r="E20" s="25" t="s">
        <v>113</v>
      </c>
      <c r="F20" s="25" t="s">
        <v>116</v>
      </c>
      <c r="G20" s="25" t="s">
        <v>6</v>
      </c>
      <c r="H20" s="25" t="s">
        <v>74</v>
      </c>
      <c r="I20" s="25" t="s">
        <v>53</v>
      </c>
      <c r="J20" s="25" t="s">
        <v>23</v>
      </c>
      <c r="K20" s="25" t="s">
        <v>112</v>
      </c>
      <c r="L20" s="25" t="s">
        <v>2</v>
      </c>
      <c r="M20" s="25" t="s">
        <v>76</v>
      </c>
      <c r="N20" s="25" t="s">
        <v>3</v>
      </c>
      <c r="O20" s="25" t="s">
        <v>24</v>
      </c>
      <c r="P20" s="25" t="s">
        <v>90</v>
      </c>
      <c r="Q20" s="25" t="s">
        <v>5</v>
      </c>
      <c r="R20" s="25" t="s">
        <v>54</v>
      </c>
      <c r="S20" s="25" t="s">
        <v>8</v>
      </c>
      <c r="T20" s="25" t="s">
        <v>55</v>
      </c>
      <c r="U20" s="25" t="s">
        <v>62</v>
      </c>
      <c r="V20" s="25" t="s">
        <v>73</v>
      </c>
      <c r="W20" s="25" t="s">
        <v>114</v>
      </c>
      <c r="X20" s="25" t="s">
        <v>4</v>
      </c>
      <c r="Y20" s="25" t="s">
        <v>60</v>
      </c>
      <c r="Z20" s="25" t="s">
        <v>121</v>
      </c>
      <c r="AA20" s="25" t="s">
        <v>75</v>
      </c>
      <c r="AB20" s="25" t="s">
        <v>22</v>
      </c>
      <c r="AC20" s="25" t="s">
        <v>10</v>
      </c>
      <c r="AD20" s="25" t="s">
        <v>26</v>
      </c>
      <c r="AE20" s="25" t="s">
        <v>89</v>
      </c>
      <c r="AF20" s="25" t="s">
        <v>25</v>
      </c>
      <c r="AG20" s="25" t="s">
        <v>7</v>
      </c>
      <c r="AH20" s="25" t="s">
        <v>81</v>
      </c>
      <c r="AI20" s="25" t="s">
        <v>61</v>
      </c>
      <c r="AJ20" s="25" t="s">
        <v>115</v>
      </c>
      <c r="AK20" s="25" t="s">
        <v>71</v>
      </c>
      <c r="AL20" s="25" t="s">
        <v>72</v>
      </c>
      <c r="AM20" s="25" t="s">
        <v>111</v>
      </c>
    </row>
    <row r="21" spans="1:39" x14ac:dyDescent="0.2">
      <c r="A21" s="23" t="s">
        <v>89</v>
      </c>
      <c r="B21" s="25" t="s">
        <v>60</v>
      </c>
      <c r="C21" s="25" t="s">
        <v>6</v>
      </c>
      <c r="D21" s="25" t="s">
        <v>61</v>
      </c>
      <c r="E21" s="25" t="s">
        <v>23</v>
      </c>
      <c r="F21" s="25" t="s">
        <v>7</v>
      </c>
      <c r="G21" s="25" t="s">
        <v>55</v>
      </c>
      <c r="H21" s="25" t="s">
        <v>71</v>
      </c>
      <c r="I21" s="25" t="s">
        <v>75</v>
      </c>
      <c r="J21" s="25" t="s">
        <v>10</v>
      </c>
      <c r="K21" s="25" t="s">
        <v>81</v>
      </c>
      <c r="L21" s="25" t="s">
        <v>26</v>
      </c>
      <c r="M21" s="25" t="s">
        <v>111</v>
      </c>
      <c r="N21" s="25" t="s">
        <v>74</v>
      </c>
      <c r="O21" s="25" t="s">
        <v>112</v>
      </c>
      <c r="P21" s="25" t="s">
        <v>63</v>
      </c>
      <c r="Q21" s="25" t="s">
        <v>122</v>
      </c>
      <c r="R21" s="25" t="s">
        <v>3</v>
      </c>
      <c r="S21" s="25" t="s">
        <v>115</v>
      </c>
      <c r="T21" s="25" t="s">
        <v>1</v>
      </c>
      <c r="U21" s="25" t="s">
        <v>22</v>
      </c>
      <c r="V21" s="25" t="s">
        <v>70</v>
      </c>
      <c r="W21" s="25" t="s">
        <v>2</v>
      </c>
      <c r="X21" s="25" t="s">
        <v>54</v>
      </c>
      <c r="Y21" s="25" t="s">
        <v>8</v>
      </c>
      <c r="Z21" s="25" t="s">
        <v>72</v>
      </c>
      <c r="AA21" s="25" t="s">
        <v>62</v>
      </c>
      <c r="AB21" s="25" t="s">
        <v>113</v>
      </c>
      <c r="AC21" s="25" t="s">
        <v>25</v>
      </c>
      <c r="AD21" s="25" t="s">
        <v>121</v>
      </c>
      <c r="AE21" s="25" t="s">
        <v>80</v>
      </c>
      <c r="AF21" s="25" t="s">
        <v>73</v>
      </c>
      <c r="AG21" s="25" t="s">
        <v>116</v>
      </c>
      <c r="AH21" s="25" t="s">
        <v>5</v>
      </c>
      <c r="AI21" s="25" t="s">
        <v>114</v>
      </c>
      <c r="AJ21" s="25" t="s">
        <v>4</v>
      </c>
      <c r="AK21" s="25" t="s">
        <v>76</v>
      </c>
      <c r="AL21" s="25" t="s">
        <v>53</v>
      </c>
      <c r="AM21" s="25" t="s">
        <v>24</v>
      </c>
    </row>
  </sheetData>
  <conditionalFormatting sqref="A7 A5 A15 A9:A12">
    <cfRule type="cellIs" dxfId="115" priority="1" stopIfTrue="1" operator="equal">
      <formula>"W"</formula>
    </cfRule>
    <cfRule type="cellIs" dxfId="114" priority="2" stopIfTrue="1" operator="equal">
      <formula>"D"</formula>
    </cfRule>
    <cfRule type="cellIs" dxfId="113" priority="3" stopIfTrue="1" operator="equal">
      <formula>"L"</formula>
    </cfRule>
  </conditionalFormatting>
  <conditionalFormatting sqref="A1">
    <cfRule type="cellIs" dxfId="112" priority="4" stopIfTrue="1" operator="equal">
      <formula>"W"</formula>
    </cfRule>
    <cfRule type="cellIs" dxfId="111" priority="5" stopIfTrue="1" operator="equal">
      <formula>"D"</formula>
    </cfRule>
    <cfRule type="cellIs" dxfId="110" priority="6" stopIfTrue="1" operator="equal">
      <formula>"L"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T144"/>
  <sheetViews>
    <sheetView topLeftCell="A96" workbookViewId="0">
      <pane xSplit="1" topLeftCell="B1" activePane="topRight" state="frozen"/>
      <selection pane="topRight" activeCell="AA112" sqref="AA112"/>
    </sheetView>
  </sheetViews>
  <sheetFormatPr defaultColWidth="9.109375" defaultRowHeight="12" x14ac:dyDescent="0.25"/>
  <cols>
    <col min="1" max="1" width="5" style="21" bestFit="1" customWidth="1"/>
    <col min="2" max="23" width="5.6640625" style="21" hidden="1" customWidth="1"/>
    <col min="24" max="39" width="5.6640625" style="21" customWidth="1"/>
    <col min="40" max="42" width="7.88671875" style="21" bestFit="1" customWidth="1"/>
    <col min="43" max="43" width="7.88671875" style="21" customWidth="1"/>
    <col min="44" max="44" width="5.6640625" style="21" bestFit="1" customWidth="1"/>
    <col min="45" max="16384" width="9.109375" style="21"/>
  </cols>
  <sheetData>
    <row r="1" spans="1:46" x14ac:dyDescent="0.25">
      <c r="A1" s="30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31" t="s">
        <v>56</v>
      </c>
      <c r="AO1" s="31" t="s">
        <v>57</v>
      </c>
      <c r="AP1" s="31" t="s">
        <v>58</v>
      </c>
      <c r="AQ1" s="31" t="s">
        <v>82</v>
      </c>
      <c r="AR1" s="31" t="s">
        <v>59</v>
      </c>
    </row>
    <row r="2" spans="1:46" x14ac:dyDescent="0.25">
      <c r="A2" s="30" t="s">
        <v>111</v>
      </c>
      <c r="B2" s="22">
        <f ca="1">VLOOKUP($A2,'Proj GC'!$A$68:$AM$87,B$1+1,FALSE)</f>
        <v>104.72760182504967</v>
      </c>
      <c r="C2" s="22">
        <f ca="1">VLOOKUP($A2,'Proj GC'!$A$68:$AM$87,C$1+1,FALSE)</f>
        <v>65.257786950741192</v>
      </c>
      <c r="D2" s="22">
        <f ca="1">VLOOKUP($A2,'Proj GC'!$A$68:$AM$87,D$1+1,FALSE)</f>
        <v>90.054383251152188</v>
      </c>
      <c r="E2" s="22">
        <f ca="1">VLOOKUP($A2,'Proj GC'!$A$68:$AM$87,E$1+1,FALSE)</f>
        <v>69.555369133894672</v>
      </c>
      <c r="F2" s="22">
        <f ca="1">VLOOKUP($A2,'Proj GC'!$A$68:$AM$87,F$1+1,FALSE)</f>
        <v>81.248584972040391</v>
      </c>
      <c r="G2" s="22">
        <f ca="1">VLOOKUP($A2,'Proj GC'!$A$68:$AM$87,G$1+1,FALSE)</f>
        <v>98.333899105089117</v>
      </c>
      <c r="H2" s="22">
        <f ca="1">VLOOKUP($A2,'Proj GC'!$A$68:$AM$87,H$1+1,FALSE)</f>
        <v>74.995430224278195</v>
      </c>
      <c r="I2" s="22">
        <f ca="1">VLOOKUP($A2,'Proj GC'!$A$68:$AM$87,I$1+1,FALSE)</f>
        <v>87.384322505997346</v>
      </c>
      <c r="J2" s="22">
        <f ca="1">VLOOKUP($A2,'Proj GC'!$A$68:$AM$87,J$1+1,FALSE)</f>
        <v>84.529476392357566</v>
      </c>
      <c r="K2" s="22">
        <f ca="1">VLOOKUP($A2,'Proj GC'!$A$68:$AM$87,K$1+1,FALSE)</f>
        <v>190.07061909026544</v>
      </c>
      <c r="L2" s="22">
        <f ca="1">VLOOKUP($A2,'Proj GC'!$A$68:$AM$87,L$1+1,FALSE)</f>
        <v>130.55343583761424</v>
      </c>
      <c r="M2" s="22">
        <f ca="1">VLOOKUP($A2,'Proj GC'!$A$68:$AM$87,M$1+1,FALSE)</f>
        <v>111.91411864185699</v>
      </c>
      <c r="N2" s="22">
        <f ca="1">VLOOKUP($A2,'Proj GC'!$A$68:$AM$87,N$1+1,FALSE)</f>
        <v>60.961725442216988</v>
      </c>
      <c r="O2" s="22">
        <f ca="1">VLOOKUP($A2,'Proj GC'!$A$68:$AM$87,O$1+1,FALSE)</f>
        <v>132.41168784835631</v>
      </c>
      <c r="P2" s="22">
        <f ca="1">VLOOKUP($A2,'Proj GC'!$A$68:$AM$87,P$1+1,FALSE)</f>
        <v>144.10855350236992</v>
      </c>
      <c r="Q2" s="22">
        <f ca="1">VLOOKUP($A2,'Proj GC'!$A$68:$AM$87,Q$1+1,FALSE)</f>
        <v>110.17116245055088</v>
      </c>
      <c r="R2" s="22">
        <f ca="1">VLOOKUP($A2,'Proj GC'!$A$68:$AM$87,R$1+1,FALSE)</f>
        <v>92.408476899483304</v>
      </c>
      <c r="S2" s="22">
        <f ca="1">VLOOKUP($A2,'Proj GC'!$A$68:$AM$87,S$1+1,FALSE)</f>
        <v>95.441383180888394</v>
      </c>
      <c r="T2" s="22">
        <f ca="1">VLOOKUP($A2,'Proj GC'!$A$68:$AM$87,T$1+1,FALSE)</f>
        <v>71.496263868543281</v>
      </c>
      <c r="U2" s="22">
        <f ca="1">VLOOKUP($A2,'Proj GC'!$A$68:$AM$87,U$1+1,FALSE)</f>
        <v>94.996752294727969</v>
      </c>
      <c r="V2" s="22">
        <f ca="1">VLOOKUP($A2,'Proj GC'!$A$68:$AM$87,V$1+1,FALSE)</f>
        <v>91.661081385228911</v>
      </c>
      <c r="W2" s="22">
        <f ca="1">VLOOKUP($A2,'Proj GC'!$A$68:$AM$87,W$1+1,FALSE)</f>
        <v>155.51232471021717</v>
      </c>
      <c r="X2" s="22">
        <f ca="1">VLOOKUP($A2,'Proj GC'!$A$68:$AM$87,X$1+1,FALSE)</f>
        <v>103.31380447954814</v>
      </c>
      <c r="Y2" s="22">
        <f ca="1">VLOOKUP($A2,'Proj GC'!$A$68:$AM$87,Y$1+1,FALSE)</f>
        <v>77.724615513868329</v>
      </c>
      <c r="Z2" s="22">
        <f ca="1">VLOOKUP($A2,'Proj GC'!$A$68:$AM$87,Z$1+1,FALSE)</f>
        <v>79.759517384239246</v>
      </c>
      <c r="AA2" s="22">
        <f ca="1">VLOOKUP($A2,'Proj GC'!$A$68:$AM$87,AA$1+1,FALSE)</f>
        <v>85.686219675040647</v>
      </c>
      <c r="AB2" s="22">
        <f ca="1">VLOOKUP($A2,'Proj GC'!$A$68:$AM$87,AB$1+1,FALSE)</f>
        <v>116.65057944330805</v>
      </c>
      <c r="AC2" s="22">
        <f ca="1">VLOOKUP($A2,'Proj GC'!$A$68:$AM$87,AC$1+1,FALSE)</f>
        <v>75.606935645031783</v>
      </c>
      <c r="AD2" s="22">
        <f ca="1">VLOOKUP($A2,'Proj GC'!$A$68:$AM$87,AD$1+1,FALSE)</f>
        <v>134.65364299511776</v>
      </c>
      <c r="AE2" s="22">
        <f ca="1">VLOOKUP($A2,'Proj GC'!$A$68:$AM$87,AE$1+1,FALSE)</f>
        <v>117.90699832012083</v>
      </c>
      <c r="AF2" s="22">
        <f ca="1">VLOOKUP($A2,'Proj GC'!$A$68:$AM$87,AF$1+1,FALSE)</f>
        <v>74.508775540487434</v>
      </c>
      <c r="AG2" s="22">
        <f ca="1">VLOOKUP($A2,'Proj GC'!$A$68:$AM$87,AG$1+1,FALSE)</f>
        <v>91.566097070610255</v>
      </c>
      <c r="AH2" s="22">
        <f ca="1">VLOOKUP($A2,'Proj GC'!$A$68:$AM$87,AH$1+1,FALSE)</f>
        <v>159.56531046819521</v>
      </c>
      <c r="AI2" s="22">
        <f ca="1">VLOOKUP($A2,'Proj GC'!$A$68:$AM$87,AI$1+1,FALSE)</f>
        <v>108.33683551229151</v>
      </c>
      <c r="AJ2" s="22">
        <f ca="1">VLOOKUP($A2,'Proj GC'!$A$68:$AM$87,AJ$1+1,FALSE)</f>
        <v>56.908938382277455</v>
      </c>
      <c r="AK2" s="22">
        <f ca="1">VLOOKUP($A2,'Proj GC'!$A$68:$AM$87,AK$1+1,FALSE)</f>
        <v>110.0664684180749</v>
      </c>
      <c r="AL2" s="22">
        <f ca="1">VLOOKUP($A2,'Proj GC'!$A$68:$AM$87,AL$1+1,FALSE)</f>
        <v>80.455008358709279</v>
      </c>
      <c r="AM2" s="22">
        <f ca="1">VLOOKUP($A2,'Proj GC'!$A$68:$AM$87,AM$1+1,FALSE)</f>
        <v>99.303826076938265</v>
      </c>
      <c r="AN2" s="22">
        <f ca="1">AVERAGE(OFFSET($A2,0,Fixtures!$D$6,1,3))</f>
        <v>94.032105500862656</v>
      </c>
      <c r="AO2" s="22">
        <f ca="1">AVERAGE(OFFSET($A2,0,Fixtures!$D$6,1,6))</f>
        <v>101.71064891047639</v>
      </c>
      <c r="AP2" s="22">
        <f ca="1">AVERAGE(OFFSET($A2,0,Fixtures!$D$6,1,9))</f>
        <v>103.98934183801681</v>
      </c>
      <c r="AQ2" s="22">
        <f ca="1">AVERAGE(OFFSET($A2,0,Fixtures!$D$6,1,12))</f>
        <v>100.93469323789959</v>
      </c>
      <c r="AR2" s="22">
        <f ca="1">IF(OR(Fixtures!$D$6&lt;=0,Fixtures!$D$6&gt;39),AVERAGE(A2:AM2),AVERAGE(OFFSET($A2,0,Fixtures!$D$6,1,39-Fixtures!$D$6)))</f>
        <v>99.355368092174473</v>
      </c>
    </row>
    <row r="3" spans="1:46" x14ac:dyDescent="0.25">
      <c r="A3" s="30" t="s">
        <v>121</v>
      </c>
      <c r="B3" s="22">
        <f ca="1">VLOOKUP($A3,'Proj GC'!$A$68:$AM$87,B$1+1,FALSE)</f>
        <v>94.996752294727969</v>
      </c>
      <c r="C3" s="22">
        <f ca="1">VLOOKUP($A3,'Proj GC'!$A$68:$AM$87,C$1+1,FALSE)</f>
        <v>81.248584972040391</v>
      </c>
      <c r="D3" s="22">
        <f ca="1">VLOOKUP($A3,'Proj GC'!$A$68:$AM$87,D$1+1,FALSE)</f>
        <v>95.441383180888394</v>
      </c>
      <c r="E3" s="22">
        <f ca="1">VLOOKUP($A3,'Proj GC'!$A$68:$AM$87,E$1+1,FALSE)</f>
        <v>190.07061909026544</v>
      </c>
      <c r="F3" s="22">
        <f ca="1">VLOOKUP($A3,'Proj GC'!$A$68:$AM$87,F$1+1,FALSE)</f>
        <v>74.995430224278195</v>
      </c>
      <c r="G3" s="22">
        <f ca="1">VLOOKUP($A3,'Proj GC'!$A$68:$AM$87,G$1+1,FALSE)</f>
        <v>74.508775540487434</v>
      </c>
      <c r="H3" s="22">
        <f ca="1">VLOOKUP($A3,'Proj GC'!$A$68:$AM$87,H$1+1,FALSE)</f>
        <v>144.10855350236992</v>
      </c>
      <c r="I3" s="22">
        <f ca="1">VLOOKUP($A3,'Proj GC'!$A$68:$AM$87,I$1+1,FALSE)</f>
        <v>85.686219675040647</v>
      </c>
      <c r="J3" s="22">
        <f ca="1">VLOOKUP($A3,'Proj GC'!$A$68:$AM$87,J$1+1,FALSE)</f>
        <v>101.92276556724865</v>
      </c>
      <c r="K3" s="22">
        <f ca="1">VLOOKUP($A3,'Proj GC'!$A$68:$AM$87,K$1+1,FALSE)</f>
        <v>90.054383251152188</v>
      </c>
      <c r="L3" s="22">
        <f ca="1">VLOOKUP($A3,'Proj GC'!$A$68:$AM$87,L$1+1,FALSE)</f>
        <v>71.496263868543281</v>
      </c>
      <c r="M3" s="22">
        <f ca="1">VLOOKUP($A3,'Proj GC'!$A$68:$AM$87,M$1+1,FALSE)</f>
        <v>132.41168784835631</v>
      </c>
      <c r="N3" s="22">
        <f ca="1">VLOOKUP($A3,'Proj GC'!$A$68:$AM$87,N$1+1,FALSE)</f>
        <v>110.17116245055088</v>
      </c>
      <c r="O3" s="22">
        <f ca="1">VLOOKUP($A3,'Proj GC'!$A$68:$AM$87,O$1+1,FALSE)</f>
        <v>159.56531046819521</v>
      </c>
      <c r="P3" s="22">
        <f ca="1">VLOOKUP($A3,'Proj GC'!$A$68:$AM$87,P$1+1,FALSE)</f>
        <v>98.333899105089117</v>
      </c>
      <c r="Q3" s="22">
        <f ca="1">VLOOKUP($A3,'Proj GC'!$A$68:$AM$87,Q$1+1,FALSE)</f>
        <v>91.566097070610255</v>
      </c>
      <c r="R3" s="22">
        <f ca="1">VLOOKUP($A3,'Proj GC'!$A$68:$AM$87,R$1+1,FALSE)</f>
        <v>69.555369133894672</v>
      </c>
      <c r="S3" s="22">
        <f ca="1">VLOOKUP($A3,'Proj GC'!$A$68:$AM$87,S$1+1,FALSE)</f>
        <v>75.606935645031783</v>
      </c>
      <c r="T3" s="22">
        <f ca="1">VLOOKUP($A3,'Proj GC'!$A$68:$AM$87,T$1+1,FALSE)</f>
        <v>104.72760182504967</v>
      </c>
      <c r="U3" s="22">
        <f ca="1">VLOOKUP($A3,'Proj GC'!$A$68:$AM$87,U$1+1,FALSE)</f>
        <v>65.257786950741192</v>
      </c>
      <c r="V3" s="22">
        <f ca="1">VLOOKUP($A3,'Proj GC'!$A$68:$AM$87,V$1+1,FALSE)</f>
        <v>117.90699832012083</v>
      </c>
      <c r="W3" s="22">
        <f ca="1">VLOOKUP($A3,'Proj GC'!$A$68:$AM$87,W$1+1,FALSE)</f>
        <v>110.0664684180749</v>
      </c>
      <c r="X3" s="22">
        <f ca="1">VLOOKUP($A3,'Proj GC'!$A$68:$AM$87,X$1+1,FALSE)</f>
        <v>83.391353645930707</v>
      </c>
      <c r="Y3" s="22">
        <f ca="1">VLOOKUP($A3,'Proj GC'!$A$68:$AM$87,Y$1+1,FALSE)</f>
        <v>79.759517384239246</v>
      </c>
      <c r="Z3" s="22">
        <f ca="1">VLOOKUP($A3,'Proj GC'!$A$68:$AM$87,Z$1+1,FALSE)</f>
        <v>99.303826076938265</v>
      </c>
      <c r="AA3" s="22">
        <f ca="1">VLOOKUP($A3,'Proj GC'!$A$68:$AM$87,AA$1+1,FALSE)</f>
        <v>77.724615513868329</v>
      </c>
      <c r="AB3" s="22">
        <f ca="1">VLOOKUP($A3,'Proj GC'!$A$68:$AM$87,AB$1+1,FALSE)</f>
        <v>92.408476899483304</v>
      </c>
      <c r="AC3" s="22">
        <f ca="1">VLOOKUP($A3,'Proj GC'!$A$68:$AM$87,AC$1+1,FALSE)</f>
        <v>56.908938382277455</v>
      </c>
      <c r="AD3" s="22">
        <f ca="1">VLOOKUP($A3,'Proj GC'!$A$68:$AM$87,AD$1+1,FALSE)</f>
        <v>111.91411864185699</v>
      </c>
      <c r="AE3" s="22">
        <f ca="1">VLOOKUP($A3,'Proj GC'!$A$68:$AM$87,AE$1+1,FALSE)</f>
        <v>80.455008358709279</v>
      </c>
      <c r="AF3" s="22">
        <f ca="1">VLOOKUP($A3,'Proj GC'!$A$68:$AM$87,AF$1+1,FALSE)</f>
        <v>134.65364299511776</v>
      </c>
      <c r="AG3" s="22">
        <f ca="1">VLOOKUP($A3,'Proj GC'!$A$68:$AM$87,AG$1+1,FALSE)</f>
        <v>108.33683551229151</v>
      </c>
      <c r="AH3" s="22">
        <f ca="1">VLOOKUP($A3,'Proj GC'!$A$68:$AM$87,AH$1+1,FALSE)</f>
        <v>87.384322505997346</v>
      </c>
      <c r="AI3" s="22">
        <f ca="1">VLOOKUP($A3,'Proj GC'!$A$68:$AM$87,AI$1+1,FALSE)</f>
        <v>130.55343583761424</v>
      </c>
      <c r="AJ3" s="22">
        <f ca="1">VLOOKUP($A3,'Proj GC'!$A$68:$AM$87,AJ$1+1,FALSE)</f>
        <v>155.51232471021717</v>
      </c>
      <c r="AK3" s="22">
        <f ca="1">VLOOKUP($A3,'Proj GC'!$A$68:$AM$87,AK$1+1,FALSE)</f>
        <v>116.65057944330805</v>
      </c>
      <c r="AL3" s="22">
        <f ca="1">VLOOKUP($A3,'Proj GC'!$A$68:$AM$87,AL$1+1,FALSE)</f>
        <v>60.961725442216988</v>
      </c>
      <c r="AM3" s="22">
        <f ca="1">VLOOKUP($A3,'Proj GC'!$A$68:$AM$87,AM$1+1,FALSE)</f>
        <v>91.661081385228911</v>
      </c>
      <c r="AN3" s="22">
        <f ca="1">AVERAGE(OFFSET($A3,0,Fixtures!$D$6,1,3))</f>
        <v>89.81230616342998</v>
      </c>
      <c r="AO3" s="22">
        <f ca="1">AVERAGE(OFFSET($A3,0,Fixtures!$D$6,1,6))</f>
        <v>86.452497312188939</v>
      </c>
      <c r="AP3" s="22">
        <f ca="1">AVERAGE(OFFSET($A3,0,Fixtures!$D$6,1,9))</f>
        <v>94.343309431837795</v>
      </c>
      <c r="AQ3" s="22">
        <f ca="1">AVERAGE(OFFSET($A3,0,Fixtures!$D$6,1,12))</f>
        <v>104.31717707313997</v>
      </c>
      <c r="AR3" s="22">
        <f ca="1">IF(OR(Fixtures!$D$6&lt;=0,Fixtures!$D$6&gt;39),AVERAGE(A3:AM3),AVERAGE(OFFSET($A3,0,Fixtures!$D$6,1,39-Fixtures!$D$6)))</f>
        <v>100.31635226465183</v>
      </c>
    </row>
    <row r="4" spans="1:46" x14ac:dyDescent="0.25">
      <c r="A4" s="30" t="s">
        <v>73</v>
      </c>
      <c r="B4" s="22">
        <f ca="1">VLOOKUP($A4,'Proj GC'!$A$68:$AM$87,B$1+1,FALSE)</f>
        <v>75.606935645031783</v>
      </c>
      <c r="C4" s="22">
        <f ca="1">VLOOKUP($A4,'Proj GC'!$A$68:$AM$87,C$1+1,FALSE)</f>
        <v>101.92276556724865</v>
      </c>
      <c r="D4" s="22">
        <f ca="1">VLOOKUP($A4,'Proj GC'!$A$68:$AM$87,D$1+1,FALSE)</f>
        <v>155.51232471021717</v>
      </c>
      <c r="E4" s="22">
        <f ca="1">VLOOKUP($A4,'Proj GC'!$A$68:$AM$87,E$1+1,FALSE)</f>
        <v>134.65364299511776</v>
      </c>
      <c r="F4" s="22">
        <f ca="1">VLOOKUP($A4,'Proj GC'!$A$68:$AM$87,F$1+1,FALSE)</f>
        <v>90.054383251152188</v>
      </c>
      <c r="G4" s="22">
        <f ca="1">VLOOKUP($A4,'Proj GC'!$A$68:$AM$87,G$1+1,FALSE)</f>
        <v>116.65057944330805</v>
      </c>
      <c r="H4" s="22">
        <f ca="1">VLOOKUP($A4,'Proj GC'!$A$68:$AM$87,H$1+1,FALSE)</f>
        <v>81.248584972040391</v>
      </c>
      <c r="I4" s="22">
        <f ca="1">VLOOKUP($A4,'Proj GC'!$A$68:$AM$87,I$1+1,FALSE)</f>
        <v>98.333899105089117</v>
      </c>
      <c r="J4" s="22">
        <f ca="1">VLOOKUP($A4,'Proj GC'!$A$68:$AM$87,J$1+1,FALSE)</f>
        <v>71.496263868543281</v>
      </c>
      <c r="K4" s="22">
        <f ca="1">VLOOKUP($A4,'Proj GC'!$A$68:$AM$87,K$1+1,FALSE)</f>
        <v>94.996752294727969</v>
      </c>
      <c r="L4" s="22">
        <f ca="1">VLOOKUP($A4,'Proj GC'!$A$68:$AM$87,L$1+1,FALSE)</f>
        <v>108.33683551229151</v>
      </c>
      <c r="M4" s="22">
        <f ca="1">VLOOKUP($A4,'Proj GC'!$A$68:$AM$87,M$1+1,FALSE)</f>
        <v>74.508775540487434</v>
      </c>
      <c r="N4" s="22">
        <f ca="1">VLOOKUP($A4,'Proj GC'!$A$68:$AM$87,N$1+1,FALSE)</f>
        <v>91.566097070610255</v>
      </c>
      <c r="O4" s="22">
        <f ca="1">VLOOKUP($A4,'Proj GC'!$A$68:$AM$87,O$1+1,FALSE)</f>
        <v>104.72760182504967</v>
      </c>
      <c r="P4" s="22">
        <f ca="1">VLOOKUP($A4,'Proj GC'!$A$68:$AM$87,P$1+1,FALSE)</f>
        <v>69.555369133894672</v>
      </c>
      <c r="Q4" s="22">
        <f ca="1">VLOOKUP($A4,'Proj GC'!$A$68:$AM$87,Q$1+1,FALSE)</f>
        <v>130.55343583761424</v>
      </c>
      <c r="R4" s="22">
        <f ca="1">VLOOKUP($A4,'Proj GC'!$A$68:$AM$87,R$1+1,FALSE)</f>
        <v>144.10855350236992</v>
      </c>
      <c r="S4" s="22">
        <f ca="1">VLOOKUP($A4,'Proj GC'!$A$68:$AM$87,S$1+1,FALSE)</f>
        <v>74.995430224278195</v>
      </c>
      <c r="T4" s="22">
        <f ca="1">VLOOKUP($A4,'Proj GC'!$A$68:$AM$87,T$1+1,FALSE)</f>
        <v>80.455008358709279</v>
      </c>
      <c r="U4" s="22">
        <f ca="1">VLOOKUP($A4,'Proj GC'!$A$68:$AM$87,U$1+1,FALSE)</f>
        <v>103.31380447954814</v>
      </c>
      <c r="V4" s="22">
        <f ca="1">VLOOKUP($A4,'Proj GC'!$A$68:$AM$87,V$1+1,FALSE)</f>
        <v>99.303826076938265</v>
      </c>
      <c r="W4" s="22">
        <f ca="1">VLOOKUP($A4,'Proj GC'!$A$68:$AM$87,W$1+1,FALSE)</f>
        <v>77.724615513868329</v>
      </c>
      <c r="X4" s="22">
        <f ca="1">VLOOKUP($A4,'Proj GC'!$A$68:$AM$87,X$1+1,FALSE)</f>
        <v>87.384322505997346</v>
      </c>
      <c r="Y4" s="22">
        <f ca="1">VLOOKUP($A4,'Proj GC'!$A$68:$AM$87,Y$1+1,FALSE)</f>
        <v>84.529476392357566</v>
      </c>
      <c r="Z4" s="22">
        <f ca="1">VLOOKUP($A4,'Proj GC'!$A$68:$AM$87,Z$1+1,FALSE)</f>
        <v>83.391353645930707</v>
      </c>
      <c r="AA4" s="22">
        <f ca="1">VLOOKUP($A4,'Proj GC'!$A$68:$AM$87,AA$1+1,FALSE)</f>
        <v>92.408476899483304</v>
      </c>
      <c r="AB4" s="22">
        <f ca="1">VLOOKUP($A4,'Proj GC'!$A$68:$AM$87,AB$1+1,FALSE)</f>
        <v>91.661081385228911</v>
      </c>
      <c r="AC4" s="22">
        <f ca="1">VLOOKUP($A4,'Proj GC'!$A$68:$AM$87,AC$1+1,FALSE)</f>
        <v>117.90699832012083</v>
      </c>
      <c r="AD4" s="22">
        <f ca="1">VLOOKUP($A4,'Proj GC'!$A$68:$AM$87,AD$1+1,FALSE)</f>
        <v>159.56531046819521</v>
      </c>
      <c r="AE4" s="22">
        <f ca="1">VLOOKUP($A4,'Proj GC'!$A$68:$AM$87,AE$1+1,FALSE)</f>
        <v>56.908938382277455</v>
      </c>
      <c r="AF4" s="22">
        <f ca="1">VLOOKUP($A4,'Proj GC'!$A$68:$AM$87,AF$1+1,FALSE)</f>
        <v>111.91411864185699</v>
      </c>
      <c r="AG4" s="22">
        <f ca="1">VLOOKUP($A4,'Proj GC'!$A$68:$AM$87,AG$1+1,FALSE)</f>
        <v>60.961725442216988</v>
      </c>
      <c r="AH4" s="22">
        <f ca="1">VLOOKUP($A4,'Proj GC'!$A$68:$AM$87,AH$1+1,FALSE)</f>
        <v>132.41168784835631</v>
      </c>
      <c r="AI4" s="22">
        <f ca="1">VLOOKUP($A4,'Proj GC'!$A$68:$AM$87,AI$1+1,FALSE)</f>
        <v>85.686219675040647</v>
      </c>
      <c r="AJ4" s="22">
        <f ca="1">VLOOKUP($A4,'Proj GC'!$A$68:$AM$87,AJ$1+1,FALSE)</f>
        <v>110.17116245055088</v>
      </c>
      <c r="AK4" s="22">
        <f ca="1">VLOOKUP($A4,'Proj GC'!$A$68:$AM$87,AK$1+1,FALSE)</f>
        <v>190.07061909026544</v>
      </c>
      <c r="AL4" s="22">
        <f ca="1">VLOOKUP($A4,'Proj GC'!$A$68:$AM$87,AL$1+1,FALSE)</f>
        <v>95.441383180888394</v>
      </c>
      <c r="AM4" s="22">
        <f ca="1">VLOOKUP($A4,'Proj GC'!$A$68:$AM$87,AM$1+1,FALSE)</f>
        <v>110.0664684180749</v>
      </c>
      <c r="AN4" s="22">
        <f ca="1">AVERAGE(OFFSET($A4,0,Fixtures!$D$6,1,3))</f>
        <v>89.153637310214307</v>
      </c>
      <c r="AO4" s="22">
        <f ca="1">AVERAGE(OFFSET($A4,0,Fixtures!$D$6,1,6))</f>
        <v>100.30702651687274</v>
      </c>
      <c r="AP4" s="22">
        <f ca="1">AVERAGE(OFFSET($A4,0,Fixtures!$D$6,1,9))</f>
        <v>100.79218789262966</v>
      </c>
      <c r="AQ4" s="22">
        <f ca="1">AVERAGE(OFFSET($A4,0,Fixtures!$D$6,1,12))</f>
        <v>107.75480768746031</v>
      </c>
      <c r="AR4" s="22">
        <f ca="1">IF(OR(Fixtures!$D$6&lt;=0,Fixtures!$D$6&gt;39),AVERAGE(A4:AM4),AVERAGE(OFFSET($A4,0,Fixtures!$D$6,1,39-Fixtures!$D$6)))</f>
        <v>107.04039598917765</v>
      </c>
    </row>
    <row r="5" spans="1:46" x14ac:dyDescent="0.25">
      <c r="A5" s="30" t="s">
        <v>61</v>
      </c>
      <c r="B5" s="22">
        <f ca="1">VLOOKUP($A5,'Proj GC'!$A$68:$AM$87,B$1+1,FALSE)</f>
        <v>95.441383180888394</v>
      </c>
      <c r="C5" s="22">
        <f ca="1">VLOOKUP($A5,'Proj GC'!$A$68:$AM$87,C$1+1,FALSE)</f>
        <v>98.333899105089117</v>
      </c>
      <c r="D5" s="22">
        <f ca="1">VLOOKUP($A5,'Proj GC'!$A$68:$AM$87,D$1+1,FALSE)</f>
        <v>111.91411864185699</v>
      </c>
      <c r="E5" s="22">
        <f ca="1">VLOOKUP($A5,'Proj GC'!$A$68:$AM$87,E$1+1,FALSE)</f>
        <v>130.55343583761424</v>
      </c>
      <c r="F5" s="22">
        <f ca="1">VLOOKUP($A5,'Proj GC'!$A$68:$AM$87,F$1+1,FALSE)</f>
        <v>103.31380447954814</v>
      </c>
      <c r="G5" s="22">
        <f ca="1">VLOOKUP($A5,'Proj GC'!$A$68:$AM$87,G$1+1,FALSE)</f>
        <v>71.496263868543281</v>
      </c>
      <c r="H5" s="22">
        <f ca="1">VLOOKUP($A5,'Proj GC'!$A$68:$AM$87,H$1+1,FALSE)</f>
        <v>101.92276556724865</v>
      </c>
      <c r="I5" s="22">
        <f ca="1">VLOOKUP($A5,'Proj GC'!$A$68:$AM$87,I$1+1,FALSE)</f>
        <v>90.054383251152188</v>
      </c>
      <c r="J5" s="22">
        <f ca="1">VLOOKUP($A5,'Proj GC'!$A$68:$AM$87,J$1+1,FALSE)</f>
        <v>134.65364299511776</v>
      </c>
      <c r="K5" s="22">
        <f ca="1">VLOOKUP($A5,'Proj GC'!$A$68:$AM$87,K$1+1,FALSE)</f>
        <v>117.90699832012083</v>
      </c>
      <c r="L5" s="22">
        <f ca="1">VLOOKUP($A5,'Proj GC'!$A$68:$AM$87,L$1+1,FALSE)</f>
        <v>92.408476899483304</v>
      </c>
      <c r="M5" s="22">
        <f ca="1">VLOOKUP($A5,'Proj GC'!$A$68:$AM$87,M$1+1,FALSE)</f>
        <v>81.248584972040391</v>
      </c>
      <c r="N5" s="22">
        <f ca="1">VLOOKUP($A5,'Proj GC'!$A$68:$AM$87,N$1+1,FALSE)</f>
        <v>94.996752294727969</v>
      </c>
      <c r="O5" s="22">
        <f ca="1">VLOOKUP($A5,'Proj GC'!$A$68:$AM$87,O$1+1,FALSE)</f>
        <v>56.908938382277455</v>
      </c>
      <c r="P5" s="22">
        <f ca="1">VLOOKUP($A5,'Proj GC'!$A$68:$AM$87,P$1+1,FALSE)</f>
        <v>155.51232471021717</v>
      </c>
      <c r="Q5" s="22">
        <f ca="1">VLOOKUP($A5,'Proj GC'!$A$68:$AM$87,Q$1+1,FALSE)</f>
        <v>104.72760182504967</v>
      </c>
      <c r="R5" s="22">
        <f ca="1">VLOOKUP($A5,'Proj GC'!$A$68:$AM$87,R$1+1,FALSE)</f>
        <v>60.961725442216988</v>
      </c>
      <c r="S5" s="22">
        <f ca="1">VLOOKUP($A5,'Proj GC'!$A$68:$AM$87,S$1+1,FALSE)</f>
        <v>79.759517384239246</v>
      </c>
      <c r="T5" s="22">
        <f ca="1">VLOOKUP($A5,'Proj GC'!$A$68:$AM$87,T$1+1,FALSE)</f>
        <v>110.0664684180749</v>
      </c>
      <c r="U5" s="22">
        <f ca="1">VLOOKUP($A5,'Proj GC'!$A$68:$AM$87,U$1+1,FALSE)</f>
        <v>108.33683551229151</v>
      </c>
      <c r="V5" s="22">
        <f ca="1">VLOOKUP($A5,'Proj GC'!$A$68:$AM$87,V$1+1,FALSE)</f>
        <v>83.391353645930707</v>
      </c>
      <c r="W5" s="22">
        <f ca="1">VLOOKUP($A5,'Proj GC'!$A$68:$AM$87,W$1+1,FALSE)</f>
        <v>144.10855350236992</v>
      </c>
      <c r="X5" s="22">
        <f ca="1">VLOOKUP($A5,'Proj GC'!$A$68:$AM$87,X$1+1,FALSE)</f>
        <v>110.17116245055088</v>
      </c>
      <c r="Y5" s="22">
        <f ca="1">VLOOKUP($A5,'Proj GC'!$A$68:$AM$87,Y$1+1,FALSE)</f>
        <v>132.41168784835631</v>
      </c>
      <c r="Z5" s="22">
        <f ca="1">VLOOKUP($A5,'Proj GC'!$A$68:$AM$87,Z$1+1,FALSE)</f>
        <v>80.455008358709279</v>
      </c>
      <c r="AA5" s="22">
        <f ca="1">VLOOKUP($A5,'Proj GC'!$A$68:$AM$87,AA$1+1,FALSE)</f>
        <v>116.65057944330805</v>
      </c>
      <c r="AB5" s="22">
        <f ca="1">VLOOKUP($A5,'Proj GC'!$A$68:$AM$87,AB$1+1,FALSE)</f>
        <v>65.257786950741192</v>
      </c>
      <c r="AC5" s="22">
        <f ca="1">VLOOKUP($A5,'Proj GC'!$A$68:$AM$87,AC$1+1,FALSE)</f>
        <v>74.508775540487434</v>
      </c>
      <c r="AD5" s="22">
        <f ca="1">VLOOKUP($A5,'Proj GC'!$A$68:$AM$87,AD$1+1,FALSE)</f>
        <v>85.686219675040647</v>
      </c>
      <c r="AE5" s="22">
        <f ca="1">VLOOKUP($A5,'Proj GC'!$A$68:$AM$87,AE$1+1,FALSE)</f>
        <v>190.07061909026544</v>
      </c>
      <c r="AF5" s="22">
        <f ca="1">VLOOKUP($A5,'Proj GC'!$A$68:$AM$87,AF$1+1,FALSE)</f>
        <v>77.724615513868329</v>
      </c>
      <c r="AG5" s="22">
        <f ca="1">VLOOKUP($A5,'Proj GC'!$A$68:$AM$87,AG$1+1,FALSE)</f>
        <v>69.555369133894672</v>
      </c>
      <c r="AH5" s="22">
        <f ca="1">VLOOKUP($A5,'Proj GC'!$A$68:$AM$87,AH$1+1,FALSE)</f>
        <v>75.606935645031783</v>
      </c>
      <c r="AI5" s="22">
        <f ca="1">VLOOKUP($A5,'Proj GC'!$A$68:$AM$87,AI$1+1,FALSE)</f>
        <v>99.303826076938265</v>
      </c>
      <c r="AJ5" s="22">
        <f ca="1">VLOOKUP($A5,'Proj GC'!$A$68:$AM$87,AJ$1+1,FALSE)</f>
        <v>159.56531046819521</v>
      </c>
      <c r="AK5" s="22">
        <f ca="1">VLOOKUP($A5,'Proj GC'!$A$68:$AM$87,AK$1+1,FALSE)</f>
        <v>91.566097070610255</v>
      </c>
      <c r="AL5" s="22">
        <f ca="1">VLOOKUP($A5,'Proj GC'!$A$68:$AM$87,AL$1+1,FALSE)</f>
        <v>87.384322505997346</v>
      </c>
      <c r="AM5" s="22">
        <f ca="1">VLOOKUP($A5,'Proj GC'!$A$68:$AM$87,AM$1+1,FALSE)</f>
        <v>84.529476392357566</v>
      </c>
      <c r="AN5" s="22">
        <f ca="1">AVERAGE(OFFSET($A5,0,Fixtures!$D$6,1,3))</f>
        <v>87.454458250919515</v>
      </c>
      <c r="AO5" s="22">
        <f ca="1">AVERAGE(OFFSET($A5,0,Fixtures!$D$6,1,6))</f>
        <v>102.10483150975868</v>
      </c>
      <c r="AP5" s="22">
        <f ca="1">AVERAGE(OFFSET($A5,0,Fixtures!$D$6,1,9))</f>
        <v>92.835101039038534</v>
      </c>
      <c r="AQ5" s="22">
        <f ca="1">AVERAGE(OFFSET($A5,0,Fixtures!$D$6,1,12))</f>
        <v>98.829261913924213</v>
      </c>
      <c r="AR5" s="22">
        <f ca="1">IF(OR(Fixtures!$D$6&lt;=0,Fixtures!$D$6&gt;39),AVERAGE(A5:AM5),AVERAGE(OFFSET($A5,0,Fixtures!$D$6,1,39-Fixtures!$D$6)))</f>
        <v>96.990352990388956</v>
      </c>
    </row>
    <row r="6" spans="1:46" x14ac:dyDescent="0.25">
      <c r="A6" s="30" t="s">
        <v>53</v>
      </c>
      <c r="B6" s="22">
        <f ca="1">VLOOKUP($A6,'Proj GC'!$A$68:$AM$87,B$1+1,FALSE)</f>
        <v>90.054383251152188</v>
      </c>
      <c r="C6" s="22">
        <f ca="1">VLOOKUP($A6,'Proj GC'!$A$68:$AM$87,C$1+1,FALSE)</f>
        <v>92.408476899483304</v>
      </c>
      <c r="D6" s="22">
        <f ca="1">VLOOKUP($A6,'Proj GC'!$A$68:$AM$87,D$1+1,FALSE)</f>
        <v>132.41168784835631</v>
      </c>
      <c r="E6" s="22">
        <f ca="1">VLOOKUP($A6,'Proj GC'!$A$68:$AM$87,E$1+1,FALSE)</f>
        <v>83.391353645930707</v>
      </c>
      <c r="F6" s="22">
        <f ca="1">VLOOKUP($A6,'Proj GC'!$A$68:$AM$87,F$1+1,FALSE)</f>
        <v>104.72760182504967</v>
      </c>
      <c r="G6" s="22">
        <f ca="1">VLOOKUP($A6,'Proj GC'!$A$68:$AM$87,G$1+1,FALSE)</f>
        <v>91.566097070610255</v>
      </c>
      <c r="H6" s="22">
        <f ca="1">VLOOKUP($A6,'Proj GC'!$A$68:$AM$87,H$1+1,FALSE)</f>
        <v>71.496263868543281</v>
      </c>
      <c r="I6" s="22">
        <f ca="1">VLOOKUP($A6,'Proj GC'!$A$68:$AM$87,I$1+1,FALSE)</f>
        <v>99.303826076938265</v>
      </c>
      <c r="J6" s="22">
        <f ca="1">VLOOKUP($A6,'Proj GC'!$A$68:$AM$87,J$1+1,FALSE)</f>
        <v>155.51232471021717</v>
      </c>
      <c r="K6" s="22">
        <f ca="1">VLOOKUP($A6,'Proj GC'!$A$68:$AM$87,K$1+1,FALSE)</f>
        <v>98.333899105089117</v>
      </c>
      <c r="L6" s="22">
        <f ca="1">VLOOKUP($A6,'Proj GC'!$A$68:$AM$87,L$1+1,FALSE)</f>
        <v>110.17116245055088</v>
      </c>
      <c r="M6" s="22">
        <f ca="1">VLOOKUP($A6,'Proj GC'!$A$68:$AM$87,M$1+1,FALSE)</f>
        <v>144.10855350236992</v>
      </c>
      <c r="N6" s="22">
        <f ca="1">VLOOKUP($A6,'Proj GC'!$A$68:$AM$87,N$1+1,FALSE)</f>
        <v>130.55343583761424</v>
      </c>
      <c r="O6" s="22">
        <f ca="1">VLOOKUP($A6,'Proj GC'!$A$68:$AM$87,O$1+1,FALSE)</f>
        <v>91.661081385228911</v>
      </c>
      <c r="P6" s="22">
        <f ca="1">VLOOKUP($A6,'Proj GC'!$A$68:$AM$87,P$1+1,FALSE)</f>
        <v>65.257786950741192</v>
      </c>
      <c r="Q6" s="22">
        <f ca="1">VLOOKUP($A6,'Proj GC'!$A$68:$AM$87,Q$1+1,FALSE)</f>
        <v>94.996752294727969</v>
      </c>
      <c r="R6" s="22">
        <f ca="1">VLOOKUP($A6,'Proj GC'!$A$68:$AM$87,R$1+1,FALSE)</f>
        <v>84.529476392357566</v>
      </c>
      <c r="S6" s="22">
        <f ca="1">VLOOKUP($A6,'Proj GC'!$A$68:$AM$87,S$1+1,FALSE)</f>
        <v>74.508775540487434</v>
      </c>
      <c r="T6" s="22">
        <f ca="1">VLOOKUP($A6,'Proj GC'!$A$68:$AM$87,T$1+1,FALSE)</f>
        <v>81.248584972040391</v>
      </c>
      <c r="U6" s="22">
        <f ca="1">VLOOKUP($A6,'Proj GC'!$A$68:$AM$87,U$1+1,FALSE)</f>
        <v>116.65057944330805</v>
      </c>
      <c r="V6" s="22">
        <f ca="1">VLOOKUP($A6,'Proj GC'!$A$68:$AM$87,V$1+1,FALSE)</f>
        <v>87.384322505997346</v>
      </c>
      <c r="W6" s="22">
        <f ca="1">VLOOKUP($A6,'Proj GC'!$A$68:$AM$87,W$1+1,FALSE)</f>
        <v>80.455008358709279</v>
      </c>
      <c r="X6" s="22">
        <f ca="1">VLOOKUP($A6,'Proj GC'!$A$68:$AM$87,X$1+1,FALSE)</f>
        <v>190.07061909026544</v>
      </c>
      <c r="Y6" s="22">
        <f ca="1">VLOOKUP($A6,'Proj GC'!$A$68:$AM$87,Y$1+1,FALSE)</f>
        <v>95.441383180888394</v>
      </c>
      <c r="Z6" s="22">
        <f ca="1">VLOOKUP($A6,'Proj GC'!$A$68:$AM$87,Z$1+1,FALSE)</f>
        <v>75.606935645031783</v>
      </c>
      <c r="AA6" s="22">
        <f ca="1">VLOOKUP($A6,'Proj GC'!$A$68:$AM$87,AA$1+1,FALSE)</f>
        <v>110.0664684180749</v>
      </c>
      <c r="AB6" s="22">
        <f ca="1">VLOOKUP($A6,'Proj GC'!$A$68:$AM$87,AB$1+1,FALSE)</f>
        <v>60.961725442216988</v>
      </c>
      <c r="AC6" s="22">
        <f ca="1">VLOOKUP($A6,'Proj GC'!$A$68:$AM$87,AC$1+1,FALSE)</f>
        <v>103.31380447954814</v>
      </c>
      <c r="AD6" s="22">
        <f ca="1">VLOOKUP($A6,'Proj GC'!$A$68:$AM$87,AD$1+1,FALSE)</f>
        <v>77.724615513868329</v>
      </c>
      <c r="AE6" s="22">
        <f ca="1">VLOOKUP($A6,'Proj GC'!$A$68:$AM$87,AE$1+1,FALSE)</f>
        <v>79.759517384239246</v>
      </c>
      <c r="AF6" s="22">
        <f ca="1">VLOOKUP($A6,'Proj GC'!$A$68:$AM$87,AF$1+1,FALSE)</f>
        <v>159.56531046819521</v>
      </c>
      <c r="AG6" s="22">
        <f ca="1">VLOOKUP($A6,'Proj GC'!$A$68:$AM$87,AG$1+1,FALSE)</f>
        <v>74.995430224278195</v>
      </c>
      <c r="AH6" s="22">
        <f ca="1">VLOOKUP($A6,'Proj GC'!$A$68:$AM$87,AH$1+1,FALSE)</f>
        <v>134.65364299511776</v>
      </c>
      <c r="AI6" s="22">
        <f ca="1">VLOOKUP($A6,'Proj GC'!$A$68:$AM$87,AI$1+1,FALSE)</f>
        <v>117.90699832012083</v>
      </c>
      <c r="AJ6" s="22">
        <f ca="1">VLOOKUP($A6,'Proj GC'!$A$68:$AM$87,AJ$1+1,FALSE)</f>
        <v>101.92276556724865</v>
      </c>
      <c r="AK6" s="22">
        <f ca="1">VLOOKUP($A6,'Proj GC'!$A$68:$AM$87,AK$1+1,FALSE)</f>
        <v>108.33683551229151</v>
      </c>
      <c r="AL6" s="22">
        <f ca="1">VLOOKUP($A6,'Proj GC'!$A$68:$AM$87,AL$1+1,FALSE)</f>
        <v>111.91411864185699</v>
      </c>
      <c r="AM6" s="22">
        <f ca="1">VLOOKUP($A6,'Proj GC'!$A$68:$AM$87,AM$1+1,FALSE)</f>
        <v>85.686219675040647</v>
      </c>
      <c r="AN6" s="22">
        <f ca="1">AVERAGE(OFFSET($A6,0,Fixtures!$D$6,1,3))</f>
        <v>82.211709835107897</v>
      </c>
      <c r="AO6" s="22">
        <f ca="1">AVERAGE(OFFSET($A6,0,Fixtures!$D$6,1,6))</f>
        <v>84.572177813829896</v>
      </c>
      <c r="AP6" s="22">
        <f ca="1">AVERAGE(OFFSET($A6,0,Fixtures!$D$6,1,9))</f>
        <v>97.405272285618949</v>
      </c>
      <c r="AQ6" s="22">
        <f ca="1">AVERAGE(OFFSET($A6,0,Fixtures!$D$6,1,12))</f>
        <v>100.40117083085262</v>
      </c>
      <c r="AR6" s="22">
        <f ca="1">IF(OR(Fixtures!$D$6&lt;=0,Fixtures!$D$6&gt;39),AVERAGE(A6:AM6),AVERAGE(OFFSET($A6,0,Fixtures!$D$6,1,39-Fixtures!$D$6)))</f>
        <v>100.17245630622349</v>
      </c>
    </row>
    <row r="7" spans="1:46" x14ac:dyDescent="0.25">
      <c r="A7" s="30" t="s">
        <v>2</v>
      </c>
      <c r="B7" s="22">
        <f ca="1">VLOOKUP($A7,'Proj GC'!$A$68:$AM$87,B$1+1,FALSE)</f>
        <v>80.455008358709279</v>
      </c>
      <c r="C7" s="22">
        <f ca="1">VLOOKUP($A7,'Proj GC'!$A$68:$AM$87,C$1+1,FALSE)</f>
        <v>87.384322505997346</v>
      </c>
      <c r="D7" s="22">
        <f ca="1">VLOOKUP($A7,'Proj GC'!$A$68:$AM$87,D$1+1,FALSE)</f>
        <v>104.72760182504967</v>
      </c>
      <c r="E7" s="22">
        <f ca="1">VLOOKUP($A7,'Proj GC'!$A$68:$AM$87,E$1+1,FALSE)</f>
        <v>77.724615513868329</v>
      </c>
      <c r="F7" s="22">
        <f ca="1">VLOOKUP($A7,'Proj GC'!$A$68:$AM$87,F$1+1,FALSE)</f>
        <v>159.56531046819521</v>
      </c>
      <c r="G7" s="22">
        <f ca="1">VLOOKUP($A7,'Proj GC'!$A$68:$AM$87,G$1+1,FALSE)</f>
        <v>84.529476392357566</v>
      </c>
      <c r="H7" s="22">
        <f ca="1">VLOOKUP($A7,'Proj GC'!$A$68:$AM$87,H$1+1,FALSE)</f>
        <v>134.65364299511776</v>
      </c>
      <c r="I7" s="22">
        <f ca="1">VLOOKUP($A7,'Proj GC'!$A$68:$AM$87,I$1+1,FALSE)</f>
        <v>108.33683551229151</v>
      </c>
      <c r="J7" s="22">
        <f ca="1">VLOOKUP($A7,'Proj GC'!$A$68:$AM$87,J$1+1,FALSE)</f>
        <v>144.10855350236992</v>
      </c>
      <c r="K7" s="22">
        <f ca="1">VLOOKUP($A7,'Proj GC'!$A$68:$AM$87,K$1+1,FALSE)</f>
        <v>91.566097070610255</v>
      </c>
      <c r="L7" s="22">
        <f ca="1">VLOOKUP($A7,'Proj GC'!$A$68:$AM$87,L$1+1,FALSE)</f>
        <v>99.303826076938265</v>
      </c>
      <c r="M7" s="22">
        <f ca="1">VLOOKUP($A7,'Proj GC'!$A$68:$AM$87,M$1+1,FALSE)</f>
        <v>65.257786950741192</v>
      </c>
      <c r="N7" s="22">
        <f ca="1">VLOOKUP($A7,'Proj GC'!$A$68:$AM$87,N$1+1,FALSE)</f>
        <v>101.92276556724865</v>
      </c>
      <c r="O7" s="22">
        <f ca="1">VLOOKUP($A7,'Proj GC'!$A$68:$AM$87,O$1+1,FALSE)</f>
        <v>155.51232471021717</v>
      </c>
      <c r="P7" s="22">
        <f ca="1">VLOOKUP($A7,'Proj GC'!$A$68:$AM$87,P$1+1,FALSE)</f>
        <v>92.408476899483304</v>
      </c>
      <c r="Q7" s="22">
        <f ca="1">VLOOKUP($A7,'Proj GC'!$A$68:$AM$87,Q$1+1,FALSE)</f>
        <v>95.441383180888394</v>
      </c>
      <c r="R7" s="22">
        <f ca="1">VLOOKUP($A7,'Proj GC'!$A$68:$AM$87,R$1+1,FALSE)</f>
        <v>91.661081385228911</v>
      </c>
      <c r="S7" s="22">
        <f ca="1">VLOOKUP($A7,'Proj GC'!$A$68:$AM$87,S$1+1,FALSE)</f>
        <v>56.908938382277455</v>
      </c>
      <c r="T7" s="22">
        <f ca="1">VLOOKUP($A7,'Proj GC'!$A$68:$AM$87,T$1+1,FALSE)</f>
        <v>132.41168784835631</v>
      </c>
      <c r="U7" s="22">
        <f ca="1">VLOOKUP($A7,'Proj GC'!$A$68:$AM$87,U$1+1,FALSE)</f>
        <v>90.054383251152188</v>
      </c>
      <c r="V7" s="22">
        <f ca="1">VLOOKUP($A7,'Proj GC'!$A$68:$AM$87,V$1+1,FALSE)</f>
        <v>110.17116245055088</v>
      </c>
      <c r="W7" s="22">
        <f ca="1">VLOOKUP($A7,'Proj GC'!$A$68:$AM$87,W$1+1,FALSE)</f>
        <v>111.91411864185699</v>
      </c>
      <c r="X7" s="22">
        <f ca="1">VLOOKUP($A7,'Proj GC'!$A$68:$AM$87,X$1+1,FALSE)</f>
        <v>117.90699832012083</v>
      </c>
      <c r="Y7" s="22">
        <f ca="1">VLOOKUP($A7,'Proj GC'!$A$68:$AM$87,Y$1+1,FALSE)</f>
        <v>110.0664684180749</v>
      </c>
      <c r="Z7" s="22">
        <f ca="1">VLOOKUP($A7,'Proj GC'!$A$68:$AM$87,Z$1+1,FALSE)</f>
        <v>71.496263868543281</v>
      </c>
      <c r="AA7" s="22">
        <f ca="1">VLOOKUP($A7,'Proj GC'!$A$68:$AM$87,AA$1+1,FALSE)</f>
        <v>98.333899105089117</v>
      </c>
      <c r="AB7" s="22">
        <f ca="1">VLOOKUP($A7,'Proj GC'!$A$68:$AM$87,AB$1+1,FALSE)</f>
        <v>69.555369133894672</v>
      </c>
      <c r="AC7" s="22">
        <f ca="1">VLOOKUP($A7,'Proj GC'!$A$68:$AM$87,AC$1+1,FALSE)</f>
        <v>74.995430224278195</v>
      </c>
      <c r="AD7" s="22">
        <f ca="1">VLOOKUP($A7,'Proj GC'!$A$68:$AM$87,AD$1+1,FALSE)</f>
        <v>116.65057944330805</v>
      </c>
      <c r="AE7" s="22">
        <f ca="1">VLOOKUP($A7,'Proj GC'!$A$68:$AM$87,AE$1+1,FALSE)</f>
        <v>75.606935645031783</v>
      </c>
      <c r="AF7" s="22">
        <f ca="1">VLOOKUP($A7,'Proj GC'!$A$68:$AM$87,AF$1+1,FALSE)</f>
        <v>83.391353645930707</v>
      </c>
      <c r="AG7" s="22">
        <f ca="1">VLOOKUP($A7,'Proj GC'!$A$68:$AM$87,AG$1+1,FALSE)</f>
        <v>79.759517384239246</v>
      </c>
      <c r="AH7" s="22">
        <f ca="1">VLOOKUP($A7,'Proj GC'!$A$68:$AM$87,AH$1+1,FALSE)</f>
        <v>81.248584972040391</v>
      </c>
      <c r="AI7" s="22">
        <f ca="1">VLOOKUP($A7,'Proj GC'!$A$68:$AM$87,AI$1+1,FALSE)</f>
        <v>190.07061909026544</v>
      </c>
      <c r="AJ7" s="22">
        <f ca="1">VLOOKUP($A7,'Proj GC'!$A$68:$AM$87,AJ$1+1,FALSE)</f>
        <v>94.996752294727969</v>
      </c>
      <c r="AK7" s="22">
        <f ca="1">VLOOKUP($A7,'Proj GC'!$A$68:$AM$87,AK$1+1,FALSE)</f>
        <v>85.686219675040647</v>
      </c>
      <c r="AL7" s="22">
        <f ca="1">VLOOKUP($A7,'Proj GC'!$A$68:$AM$87,AL$1+1,FALSE)</f>
        <v>103.31380447954814</v>
      </c>
      <c r="AM7" s="22">
        <f ca="1">VLOOKUP($A7,'Proj GC'!$A$68:$AM$87,AM$1+1,FALSE)</f>
        <v>130.55343583761424</v>
      </c>
      <c r="AN7" s="22">
        <f ca="1">AVERAGE(OFFSET($A7,0,Fixtures!$D$6,1,3))</f>
        <v>79.79517736917569</v>
      </c>
      <c r="AO7" s="22">
        <f ca="1">AVERAGE(OFFSET($A7,0,Fixtures!$D$6,1,6))</f>
        <v>84.439746236690851</v>
      </c>
      <c r="AP7" s="22">
        <f ca="1">AVERAGE(OFFSET($A7,0,Fixtures!$D$6,1,9))</f>
        <v>83.44865926915061</v>
      </c>
      <c r="AQ7" s="22">
        <f ca="1">AVERAGE(OFFSET($A7,0,Fixtures!$D$6,1,12))</f>
        <v>93.48262704019912</v>
      </c>
      <c r="AR7" s="22">
        <f ca="1">IF(OR(Fixtures!$D$6&lt;=0,Fixtures!$D$6&gt;39),AVERAGE(A7:AM7),AVERAGE(OFFSET($A7,0,Fixtures!$D$6,1,39-Fixtures!$D$6)))</f>
        <v>96.832768914253705</v>
      </c>
    </row>
    <row r="8" spans="1:46" x14ac:dyDescent="0.25">
      <c r="A8" s="30" t="s">
        <v>113</v>
      </c>
      <c r="B8" s="22">
        <f ca="1">VLOOKUP($A8,'Proj GC'!$A$68:$AM$87,B$1+1,FALSE)</f>
        <v>159.56531046819521</v>
      </c>
      <c r="C8" s="22">
        <f ca="1">VLOOKUP($A8,'Proj GC'!$A$68:$AM$87,C$1+1,FALSE)</f>
        <v>60.961725442216988</v>
      </c>
      <c r="D8" s="22">
        <f ca="1">VLOOKUP($A8,'Proj GC'!$A$68:$AM$87,D$1+1,FALSE)</f>
        <v>117.90699832012083</v>
      </c>
      <c r="E8" s="22">
        <f ca="1">VLOOKUP($A8,'Proj GC'!$A$68:$AM$87,E$1+1,FALSE)</f>
        <v>99.303826076938265</v>
      </c>
      <c r="F8" s="22">
        <f ca="1">VLOOKUP($A8,'Proj GC'!$A$68:$AM$87,F$1+1,FALSE)</f>
        <v>155.51232471021717</v>
      </c>
      <c r="G8" s="22">
        <f ca="1">VLOOKUP($A8,'Proj GC'!$A$68:$AM$87,G$1+1,FALSE)</f>
        <v>91.661081385228911</v>
      </c>
      <c r="H8" s="22">
        <f ca="1">VLOOKUP($A8,'Proj GC'!$A$68:$AM$87,H$1+1,FALSE)</f>
        <v>69.555369133894672</v>
      </c>
      <c r="I8" s="22">
        <f ca="1">VLOOKUP($A8,'Proj GC'!$A$68:$AM$87,I$1+1,FALSE)</f>
        <v>83.391353645930707</v>
      </c>
      <c r="J8" s="22">
        <f ca="1">VLOOKUP($A8,'Proj GC'!$A$68:$AM$87,J$1+1,FALSE)</f>
        <v>79.759517384239246</v>
      </c>
      <c r="K8" s="22">
        <f ca="1">VLOOKUP($A8,'Proj GC'!$A$68:$AM$87,K$1+1,FALSE)</f>
        <v>108.33683551229151</v>
      </c>
      <c r="L8" s="22">
        <f ca="1">VLOOKUP($A8,'Proj GC'!$A$68:$AM$87,L$1+1,FALSE)</f>
        <v>103.31380447954814</v>
      </c>
      <c r="M8" s="22">
        <f ca="1">VLOOKUP($A8,'Proj GC'!$A$68:$AM$87,M$1+1,FALSE)</f>
        <v>77.724615513868329</v>
      </c>
      <c r="N8" s="22">
        <f ca="1">VLOOKUP($A8,'Proj GC'!$A$68:$AM$87,N$1+1,FALSE)</f>
        <v>110.0664684180749</v>
      </c>
      <c r="O8" s="22">
        <f ca="1">VLOOKUP($A8,'Proj GC'!$A$68:$AM$87,O$1+1,FALSE)</f>
        <v>80.455008358709279</v>
      </c>
      <c r="P8" s="22">
        <f ca="1">VLOOKUP($A8,'Proj GC'!$A$68:$AM$87,P$1+1,FALSE)</f>
        <v>116.65057944330805</v>
      </c>
      <c r="Q8" s="22">
        <f ca="1">VLOOKUP($A8,'Proj GC'!$A$68:$AM$87,Q$1+1,FALSE)</f>
        <v>75.606935645031783</v>
      </c>
      <c r="R8" s="22">
        <f ca="1">VLOOKUP($A8,'Proj GC'!$A$68:$AM$87,R$1+1,FALSE)</f>
        <v>134.65364299511776</v>
      </c>
      <c r="S8" s="22">
        <f ca="1">VLOOKUP($A8,'Proj GC'!$A$68:$AM$87,S$1+1,FALSE)</f>
        <v>91.566097070610255</v>
      </c>
      <c r="T8" s="22">
        <f ca="1">VLOOKUP($A8,'Proj GC'!$A$68:$AM$87,T$1+1,FALSE)</f>
        <v>101.92276556724865</v>
      </c>
      <c r="U8" s="22">
        <f ca="1">VLOOKUP($A8,'Proj GC'!$A$68:$AM$87,U$1+1,FALSE)</f>
        <v>85.686219675040647</v>
      </c>
      <c r="V8" s="22">
        <f ca="1">VLOOKUP($A8,'Proj GC'!$A$68:$AM$87,V$1+1,FALSE)</f>
        <v>56.908938382277455</v>
      </c>
      <c r="W8" s="22">
        <f ca="1">VLOOKUP($A8,'Proj GC'!$A$68:$AM$87,W$1+1,FALSE)</f>
        <v>132.41168784835631</v>
      </c>
      <c r="X8" s="22">
        <f ca="1">VLOOKUP($A8,'Proj GC'!$A$68:$AM$87,X$1+1,FALSE)</f>
        <v>65.257786950741192</v>
      </c>
      <c r="Y8" s="22">
        <f ca="1">VLOOKUP($A8,'Proj GC'!$A$68:$AM$87,Y$1+1,FALSE)</f>
        <v>104.72760182504967</v>
      </c>
      <c r="Z8" s="22">
        <f ca="1">VLOOKUP($A8,'Proj GC'!$A$68:$AM$87,Z$1+1,FALSE)</f>
        <v>74.508775540487434</v>
      </c>
      <c r="AA8" s="22">
        <f ca="1">VLOOKUP($A8,'Proj GC'!$A$68:$AM$87,AA$1+1,FALSE)</f>
        <v>130.55343583761424</v>
      </c>
      <c r="AB8" s="22">
        <f ca="1">VLOOKUP($A8,'Proj GC'!$A$68:$AM$87,AB$1+1,FALSE)</f>
        <v>111.91411864185699</v>
      </c>
      <c r="AC8" s="22">
        <f ca="1">VLOOKUP($A8,'Proj GC'!$A$68:$AM$87,AC$1+1,FALSE)</f>
        <v>110.17116245055088</v>
      </c>
      <c r="AD8" s="22">
        <f ca="1">VLOOKUP($A8,'Proj GC'!$A$68:$AM$87,AD$1+1,FALSE)</f>
        <v>92.408476899483304</v>
      </c>
      <c r="AE8" s="22">
        <f ca="1">VLOOKUP($A8,'Proj GC'!$A$68:$AM$87,AE$1+1,FALSE)</f>
        <v>95.441383180888394</v>
      </c>
      <c r="AF8" s="22">
        <f ca="1">VLOOKUP($A8,'Proj GC'!$A$68:$AM$87,AF$1+1,FALSE)</f>
        <v>90.054383251152188</v>
      </c>
      <c r="AG8" s="22">
        <f ca="1">VLOOKUP($A8,'Proj GC'!$A$68:$AM$87,AG$1+1,FALSE)</f>
        <v>98.333899105089117</v>
      </c>
      <c r="AH8" s="22">
        <f ca="1">VLOOKUP($A8,'Proj GC'!$A$68:$AM$87,AH$1+1,FALSE)</f>
        <v>84.529476392357566</v>
      </c>
      <c r="AI8" s="22">
        <f ca="1">VLOOKUP($A8,'Proj GC'!$A$68:$AM$87,AI$1+1,FALSE)</f>
        <v>94.996752294727969</v>
      </c>
      <c r="AJ8" s="22">
        <f ca="1">VLOOKUP($A8,'Proj GC'!$A$68:$AM$87,AJ$1+1,FALSE)</f>
        <v>81.248584972040391</v>
      </c>
      <c r="AK8" s="22">
        <f ca="1">VLOOKUP($A8,'Proj GC'!$A$68:$AM$87,AK$1+1,FALSE)</f>
        <v>144.10855350236992</v>
      </c>
      <c r="AL8" s="22">
        <f ca="1">VLOOKUP($A8,'Proj GC'!$A$68:$AM$87,AL$1+1,FALSE)</f>
        <v>74.995430224278195</v>
      </c>
      <c r="AM8" s="22">
        <f ca="1">VLOOKUP($A8,'Proj GC'!$A$68:$AM$87,AM$1+1,FALSE)</f>
        <v>190.07061909026544</v>
      </c>
      <c r="AN8" s="22">
        <f ca="1">AVERAGE(OFFSET($A8,0,Fixtures!$D$6,1,3))</f>
        <v>105.65877667331955</v>
      </c>
      <c r="AO8" s="22">
        <f ca="1">AVERAGE(OFFSET($A8,0,Fixtures!$D$6,1,6))</f>
        <v>102.49955875848019</v>
      </c>
      <c r="AP8" s="22">
        <f ca="1">AVERAGE(OFFSET($A8,0,Fixtures!$D$6,1,9))</f>
        <v>98.657234588831116</v>
      </c>
      <c r="AQ8" s="22">
        <f ca="1">AVERAGE(OFFSET($A8,0,Fixtures!$D$6,1,12))</f>
        <v>100.68908350571819</v>
      </c>
      <c r="AR8" s="22">
        <f ca="1">IF(OR(Fixtures!$D$6&lt;=0,Fixtures!$D$6&gt;39),AVERAGE(A8:AM8),AVERAGE(OFFSET($A8,0,Fixtures!$D$6,1,39-Fixtures!$D$6)))</f>
        <v>105.23821795594013</v>
      </c>
    </row>
    <row r="9" spans="1:46" x14ac:dyDescent="0.25">
      <c r="A9" s="30" t="s">
        <v>112</v>
      </c>
      <c r="B9" s="22">
        <f ca="1">VLOOKUP($A9,'Proj GC'!$A$68:$AM$87,B$1+1,FALSE)</f>
        <v>79.759517384239246</v>
      </c>
      <c r="C9" s="22">
        <f ca="1">VLOOKUP($A9,'Proj GC'!$A$68:$AM$87,C$1+1,FALSE)</f>
        <v>56.908938382277455</v>
      </c>
      <c r="D9" s="22">
        <f ca="1">VLOOKUP($A9,'Proj GC'!$A$68:$AM$87,D$1+1,FALSE)</f>
        <v>110.17116245055088</v>
      </c>
      <c r="E9" s="22">
        <f ca="1">VLOOKUP($A9,'Proj GC'!$A$68:$AM$87,E$1+1,FALSE)</f>
        <v>144.10855350236992</v>
      </c>
      <c r="F9" s="22">
        <f ca="1">VLOOKUP($A9,'Proj GC'!$A$68:$AM$87,F$1+1,FALSE)</f>
        <v>95.441383180888394</v>
      </c>
      <c r="G9" s="22">
        <f ca="1">VLOOKUP($A9,'Proj GC'!$A$68:$AM$87,G$1+1,FALSE)</f>
        <v>110.0664684180749</v>
      </c>
      <c r="H9" s="22">
        <f ca="1">VLOOKUP($A9,'Proj GC'!$A$68:$AM$87,H$1+1,FALSE)</f>
        <v>130.55343583761424</v>
      </c>
      <c r="I9" s="22">
        <f ca="1">VLOOKUP($A9,'Proj GC'!$A$68:$AM$87,I$1+1,FALSE)</f>
        <v>94.996752294727969</v>
      </c>
      <c r="J9" s="22">
        <f ca="1">VLOOKUP($A9,'Proj GC'!$A$68:$AM$87,J$1+1,FALSE)</f>
        <v>80.455008358709279</v>
      </c>
      <c r="K9" s="22">
        <f ca="1">VLOOKUP($A9,'Proj GC'!$A$68:$AM$87,K$1+1,FALSE)</f>
        <v>99.303826076938265</v>
      </c>
      <c r="L9" s="22">
        <f ca="1">VLOOKUP($A9,'Proj GC'!$A$68:$AM$87,L$1+1,FALSE)</f>
        <v>74.995430224278195</v>
      </c>
      <c r="M9" s="22">
        <f ca="1">VLOOKUP($A9,'Proj GC'!$A$68:$AM$87,M$1+1,FALSE)</f>
        <v>104.72760182504967</v>
      </c>
      <c r="N9" s="22">
        <f ca="1">VLOOKUP($A9,'Proj GC'!$A$68:$AM$87,N$1+1,FALSE)</f>
        <v>108.33683551229151</v>
      </c>
      <c r="O9" s="22">
        <f ca="1">VLOOKUP($A9,'Proj GC'!$A$68:$AM$87,O$1+1,FALSE)</f>
        <v>111.91411864185699</v>
      </c>
      <c r="P9" s="22">
        <f ca="1">VLOOKUP($A9,'Proj GC'!$A$68:$AM$87,P$1+1,FALSE)</f>
        <v>60.961725442216988</v>
      </c>
      <c r="Q9" s="22">
        <f ca="1">VLOOKUP($A9,'Proj GC'!$A$68:$AM$87,Q$1+1,FALSE)</f>
        <v>87.384322505997346</v>
      </c>
      <c r="R9" s="22">
        <f ca="1">VLOOKUP($A9,'Proj GC'!$A$68:$AM$87,R$1+1,FALSE)</f>
        <v>83.391353645930707</v>
      </c>
      <c r="S9" s="22">
        <f ca="1">VLOOKUP($A9,'Proj GC'!$A$68:$AM$87,S$1+1,FALSE)</f>
        <v>103.31380447954814</v>
      </c>
      <c r="T9" s="22">
        <f ca="1">VLOOKUP($A9,'Proj GC'!$A$68:$AM$87,T$1+1,FALSE)</f>
        <v>77.724615513868329</v>
      </c>
      <c r="U9" s="22">
        <f ca="1">VLOOKUP($A9,'Proj GC'!$A$68:$AM$87,U$1+1,FALSE)</f>
        <v>190.07061909026544</v>
      </c>
      <c r="V9" s="22">
        <f ca="1">VLOOKUP($A9,'Proj GC'!$A$68:$AM$87,V$1+1,FALSE)</f>
        <v>159.56531046819521</v>
      </c>
      <c r="W9" s="22">
        <f ca="1">VLOOKUP($A9,'Proj GC'!$A$68:$AM$87,W$1+1,FALSE)</f>
        <v>81.248584972040391</v>
      </c>
      <c r="X9" s="22">
        <f ca="1">VLOOKUP($A9,'Proj GC'!$A$68:$AM$87,X$1+1,FALSE)</f>
        <v>98.333899105089117</v>
      </c>
      <c r="Y9" s="22">
        <f ca="1">VLOOKUP($A9,'Proj GC'!$A$68:$AM$87,Y$1+1,FALSE)</f>
        <v>155.51232471021717</v>
      </c>
      <c r="Z9" s="22">
        <f ca="1">VLOOKUP($A9,'Proj GC'!$A$68:$AM$87,Z$1+1,FALSE)</f>
        <v>69.555369133894672</v>
      </c>
      <c r="AA9" s="22">
        <f ca="1">VLOOKUP($A9,'Proj GC'!$A$68:$AM$87,AA$1+1,FALSE)</f>
        <v>65.257786950741192</v>
      </c>
      <c r="AB9" s="22">
        <f ca="1">VLOOKUP($A9,'Proj GC'!$A$68:$AM$87,AB$1+1,FALSE)</f>
        <v>84.529476392357566</v>
      </c>
      <c r="AC9" s="22">
        <f ca="1">VLOOKUP($A9,'Proj GC'!$A$68:$AM$87,AC$1+1,FALSE)</f>
        <v>101.92276556724865</v>
      </c>
      <c r="AD9" s="22">
        <f ca="1">VLOOKUP($A9,'Proj GC'!$A$68:$AM$87,AD$1+1,FALSE)</f>
        <v>71.496263868543281</v>
      </c>
      <c r="AE9" s="22">
        <f ca="1">VLOOKUP($A9,'Proj GC'!$A$68:$AM$87,AE$1+1,FALSE)</f>
        <v>74.508775540487434</v>
      </c>
      <c r="AF9" s="22">
        <f ca="1">VLOOKUP($A9,'Proj GC'!$A$68:$AM$87,AF$1+1,FALSE)</f>
        <v>132.41168784835631</v>
      </c>
      <c r="AG9" s="22">
        <f ca="1">VLOOKUP($A9,'Proj GC'!$A$68:$AM$87,AG$1+1,FALSE)</f>
        <v>85.686219675040647</v>
      </c>
      <c r="AH9" s="22">
        <f ca="1">VLOOKUP($A9,'Proj GC'!$A$68:$AM$87,AH$1+1,FALSE)</f>
        <v>91.661081385228911</v>
      </c>
      <c r="AI9" s="22">
        <f ca="1">VLOOKUP($A9,'Proj GC'!$A$68:$AM$87,AI$1+1,FALSE)</f>
        <v>91.566097070610255</v>
      </c>
      <c r="AJ9" s="22">
        <f ca="1">VLOOKUP($A9,'Proj GC'!$A$68:$AM$87,AJ$1+1,FALSE)</f>
        <v>117.90699832012083</v>
      </c>
      <c r="AK9" s="22">
        <f ca="1">VLOOKUP($A9,'Proj GC'!$A$68:$AM$87,AK$1+1,FALSE)</f>
        <v>134.65364299511776</v>
      </c>
      <c r="AL9" s="22">
        <f ca="1">VLOOKUP($A9,'Proj GC'!$A$68:$AM$87,AL$1+1,FALSE)</f>
        <v>90.054383251152188</v>
      </c>
      <c r="AM9" s="22">
        <f ca="1">VLOOKUP($A9,'Proj GC'!$A$68:$AM$87,AM$1+1,FALSE)</f>
        <v>116.65057944330805</v>
      </c>
      <c r="AN9" s="22">
        <f ca="1">AVERAGE(OFFSET($A9,0,Fixtures!$D$6,1,3))</f>
        <v>73.114210825664472</v>
      </c>
      <c r="AO9" s="22">
        <f ca="1">AVERAGE(OFFSET($A9,0,Fixtures!$D$6,1,6))</f>
        <v>77.878406242212137</v>
      </c>
      <c r="AP9" s="22">
        <f ca="1">AVERAGE(OFFSET($A9,0,Fixtures!$D$6,1,9))</f>
        <v>86.336602929099854</v>
      </c>
      <c r="AQ9" s="22">
        <f ca="1">AVERAGE(OFFSET($A9,0,Fixtures!$D$6,1,12))</f>
        <v>93.429680395645619</v>
      </c>
      <c r="AR9" s="22">
        <f ca="1">IF(OR(Fixtures!$D$6&lt;=0,Fixtures!$D$6&gt;39),AVERAGE(A9:AM9),AVERAGE(OFFSET($A9,0,Fixtures!$D$6,1,39-Fixtures!$D$6)))</f>
        <v>94.84722338872912</v>
      </c>
    </row>
    <row r="10" spans="1:46" x14ac:dyDescent="0.25">
      <c r="A10" s="30" t="s">
        <v>10</v>
      </c>
      <c r="B10" s="22">
        <f ca="1">VLOOKUP($A10,'Proj GC'!$A$68:$AM$87,B$1+1,FALSE)</f>
        <v>91.661081385228911</v>
      </c>
      <c r="C10" s="22">
        <f ca="1">VLOOKUP($A10,'Proj GC'!$A$68:$AM$87,C$1+1,FALSE)</f>
        <v>130.55343583761424</v>
      </c>
      <c r="D10" s="22">
        <f ca="1">VLOOKUP($A10,'Proj GC'!$A$68:$AM$87,D$1+1,FALSE)</f>
        <v>103.31380447954814</v>
      </c>
      <c r="E10" s="22">
        <f ca="1">VLOOKUP($A10,'Proj GC'!$A$68:$AM$87,E$1+1,FALSE)</f>
        <v>108.33683551229151</v>
      </c>
      <c r="F10" s="22">
        <f ca="1">VLOOKUP($A10,'Proj GC'!$A$68:$AM$87,F$1+1,FALSE)</f>
        <v>92.408476899483304</v>
      </c>
      <c r="G10" s="22">
        <f ca="1">VLOOKUP($A10,'Proj GC'!$A$68:$AM$87,G$1+1,FALSE)</f>
        <v>65.257786950741192</v>
      </c>
      <c r="H10" s="22">
        <f ca="1">VLOOKUP($A10,'Proj GC'!$A$68:$AM$87,H$1+1,FALSE)</f>
        <v>104.72760182504967</v>
      </c>
      <c r="I10" s="22">
        <f ca="1">VLOOKUP($A10,'Proj GC'!$A$68:$AM$87,I$1+1,FALSE)</f>
        <v>117.90699832012083</v>
      </c>
      <c r="J10" s="22">
        <f ca="1">VLOOKUP($A10,'Proj GC'!$A$68:$AM$87,J$1+1,FALSE)</f>
        <v>111.91411864185699</v>
      </c>
      <c r="K10" s="22">
        <f ca="1">VLOOKUP($A10,'Proj GC'!$A$68:$AM$87,K$1+1,FALSE)</f>
        <v>110.17116245055088</v>
      </c>
      <c r="L10" s="22">
        <f ca="1">VLOOKUP($A10,'Proj GC'!$A$68:$AM$87,L$1+1,FALSE)</f>
        <v>190.07061909026544</v>
      </c>
      <c r="M10" s="22">
        <f ca="1">VLOOKUP($A10,'Proj GC'!$A$68:$AM$87,M$1+1,FALSE)</f>
        <v>90.054383251152188</v>
      </c>
      <c r="N10" s="22">
        <f ca="1">VLOOKUP($A10,'Proj GC'!$A$68:$AM$87,N$1+1,FALSE)</f>
        <v>98.333899105089117</v>
      </c>
      <c r="O10" s="22">
        <f ca="1">VLOOKUP($A10,'Proj GC'!$A$68:$AM$87,O$1+1,FALSE)</f>
        <v>77.724615513868329</v>
      </c>
      <c r="P10" s="22">
        <f ca="1">VLOOKUP($A10,'Proj GC'!$A$68:$AM$87,P$1+1,FALSE)</f>
        <v>71.496263868543281</v>
      </c>
      <c r="Q10" s="22">
        <f ca="1">VLOOKUP($A10,'Proj GC'!$A$68:$AM$87,Q$1+1,FALSE)</f>
        <v>74.508775540487434</v>
      </c>
      <c r="R10" s="22">
        <f ca="1">VLOOKUP($A10,'Proj GC'!$A$68:$AM$87,R$1+1,FALSE)</f>
        <v>81.248584972040391</v>
      </c>
      <c r="S10" s="22">
        <f ca="1">VLOOKUP($A10,'Proj GC'!$A$68:$AM$87,S$1+1,FALSE)</f>
        <v>101.92276556724865</v>
      </c>
      <c r="T10" s="22">
        <f ca="1">VLOOKUP($A10,'Proj GC'!$A$68:$AM$87,T$1+1,FALSE)</f>
        <v>144.10855350236992</v>
      </c>
      <c r="U10" s="22">
        <f ca="1">VLOOKUP($A10,'Proj GC'!$A$68:$AM$87,U$1+1,FALSE)</f>
        <v>56.908938382277455</v>
      </c>
      <c r="V10" s="22">
        <f ca="1">VLOOKUP($A10,'Proj GC'!$A$68:$AM$87,V$1+1,FALSE)</f>
        <v>85.686219675040647</v>
      </c>
      <c r="W10" s="22">
        <f ca="1">VLOOKUP($A10,'Proj GC'!$A$68:$AM$87,W$1+1,FALSE)</f>
        <v>134.65364299511776</v>
      </c>
      <c r="X10" s="22">
        <f ca="1">VLOOKUP($A10,'Proj GC'!$A$68:$AM$87,X$1+1,FALSE)</f>
        <v>91.566097070610255</v>
      </c>
      <c r="Y10" s="22">
        <f ca="1">VLOOKUP($A10,'Proj GC'!$A$68:$AM$87,Y$1+1,FALSE)</f>
        <v>69.555369133894672</v>
      </c>
      <c r="Z10" s="22">
        <f ca="1">VLOOKUP($A10,'Proj GC'!$A$68:$AM$87,Z$1+1,FALSE)</f>
        <v>159.56531046819521</v>
      </c>
      <c r="AA10" s="22">
        <f ca="1">VLOOKUP($A10,'Proj GC'!$A$68:$AM$87,AA$1+1,FALSE)</f>
        <v>74.995430224278195</v>
      </c>
      <c r="AB10" s="22">
        <f ca="1">VLOOKUP($A10,'Proj GC'!$A$68:$AM$87,AB$1+1,FALSE)</f>
        <v>83.391353645930707</v>
      </c>
      <c r="AC10" s="22">
        <f ca="1">VLOOKUP($A10,'Proj GC'!$A$68:$AM$87,AC$1+1,FALSE)</f>
        <v>99.303826076938265</v>
      </c>
      <c r="AD10" s="22">
        <f ca="1">VLOOKUP($A10,'Proj GC'!$A$68:$AM$87,AD$1+1,FALSE)</f>
        <v>60.961725442216988</v>
      </c>
      <c r="AE10" s="22">
        <f ca="1">VLOOKUP($A10,'Proj GC'!$A$68:$AM$87,AE$1+1,FALSE)</f>
        <v>87.384322505997346</v>
      </c>
      <c r="AF10" s="22">
        <f ca="1">VLOOKUP($A10,'Proj GC'!$A$68:$AM$87,AF$1+1,FALSE)</f>
        <v>80.455008358709279</v>
      </c>
      <c r="AG10" s="22">
        <f ca="1">VLOOKUP($A10,'Proj GC'!$A$68:$AM$87,AG$1+1,FALSE)</f>
        <v>94.996752294727969</v>
      </c>
      <c r="AH10" s="22">
        <f ca="1">VLOOKUP($A10,'Proj GC'!$A$68:$AM$87,AH$1+1,FALSE)</f>
        <v>155.51232471021717</v>
      </c>
      <c r="AI10" s="22">
        <f ca="1">VLOOKUP($A10,'Proj GC'!$A$68:$AM$87,AI$1+1,FALSE)</f>
        <v>110.0664684180749</v>
      </c>
      <c r="AJ10" s="22">
        <f ca="1">VLOOKUP($A10,'Proj GC'!$A$68:$AM$87,AJ$1+1,FALSE)</f>
        <v>132.41168784835631</v>
      </c>
      <c r="AK10" s="22">
        <f ca="1">VLOOKUP($A10,'Proj GC'!$A$68:$AM$87,AK$1+1,FALSE)</f>
        <v>84.529476392357566</v>
      </c>
      <c r="AL10" s="22">
        <f ca="1">VLOOKUP($A10,'Proj GC'!$A$68:$AM$87,AL$1+1,FALSE)</f>
        <v>79.759517384239246</v>
      </c>
      <c r="AM10" s="22">
        <f ca="1">VLOOKUP($A10,'Proj GC'!$A$68:$AM$87,AM$1+1,FALSE)</f>
        <v>75.606935645031783</v>
      </c>
      <c r="AN10" s="22">
        <f ca="1">AVERAGE(OFFSET($A10,0,Fixtures!$D$6,1,3))</f>
        <v>105.98403144613469</v>
      </c>
      <c r="AO10" s="22">
        <f ca="1">AVERAGE(OFFSET($A10,0,Fixtures!$D$6,1,6))</f>
        <v>94.266994727259444</v>
      </c>
      <c r="AP10" s="22">
        <f ca="1">AVERAGE(OFFSET($A10,0,Fixtures!$D$6,1,9))</f>
        <v>99.618450414134557</v>
      </c>
      <c r="AQ10" s="22">
        <f ca="1">AVERAGE(OFFSET($A10,0,Fixtures!$D$6,1,12))</f>
        <v>101.96447386549998</v>
      </c>
      <c r="AR10" s="22">
        <f ca="1">IF(OR(Fixtures!$D$6&lt;=0,Fixtures!$D$6&gt;39),AVERAGE(A10:AM10),AVERAGE(OFFSET($A10,0,Fixtures!$D$6,1,39-Fixtures!$D$6)))</f>
        <v>98.495724243947919</v>
      </c>
    </row>
    <row r="11" spans="1:46" x14ac:dyDescent="0.25">
      <c r="A11" s="30" t="s">
        <v>71</v>
      </c>
      <c r="B11" s="22">
        <f ca="1">VLOOKUP($A11,'Proj GC'!$A$68:$AM$87,B$1+1,FALSE)</f>
        <v>84.529476392357566</v>
      </c>
      <c r="C11" s="22">
        <f ca="1">VLOOKUP($A11,'Proj GC'!$A$68:$AM$87,C$1+1,FALSE)</f>
        <v>110.0664684180749</v>
      </c>
      <c r="D11" s="22">
        <f ca="1">VLOOKUP($A11,'Proj GC'!$A$68:$AM$87,D$1+1,FALSE)</f>
        <v>81.248584972040391</v>
      </c>
      <c r="E11" s="22">
        <f ca="1">VLOOKUP($A11,'Proj GC'!$A$68:$AM$87,E$1+1,FALSE)</f>
        <v>74.508775540487434</v>
      </c>
      <c r="F11" s="22">
        <f ca="1">VLOOKUP($A11,'Proj GC'!$A$68:$AM$87,F$1+1,FALSE)</f>
        <v>80.455008358709279</v>
      </c>
      <c r="G11" s="22">
        <f ca="1">VLOOKUP($A11,'Proj GC'!$A$68:$AM$87,G$1+1,FALSE)</f>
        <v>190.07061909026544</v>
      </c>
      <c r="H11" s="22">
        <f ca="1">VLOOKUP($A11,'Proj GC'!$A$68:$AM$87,H$1+1,FALSE)</f>
        <v>111.91411864185699</v>
      </c>
      <c r="I11" s="22">
        <f ca="1">VLOOKUP($A11,'Proj GC'!$A$68:$AM$87,I$1+1,FALSE)</f>
        <v>75.606935645031783</v>
      </c>
      <c r="J11" s="22">
        <f ca="1">VLOOKUP($A11,'Proj GC'!$A$68:$AM$87,J$1+1,FALSE)</f>
        <v>104.72760182504967</v>
      </c>
      <c r="K11" s="22">
        <f ca="1">VLOOKUP($A11,'Proj GC'!$A$68:$AM$87,K$1+1,FALSE)</f>
        <v>65.257786950741192</v>
      </c>
      <c r="L11" s="22">
        <f ca="1">VLOOKUP($A11,'Proj GC'!$A$68:$AM$87,L$1+1,FALSE)</f>
        <v>117.90699832012083</v>
      </c>
      <c r="M11" s="22">
        <f ca="1">VLOOKUP($A11,'Proj GC'!$A$68:$AM$87,M$1+1,FALSE)</f>
        <v>87.384322505997346</v>
      </c>
      <c r="N11" s="22">
        <f ca="1">VLOOKUP($A11,'Proj GC'!$A$68:$AM$87,N$1+1,FALSE)</f>
        <v>74.995430224278195</v>
      </c>
      <c r="O11" s="22">
        <f ca="1">VLOOKUP($A11,'Proj GC'!$A$68:$AM$87,O$1+1,FALSE)</f>
        <v>116.65057944330805</v>
      </c>
      <c r="P11" s="22">
        <f ca="1">VLOOKUP($A11,'Proj GC'!$A$68:$AM$87,P$1+1,FALSE)</f>
        <v>134.65364299511776</v>
      </c>
      <c r="Q11" s="22">
        <f ca="1">VLOOKUP($A11,'Proj GC'!$A$68:$AM$87,Q$1+1,FALSE)</f>
        <v>56.908938382277455</v>
      </c>
      <c r="R11" s="22">
        <f ca="1">VLOOKUP($A11,'Proj GC'!$A$68:$AM$87,R$1+1,FALSE)</f>
        <v>159.56531046819521</v>
      </c>
      <c r="S11" s="22">
        <f ca="1">VLOOKUP($A11,'Proj GC'!$A$68:$AM$87,S$1+1,FALSE)</f>
        <v>108.33683551229151</v>
      </c>
      <c r="T11" s="22">
        <f ca="1">VLOOKUP($A11,'Proj GC'!$A$68:$AM$87,T$1+1,FALSE)</f>
        <v>92.408476899483304</v>
      </c>
      <c r="U11" s="22">
        <f ca="1">VLOOKUP($A11,'Proj GC'!$A$68:$AM$87,U$1+1,FALSE)</f>
        <v>83.391353645930707</v>
      </c>
      <c r="V11" s="22">
        <f ca="1">VLOOKUP($A11,'Proj GC'!$A$68:$AM$87,V$1+1,FALSE)</f>
        <v>91.566097070610255</v>
      </c>
      <c r="W11" s="22">
        <f ca="1">VLOOKUP($A11,'Proj GC'!$A$68:$AM$87,W$1+1,FALSE)</f>
        <v>79.759517384239246</v>
      </c>
      <c r="X11" s="22">
        <f ca="1">VLOOKUP($A11,'Proj GC'!$A$68:$AM$87,X$1+1,FALSE)</f>
        <v>85.686219675040647</v>
      </c>
      <c r="Y11" s="22">
        <f ca="1">VLOOKUP($A11,'Proj GC'!$A$68:$AM$87,Y$1+1,FALSE)</f>
        <v>101.92276556724865</v>
      </c>
      <c r="Z11" s="22">
        <f ca="1">VLOOKUP($A11,'Proj GC'!$A$68:$AM$87,Z$1+1,FALSE)</f>
        <v>90.054383251152188</v>
      </c>
      <c r="AA11" s="22">
        <f ca="1">VLOOKUP($A11,'Proj GC'!$A$68:$AM$87,AA$1+1,FALSE)</f>
        <v>103.31380447954814</v>
      </c>
      <c r="AB11" s="22">
        <f ca="1">VLOOKUP($A11,'Proj GC'!$A$68:$AM$87,AB$1+1,FALSE)</f>
        <v>132.41168784835631</v>
      </c>
      <c r="AC11" s="22">
        <f ca="1">VLOOKUP($A11,'Proj GC'!$A$68:$AM$87,AC$1+1,FALSE)</f>
        <v>130.55343583761424</v>
      </c>
      <c r="AD11" s="22">
        <f ca="1">VLOOKUP($A11,'Proj GC'!$A$68:$AM$87,AD$1+1,FALSE)</f>
        <v>69.555369133894672</v>
      </c>
      <c r="AE11" s="22">
        <f ca="1">VLOOKUP($A11,'Proj GC'!$A$68:$AM$87,AE$1+1,FALSE)</f>
        <v>110.17116245055088</v>
      </c>
      <c r="AF11" s="22">
        <f ca="1">VLOOKUP($A11,'Proj GC'!$A$68:$AM$87,AF$1+1,FALSE)</f>
        <v>91.661081385228911</v>
      </c>
      <c r="AG11" s="22">
        <f ca="1">VLOOKUP($A11,'Proj GC'!$A$68:$AM$87,AG$1+1,FALSE)</f>
        <v>95.441383180888394</v>
      </c>
      <c r="AH11" s="22">
        <f ca="1">VLOOKUP($A11,'Proj GC'!$A$68:$AM$87,AH$1+1,FALSE)</f>
        <v>144.10855350236992</v>
      </c>
      <c r="AI11" s="22">
        <f ca="1">VLOOKUP($A11,'Proj GC'!$A$68:$AM$87,AI$1+1,FALSE)</f>
        <v>71.496263868543281</v>
      </c>
      <c r="AJ11" s="22">
        <f ca="1">VLOOKUP($A11,'Proj GC'!$A$68:$AM$87,AJ$1+1,FALSE)</f>
        <v>60.961725442216988</v>
      </c>
      <c r="AK11" s="22">
        <f ca="1">VLOOKUP($A11,'Proj GC'!$A$68:$AM$87,AK$1+1,FALSE)</f>
        <v>99.303826076938265</v>
      </c>
      <c r="AL11" s="22">
        <f ca="1">VLOOKUP($A11,'Proj GC'!$A$68:$AM$87,AL$1+1,FALSE)</f>
        <v>155.51232471021717</v>
      </c>
      <c r="AM11" s="22">
        <f ca="1">VLOOKUP($A11,'Proj GC'!$A$68:$AM$87,AM$1+1,FALSE)</f>
        <v>98.333899105089117</v>
      </c>
      <c r="AN11" s="22">
        <f ca="1">AVERAGE(OFFSET($A11,0,Fixtures!$D$6,1,3))</f>
        <v>108.59329185968555</v>
      </c>
      <c r="AO11" s="22">
        <f ca="1">AVERAGE(OFFSET($A11,0,Fixtures!$D$6,1,6))</f>
        <v>106.00997383351942</v>
      </c>
      <c r="AP11" s="22">
        <f ca="1">AVERAGE(OFFSET($A11,0,Fixtures!$D$6,1,9))</f>
        <v>107.47454011884486</v>
      </c>
      <c r="AQ11" s="22">
        <f ca="1">AVERAGE(OFFSET($A11,0,Fixtures!$D$6,1,12))</f>
        <v>99.919389704775185</v>
      </c>
      <c r="AR11" s="22">
        <f ca="1">IF(OR(Fixtures!$D$6&lt;=0,Fixtures!$D$6&gt;39),AVERAGE(A11:AM11),AVERAGE(OFFSET($A11,0,Fixtures!$D$6,1,39-Fixtures!$D$6)))</f>
        <v>103.77706430518631</v>
      </c>
    </row>
    <row r="12" spans="1:46" s="1" customFormat="1" x14ac:dyDescent="0.25">
      <c r="A12" s="30" t="s">
        <v>63</v>
      </c>
      <c r="B12" s="22">
        <f ca="1">VLOOKUP($A12,'Proj GC'!$A$68:$AM$87,B$1+1,FALSE)</f>
        <v>155.51232471021717</v>
      </c>
      <c r="C12" s="22">
        <f ca="1">VLOOKUP($A12,'Proj GC'!$A$68:$AM$87,C$1+1,FALSE)</f>
        <v>103.31380447954814</v>
      </c>
      <c r="D12" s="22">
        <f ca="1">VLOOKUP($A12,'Proj GC'!$A$68:$AM$87,D$1+1,FALSE)</f>
        <v>94.996752294727969</v>
      </c>
      <c r="E12" s="22">
        <f ca="1">VLOOKUP($A12,'Proj GC'!$A$68:$AM$87,E$1+1,FALSE)</f>
        <v>71.496263868543281</v>
      </c>
      <c r="F12" s="22">
        <f ca="1">VLOOKUP($A12,'Proj GC'!$A$68:$AM$87,F$1+1,FALSE)</f>
        <v>101.92276556724865</v>
      </c>
      <c r="G12" s="22">
        <f ca="1">VLOOKUP($A12,'Proj GC'!$A$68:$AM$87,G$1+1,FALSE)</f>
        <v>108.33683551229151</v>
      </c>
      <c r="H12" s="22">
        <f ca="1">VLOOKUP($A12,'Proj GC'!$A$68:$AM$87,H$1+1,FALSE)</f>
        <v>79.759517384239246</v>
      </c>
      <c r="I12" s="22">
        <f ca="1">VLOOKUP($A12,'Proj GC'!$A$68:$AM$87,I$1+1,FALSE)</f>
        <v>56.908938382277455</v>
      </c>
      <c r="J12" s="22">
        <f ca="1">VLOOKUP($A12,'Proj GC'!$A$68:$AM$87,J$1+1,FALSE)</f>
        <v>110.0664684180749</v>
      </c>
      <c r="K12" s="22">
        <f ca="1">VLOOKUP($A12,'Proj GC'!$A$68:$AM$87,K$1+1,FALSE)</f>
        <v>75.606935645031783</v>
      </c>
      <c r="L12" s="22">
        <f ca="1">VLOOKUP($A12,'Proj GC'!$A$68:$AM$87,L$1+1,FALSE)</f>
        <v>60.961725442216988</v>
      </c>
      <c r="M12" s="22">
        <f ca="1">VLOOKUP($A12,'Proj GC'!$A$68:$AM$87,M$1+1,FALSE)</f>
        <v>91.661081385228911</v>
      </c>
      <c r="N12" s="22">
        <f ca="1">VLOOKUP($A12,'Proj GC'!$A$68:$AM$87,N$1+1,FALSE)</f>
        <v>85.686219675040647</v>
      </c>
      <c r="O12" s="22">
        <f ca="1">VLOOKUP($A12,'Proj GC'!$A$68:$AM$87,O$1+1,FALSE)</f>
        <v>144.10855350236992</v>
      </c>
      <c r="P12" s="22">
        <f ca="1">VLOOKUP($A12,'Proj GC'!$A$68:$AM$87,P$1+1,FALSE)</f>
        <v>111.91411864185699</v>
      </c>
      <c r="Q12" s="22">
        <f ca="1">VLOOKUP($A12,'Proj GC'!$A$68:$AM$87,Q$1+1,FALSE)</f>
        <v>80.455008358709279</v>
      </c>
      <c r="R12" s="22">
        <f ca="1">VLOOKUP($A12,'Proj GC'!$A$68:$AM$87,R$1+1,FALSE)</f>
        <v>116.65057944330805</v>
      </c>
      <c r="S12" s="22">
        <f ca="1">VLOOKUP($A12,'Proj GC'!$A$68:$AM$87,S$1+1,FALSE)</f>
        <v>130.55343583761424</v>
      </c>
      <c r="T12" s="22">
        <f ca="1">VLOOKUP($A12,'Proj GC'!$A$68:$AM$87,T$1+1,FALSE)</f>
        <v>69.555369133894672</v>
      </c>
      <c r="U12" s="22">
        <f ca="1">VLOOKUP($A12,'Proj GC'!$A$68:$AM$87,U$1+1,FALSE)</f>
        <v>110.17116245055088</v>
      </c>
      <c r="V12" s="22">
        <f ca="1">VLOOKUP($A12,'Proj GC'!$A$68:$AM$87,V$1+1,FALSE)</f>
        <v>65.257786950741192</v>
      </c>
      <c r="W12" s="22">
        <f ca="1">VLOOKUP($A12,'Proj GC'!$A$68:$AM$87,W$1+1,FALSE)</f>
        <v>92.408476899483304</v>
      </c>
      <c r="X12" s="22">
        <f ca="1">VLOOKUP($A12,'Proj GC'!$A$68:$AM$87,X$1+1,FALSE)</f>
        <v>90.054383251152188</v>
      </c>
      <c r="Y12" s="22">
        <f ca="1">VLOOKUP($A12,'Proj GC'!$A$68:$AM$87,Y$1+1,FALSE)</f>
        <v>134.65364299511776</v>
      </c>
      <c r="Z12" s="22">
        <f ca="1">VLOOKUP($A12,'Proj GC'!$A$68:$AM$87,Z$1+1,FALSE)</f>
        <v>84.529476392357566</v>
      </c>
      <c r="AA12" s="22">
        <f ca="1">VLOOKUP($A12,'Proj GC'!$A$68:$AM$87,AA$1+1,FALSE)</f>
        <v>190.07061909026544</v>
      </c>
      <c r="AB12" s="22">
        <f ca="1">VLOOKUP($A12,'Proj GC'!$A$68:$AM$87,AB$1+1,FALSE)</f>
        <v>159.56531046819521</v>
      </c>
      <c r="AC12" s="22">
        <f ca="1">VLOOKUP($A12,'Proj GC'!$A$68:$AM$87,AC$1+1,FALSE)</f>
        <v>95.441383180888394</v>
      </c>
      <c r="AD12" s="22">
        <f ca="1">VLOOKUP($A12,'Proj GC'!$A$68:$AM$87,AD$1+1,FALSE)</f>
        <v>98.333899105089117</v>
      </c>
      <c r="AE12" s="22">
        <f ca="1">VLOOKUP($A12,'Proj GC'!$A$68:$AM$87,AE$1+1,FALSE)</f>
        <v>91.566097070610255</v>
      </c>
      <c r="AF12" s="22">
        <f ca="1">VLOOKUP($A12,'Proj GC'!$A$68:$AM$87,AF$1+1,FALSE)</f>
        <v>104.72760182504967</v>
      </c>
      <c r="AG12" s="22">
        <f ca="1">VLOOKUP($A12,'Proj GC'!$A$68:$AM$87,AG$1+1,FALSE)</f>
        <v>117.90699832012083</v>
      </c>
      <c r="AH12" s="22">
        <f ca="1">VLOOKUP($A12,'Proj GC'!$A$68:$AM$87,AH$1+1,FALSE)</f>
        <v>74.508775540487434</v>
      </c>
      <c r="AI12" s="22">
        <f ca="1">VLOOKUP($A12,'Proj GC'!$A$68:$AM$87,AI$1+1,FALSE)</f>
        <v>74.995430224278195</v>
      </c>
      <c r="AJ12" s="22">
        <f ca="1">VLOOKUP($A12,'Proj GC'!$A$68:$AM$87,AJ$1+1,FALSE)</f>
        <v>87.384322505997346</v>
      </c>
      <c r="AK12" s="22">
        <f ca="1">VLOOKUP($A12,'Proj GC'!$A$68:$AM$87,AK$1+1,FALSE)</f>
        <v>77.724615513868329</v>
      </c>
      <c r="AL12" s="22">
        <f ca="1">VLOOKUP($A12,'Proj GC'!$A$68:$AM$87,AL$1+1,FALSE)</f>
        <v>132.41168784835631</v>
      </c>
      <c r="AM12" s="22">
        <f ca="1">VLOOKUP($A12,'Proj GC'!$A$68:$AM$87,AM$1+1,FALSE)</f>
        <v>83.391353645930707</v>
      </c>
      <c r="AN12" s="22">
        <f ca="1">AVERAGE(OFFSET($A12,0,Fixtures!$D$6,1,3))</f>
        <v>144.72180198360607</v>
      </c>
      <c r="AO12" s="22">
        <f ca="1">AVERAGE(OFFSET($A12,0,Fixtures!$D$6,1,6))</f>
        <v>119.91779755123433</v>
      </c>
      <c r="AP12" s="22">
        <f ca="1">AVERAGE(OFFSET($A12,0,Fixtures!$D$6,1,9))</f>
        <v>112.96112899922932</v>
      </c>
      <c r="AQ12" s="22">
        <f ca="1">AVERAGE(OFFSET($A12,0,Fixtures!$D$6,1,12))</f>
        <v>104.72954410310064</v>
      </c>
      <c r="AR12" s="22">
        <f ca="1">IF(OR(Fixtures!$D$6&lt;=0,Fixtures!$D$6&gt;39),AVERAGE(A12:AM12),AVERAGE(OFFSET($A12,0,Fixtures!$D$6,1,39-Fixtures!$D$6)))</f>
        <v>105.18268362367817</v>
      </c>
      <c r="AT12" s="21"/>
    </row>
    <row r="13" spans="1:46" s="1" customFormat="1" x14ac:dyDescent="0.25">
      <c r="AT13" s="21"/>
    </row>
    <row r="14" spans="1:46" x14ac:dyDescent="0.25">
      <c r="A14" s="31" t="s">
        <v>111</v>
      </c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  <c r="N14" s="2">
        <v>13</v>
      </c>
      <c r="O14" s="2">
        <v>14</v>
      </c>
      <c r="P14" s="2">
        <v>15</v>
      </c>
      <c r="Q14" s="2">
        <v>16</v>
      </c>
      <c r="R14" s="2">
        <v>17</v>
      </c>
      <c r="S14" s="2">
        <v>18</v>
      </c>
      <c r="T14" s="2">
        <v>19</v>
      </c>
      <c r="U14" s="2">
        <v>20</v>
      </c>
      <c r="V14" s="2">
        <v>21</v>
      </c>
      <c r="W14" s="2">
        <v>22</v>
      </c>
      <c r="X14" s="2">
        <v>23</v>
      </c>
      <c r="Y14" s="2">
        <v>24</v>
      </c>
      <c r="Z14" s="2">
        <v>25</v>
      </c>
      <c r="AA14" s="2">
        <v>26</v>
      </c>
      <c r="AB14" s="2">
        <v>27</v>
      </c>
      <c r="AC14" s="2">
        <v>28</v>
      </c>
      <c r="AD14" s="2">
        <v>29</v>
      </c>
      <c r="AE14" s="2">
        <v>30</v>
      </c>
      <c r="AF14" s="2">
        <v>31</v>
      </c>
      <c r="AG14" s="2">
        <v>32</v>
      </c>
      <c r="AH14" s="2">
        <v>33</v>
      </c>
      <c r="AI14" s="2">
        <v>34</v>
      </c>
      <c r="AJ14" s="2">
        <v>35</v>
      </c>
      <c r="AK14" s="2">
        <v>36</v>
      </c>
      <c r="AL14" s="2">
        <v>37</v>
      </c>
      <c r="AM14" s="2">
        <v>38</v>
      </c>
      <c r="AN14" s="31" t="s">
        <v>56</v>
      </c>
      <c r="AO14" s="31" t="s">
        <v>57</v>
      </c>
      <c r="AP14" s="31" t="s">
        <v>58</v>
      </c>
      <c r="AQ14" s="31" t="s">
        <v>82</v>
      </c>
      <c r="AR14" s="31" t="s">
        <v>59</v>
      </c>
    </row>
    <row r="15" spans="1:46" x14ac:dyDescent="0.25">
      <c r="A15" s="30" t="s">
        <v>121</v>
      </c>
      <c r="B15" s="22">
        <f t="shared" ref="B15:AM15" ca="1" si="0">MIN(VLOOKUP($A14,$A$2:$AM$12,B$14+1,FALSE),VLOOKUP($A15,$A$2:$AM$12,B$14+1,FALSE))</f>
        <v>94.996752294727969</v>
      </c>
      <c r="C15" s="22">
        <f t="shared" ca="1" si="0"/>
        <v>65.257786950741192</v>
      </c>
      <c r="D15" s="22">
        <f t="shared" ca="1" si="0"/>
        <v>90.054383251152188</v>
      </c>
      <c r="E15" s="22">
        <f t="shared" ca="1" si="0"/>
        <v>69.555369133894672</v>
      </c>
      <c r="F15" s="22">
        <f t="shared" ca="1" si="0"/>
        <v>74.995430224278195</v>
      </c>
      <c r="G15" s="22">
        <f t="shared" ca="1" si="0"/>
        <v>74.508775540487434</v>
      </c>
      <c r="H15" s="22">
        <f t="shared" ca="1" si="0"/>
        <v>74.995430224278195</v>
      </c>
      <c r="I15" s="22">
        <f t="shared" ca="1" si="0"/>
        <v>85.686219675040647</v>
      </c>
      <c r="J15" s="22">
        <f t="shared" ca="1" si="0"/>
        <v>84.529476392357566</v>
      </c>
      <c r="K15" s="22">
        <f t="shared" ca="1" si="0"/>
        <v>90.054383251152188</v>
      </c>
      <c r="L15" s="22">
        <f t="shared" ca="1" si="0"/>
        <v>71.496263868543281</v>
      </c>
      <c r="M15" s="22">
        <f t="shared" ca="1" si="0"/>
        <v>111.91411864185699</v>
      </c>
      <c r="N15" s="22">
        <f t="shared" ca="1" si="0"/>
        <v>60.961725442216988</v>
      </c>
      <c r="O15" s="22">
        <f t="shared" ca="1" si="0"/>
        <v>132.41168784835631</v>
      </c>
      <c r="P15" s="22">
        <f t="shared" ca="1" si="0"/>
        <v>98.333899105089117</v>
      </c>
      <c r="Q15" s="22">
        <f t="shared" ca="1" si="0"/>
        <v>91.566097070610255</v>
      </c>
      <c r="R15" s="22">
        <f t="shared" ca="1" si="0"/>
        <v>69.555369133894672</v>
      </c>
      <c r="S15" s="22">
        <f t="shared" ca="1" si="0"/>
        <v>75.606935645031783</v>
      </c>
      <c r="T15" s="22">
        <f t="shared" ca="1" si="0"/>
        <v>71.496263868543281</v>
      </c>
      <c r="U15" s="22">
        <f t="shared" ca="1" si="0"/>
        <v>65.257786950741192</v>
      </c>
      <c r="V15" s="22">
        <f t="shared" ca="1" si="0"/>
        <v>91.661081385228911</v>
      </c>
      <c r="W15" s="22">
        <f t="shared" ca="1" si="0"/>
        <v>110.0664684180749</v>
      </c>
      <c r="X15" s="22">
        <f t="shared" ca="1" si="0"/>
        <v>83.391353645930707</v>
      </c>
      <c r="Y15" s="22">
        <f t="shared" ca="1" si="0"/>
        <v>77.724615513868329</v>
      </c>
      <c r="Z15" s="22">
        <f t="shared" ca="1" si="0"/>
        <v>79.759517384239246</v>
      </c>
      <c r="AA15" s="22">
        <f t="shared" ca="1" si="0"/>
        <v>77.724615513868329</v>
      </c>
      <c r="AB15" s="22">
        <f t="shared" ca="1" si="0"/>
        <v>92.408476899483304</v>
      </c>
      <c r="AC15" s="22">
        <f t="shared" ca="1" si="0"/>
        <v>56.908938382277455</v>
      </c>
      <c r="AD15" s="22">
        <f t="shared" ca="1" si="0"/>
        <v>111.91411864185699</v>
      </c>
      <c r="AE15" s="22">
        <f t="shared" ca="1" si="0"/>
        <v>80.455008358709279</v>
      </c>
      <c r="AF15" s="22">
        <f t="shared" ca="1" si="0"/>
        <v>74.508775540487434</v>
      </c>
      <c r="AG15" s="22">
        <f t="shared" ca="1" si="0"/>
        <v>91.566097070610255</v>
      </c>
      <c r="AH15" s="22">
        <f t="shared" ca="1" si="0"/>
        <v>87.384322505997346</v>
      </c>
      <c r="AI15" s="22">
        <f t="shared" ca="1" si="0"/>
        <v>108.33683551229151</v>
      </c>
      <c r="AJ15" s="22">
        <f t="shared" ca="1" si="0"/>
        <v>56.908938382277455</v>
      </c>
      <c r="AK15" s="22">
        <f t="shared" ca="1" si="0"/>
        <v>110.0664684180749</v>
      </c>
      <c r="AL15" s="22">
        <f t="shared" ca="1" si="0"/>
        <v>60.961725442216988</v>
      </c>
      <c r="AM15" s="22">
        <f t="shared" ca="1" si="0"/>
        <v>91.661081385228911</v>
      </c>
      <c r="AN15" s="22">
        <f ca="1">AVERAGE(OFFSET($A15,0,Fixtures!$D$6,1,3))</f>
        <v>83.29753659919696</v>
      </c>
      <c r="AO15" s="22">
        <f ca="1">AVERAGE(OFFSET($A15,0,Fixtures!$D$6,1,6))</f>
        <v>83.195112530072436</v>
      </c>
      <c r="AP15" s="22">
        <f ca="1">AVERAGE(OFFSET($A15,0,Fixtures!$D$6,1,9))</f>
        <v>83.625541144169972</v>
      </c>
      <c r="AQ15" s="22">
        <f ca="1">AVERAGE(OFFSET($A15,0,Fixtures!$D$6,1,12))</f>
        <v>85.66184271751446</v>
      </c>
      <c r="AR15" s="22">
        <f ca="1">IF(OR(Fixtures!$D$6&lt;=0,Fixtures!$D$6&gt;39),AVERAGE(A15:AM15),AVERAGE(OFFSET($A15,0,Fixtures!$D$6,1,39-Fixtures!$D$6)))</f>
        <v>84.326065674115668</v>
      </c>
    </row>
    <row r="16" spans="1:46" x14ac:dyDescent="0.25">
      <c r="A16" s="30" t="s">
        <v>73</v>
      </c>
      <c r="B16" s="22">
        <f ca="1">MIN(VLOOKUP($A14,$A$2:$AM$12,B$14+1,FALSE),VLOOKUP($A16,$A$2:$AM$12,B$14+1,FALSE))</f>
        <v>75.606935645031783</v>
      </c>
      <c r="C16" s="22">
        <f t="shared" ref="C16:AM16" ca="1" si="1">MIN(VLOOKUP($A14,$A$2:$AM$12,C$14+1,FALSE),VLOOKUP($A16,$A$2:$AM$12,C$14+1,FALSE))</f>
        <v>65.257786950741192</v>
      </c>
      <c r="D16" s="22">
        <f t="shared" ca="1" si="1"/>
        <v>90.054383251152188</v>
      </c>
      <c r="E16" s="22">
        <f t="shared" ca="1" si="1"/>
        <v>69.555369133894672</v>
      </c>
      <c r="F16" s="22">
        <f t="shared" ca="1" si="1"/>
        <v>81.248584972040391</v>
      </c>
      <c r="G16" s="22">
        <f t="shared" ca="1" si="1"/>
        <v>98.333899105089117</v>
      </c>
      <c r="H16" s="22">
        <f t="shared" ca="1" si="1"/>
        <v>74.995430224278195</v>
      </c>
      <c r="I16" s="22">
        <f t="shared" ca="1" si="1"/>
        <v>87.384322505997346</v>
      </c>
      <c r="J16" s="22">
        <f t="shared" ca="1" si="1"/>
        <v>71.496263868543281</v>
      </c>
      <c r="K16" s="22">
        <f t="shared" ca="1" si="1"/>
        <v>94.996752294727969</v>
      </c>
      <c r="L16" s="22">
        <f t="shared" ca="1" si="1"/>
        <v>108.33683551229151</v>
      </c>
      <c r="M16" s="22">
        <f t="shared" ca="1" si="1"/>
        <v>74.508775540487434</v>
      </c>
      <c r="N16" s="22">
        <f t="shared" ca="1" si="1"/>
        <v>60.961725442216988</v>
      </c>
      <c r="O16" s="22">
        <f t="shared" ca="1" si="1"/>
        <v>104.72760182504967</v>
      </c>
      <c r="P16" s="22">
        <f t="shared" ca="1" si="1"/>
        <v>69.555369133894672</v>
      </c>
      <c r="Q16" s="22">
        <f t="shared" ca="1" si="1"/>
        <v>110.17116245055088</v>
      </c>
      <c r="R16" s="22">
        <f t="shared" ca="1" si="1"/>
        <v>92.408476899483304</v>
      </c>
      <c r="S16" s="22">
        <f t="shared" ca="1" si="1"/>
        <v>74.995430224278195</v>
      </c>
      <c r="T16" s="22">
        <f t="shared" ca="1" si="1"/>
        <v>71.496263868543281</v>
      </c>
      <c r="U16" s="22">
        <f t="shared" ca="1" si="1"/>
        <v>94.996752294727969</v>
      </c>
      <c r="V16" s="22">
        <f t="shared" ca="1" si="1"/>
        <v>91.661081385228911</v>
      </c>
      <c r="W16" s="22">
        <f t="shared" ca="1" si="1"/>
        <v>77.724615513868329</v>
      </c>
      <c r="X16" s="22">
        <f t="shared" ca="1" si="1"/>
        <v>87.384322505997346</v>
      </c>
      <c r="Y16" s="22">
        <f t="shared" ca="1" si="1"/>
        <v>77.724615513868329</v>
      </c>
      <c r="Z16" s="22">
        <f t="shared" ca="1" si="1"/>
        <v>79.759517384239246</v>
      </c>
      <c r="AA16" s="22">
        <f t="shared" ca="1" si="1"/>
        <v>85.686219675040647</v>
      </c>
      <c r="AB16" s="22">
        <f t="shared" ca="1" si="1"/>
        <v>91.661081385228911</v>
      </c>
      <c r="AC16" s="22">
        <f t="shared" ca="1" si="1"/>
        <v>75.606935645031783</v>
      </c>
      <c r="AD16" s="22">
        <f t="shared" ca="1" si="1"/>
        <v>134.65364299511776</v>
      </c>
      <c r="AE16" s="22">
        <f t="shared" ca="1" si="1"/>
        <v>56.908938382277455</v>
      </c>
      <c r="AF16" s="22">
        <f t="shared" ca="1" si="1"/>
        <v>74.508775540487434</v>
      </c>
      <c r="AG16" s="22">
        <f t="shared" ca="1" si="1"/>
        <v>60.961725442216988</v>
      </c>
      <c r="AH16" s="22">
        <f t="shared" ca="1" si="1"/>
        <v>132.41168784835631</v>
      </c>
      <c r="AI16" s="22">
        <f t="shared" ca="1" si="1"/>
        <v>85.686219675040647</v>
      </c>
      <c r="AJ16" s="22">
        <f t="shared" ca="1" si="1"/>
        <v>56.908938382277455</v>
      </c>
      <c r="AK16" s="22">
        <f t="shared" ca="1" si="1"/>
        <v>110.0664684180749</v>
      </c>
      <c r="AL16" s="22">
        <f t="shared" ca="1" si="1"/>
        <v>80.455008358709279</v>
      </c>
      <c r="AM16" s="22">
        <f t="shared" ca="1" si="1"/>
        <v>99.303826076938265</v>
      </c>
      <c r="AN16" s="22">
        <f ca="1">AVERAGE(OFFSET($A16,0,Fixtures!$D$6,1,3))</f>
        <v>85.702272814836263</v>
      </c>
      <c r="AO16" s="22">
        <f ca="1">AVERAGE(OFFSET($A16,0,Fixtures!$D$6,1,6))</f>
        <v>87.379389244489303</v>
      </c>
      <c r="AP16" s="22">
        <f ca="1">AVERAGE(OFFSET($A16,0,Fixtures!$D$6,1,9))</f>
        <v>88.01761381088852</v>
      </c>
      <c r="AQ16" s="22">
        <f ca="1">AVERAGE(OFFSET($A16,0,Fixtures!$D$6,1,12))</f>
        <v>87.068345897782478</v>
      </c>
      <c r="AR16" s="22">
        <f ca="1">IF(OR(Fixtures!$D$6&lt;=0,Fixtures!$D$6&gt;39),AVERAGE(A16:AM16),AVERAGE(OFFSET($A16,0,Fixtures!$D$6,1,39-Fixtures!$D$6)))</f>
        <v>87.469927514931229</v>
      </c>
    </row>
    <row r="17" spans="1:46" x14ac:dyDescent="0.25">
      <c r="A17" s="30" t="s">
        <v>61</v>
      </c>
      <c r="B17" s="22">
        <f ca="1">MIN(VLOOKUP($A14,$A$2:$AM$12,B$14+1,FALSE),VLOOKUP($A17,$A$2:$AM$12,B$14+1,FALSE))</f>
        <v>95.441383180888394</v>
      </c>
      <c r="C17" s="22">
        <f t="shared" ref="C17:AM17" ca="1" si="2">MIN(VLOOKUP($A14,$A$2:$AM$12,C$14+1,FALSE),VLOOKUP($A17,$A$2:$AM$12,C$14+1,FALSE))</f>
        <v>65.257786950741192</v>
      </c>
      <c r="D17" s="22">
        <f t="shared" ca="1" si="2"/>
        <v>90.054383251152188</v>
      </c>
      <c r="E17" s="22">
        <f t="shared" ca="1" si="2"/>
        <v>69.555369133894672</v>
      </c>
      <c r="F17" s="22">
        <f t="shared" ca="1" si="2"/>
        <v>81.248584972040391</v>
      </c>
      <c r="G17" s="22">
        <f t="shared" ca="1" si="2"/>
        <v>71.496263868543281</v>
      </c>
      <c r="H17" s="22">
        <f t="shared" ca="1" si="2"/>
        <v>74.995430224278195</v>
      </c>
      <c r="I17" s="22">
        <f t="shared" ca="1" si="2"/>
        <v>87.384322505997346</v>
      </c>
      <c r="J17" s="22">
        <f t="shared" ca="1" si="2"/>
        <v>84.529476392357566</v>
      </c>
      <c r="K17" s="22">
        <f t="shared" ca="1" si="2"/>
        <v>117.90699832012083</v>
      </c>
      <c r="L17" s="22">
        <f t="shared" ca="1" si="2"/>
        <v>92.408476899483304</v>
      </c>
      <c r="M17" s="22">
        <f t="shared" ca="1" si="2"/>
        <v>81.248584972040391</v>
      </c>
      <c r="N17" s="22">
        <f t="shared" ca="1" si="2"/>
        <v>60.961725442216988</v>
      </c>
      <c r="O17" s="22">
        <f t="shared" ca="1" si="2"/>
        <v>56.908938382277455</v>
      </c>
      <c r="P17" s="22">
        <f t="shared" ca="1" si="2"/>
        <v>144.10855350236992</v>
      </c>
      <c r="Q17" s="22">
        <f t="shared" ca="1" si="2"/>
        <v>104.72760182504967</v>
      </c>
      <c r="R17" s="22">
        <f t="shared" ca="1" si="2"/>
        <v>60.961725442216988</v>
      </c>
      <c r="S17" s="22">
        <f t="shared" ca="1" si="2"/>
        <v>79.759517384239246</v>
      </c>
      <c r="T17" s="22">
        <f t="shared" ca="1" si="2"/>
        <v>71.496263868543281</v>
      </c>
      <c r="U17" s="22">
        <f t="shared" ca="1" si="2"/>
        <v>94.996752294727969</v>
      </c>
      <c r="V17" s="22">
        <f t="shared" ca="1" si="2"/>
        <v>83.391353645930707</v>
      </c>
      <c r="W17" s="22">
        <f t="shared" ca="1" si="2"/>
        <v>144.10855350236992</v>
      </c>
      <c r="X17" s="22">
        <f t="shared" ca="1" si="2"/>
        <v>103.31380447954814</v>
      </c>
      <c r="Y17" s="22">
        <f t="shared" ca="1" si="2"/>
        <v>77.724615513868329</v>
      </c>
      <c r="Z17" s="22">
        <f t="shared" ca="1" si="2"/>
        <v>79.759517384239246</v>
      </c>
      <c r="AA17" s="22">
        <f t="shared" ca="1" si="2"/>
        <v>85.686219675040647</v>
      </c>
      <c r="AB17" s="22">
        <f t="shared" ca="1" si="2"/>
        <v>65.257786950741192</v>
      </c>
      <c r="AC17" s="22">
        <f t="shared" ca="1" si="2"/>
        <v>74.508775540487434</v>
      </c>
      <c r="AD17" s="22">
        <f t="shared" ca="1" si="2"/>
        <v>85.686219675040647</v>
      </c>
      <c r="AE17" s="22">
        <f t="shared" ca="1" si="2"/>
        <v>117.90699832012083</v>
      </c>
      <c r="AF17" s="22">
        <f t="shared" ca="1" si="2"/>
        <v>74.508775540487434</v>
      </c>
      <c r="AG17" s="22">
        <f t="shared" ca="1" si="2"/>
        <v>69.555369133894672</v>
      </c>
      <c r="AH17" s="22">
        <f t="shared" ca="1" si="2"/>
        <v>75.606935645031783</v>
      </c>
      <c r="AI17" s="22">
        <f t="shared" ca="1" si="2"/>
        <v>99.303826076938265</v>
      </c>
      <c r="AJ17" s="22">
        <f t="shared" ca="1" si="2"/>
        <v>56.908938382277455</v>
      </c>
      <c r="AK17" s="22">
        <f t="shared" ca="1" si="2"/>
        <v>91.566097070610255</v>
      </c>
      <c r="AL17" s="22">
        <f t="shared" ca="1" si="2"/>
        <v>80.455008358709279</v>
      </c>
      <c r="AM17" s="22">
        <f t="shared" ca="1" si="2"/>
        <v>84.529476392357566</v>
      </c>
      <c r="AN17" s="22">
        <f ca="1">AVERAGE(OFFSET($A17,0,Fixtures!$D$6,1,3))</f>
        <v>76.901174670007038</v>
      </c>
      <c r="AO17" s="22">
        <f ca="1">AVERAGE(OFFSET($A17,0,Fixtures!$D$6,1,6))</f>
        <v>84.800919590945</v>
      </c>
      <c r="AP17" s="22">
        <f ca="1">AVERAGE(OFFSET($A17,0,Fixtures!$D$6,1,9))</f>
        <v>80.941844207231554</v>
      </c>
      <c r="AQ17" s="22">
        <f ca="1">AVERAGE(OFFSET($A17,0,Fixtures!$D$6,1,12))</f>
        <v>81.354621616242497</v>
      </c>
      <c r="AR17" s="22">
        <f ca="1">IF(OR(Fixtures!$D$6&lt;=0,Fixtures!$D$6&gt;39),AVERAGE(A17:AM17),AVERAGE(OFFSET($A17,0,Fixtures!$D$6,1,39-Fixtures!$D$6)))</f>
        <v>81.51713886756977</v>
      </c>
    </row>
    <row r="18" spans="1:46" x14ac:dyDescent="0.25">
      <c r="A18" s="30" t="s">
        <v>53</v>
      </c>
      <c r="B18" s="22">
        <f ca="1">MIN(VLOOKUP($A14,$A$2:$AM$12,B$14+1,FALSE),VLOOKUP($A18,$A$2:$AM$12,B$14+1,FALSE))</f>
        <v>90.054383251152188</v>
      </c>
      <c r="C18" s="22">
        <f t="shared" ref="C18:AM18" ca="1" si="3">MIN(VLOOKUP($A14,$A$2:$AM$12,C$14+1,FALSE),VLOOKUP($A18,$A$2:$AM$12,C$14+1,FALSE))</f>
        <v>65.257786950741192</v>
      </c>
      <c r="D18" s="22">
        <f t="shared" ca="1" si="3"/>
        <v>90.054383251152188</v>
      </c>
      <c r="E18" s="22">
        <f t="shared" ca="1" si="3"/>
        <v>69.555369133894672</v>
      </c>
      <c r="F18" s="22">
        <f t="shared" ca="1" si="3"/>
        <v>81.248584972040391</v>
      </c>
      <c r="G18" s="22">
        <f t="shared" ca="1" si="3"/>
        <v>91.566097070610255</v>
      </c>
      <c r="H18" s="22">
        <f t="shared" ca="1" si="3"/>
        <v>71.496263868543281</v>
      </c>
      <c r="I18" s="22">
        <f t="shared" ca="1" si="3"/>
        <v>87.384322505997346</v>
      </c>
      <c r="J18" s="22">
        <f t="shared" ca="1" si="3"/>
        <v>84.529476392357566</v>
      </c>
      <c r="K18" s="22">
        <f t="shared" ca="1" si="3"/>
        <v>98.333899105089117</v>
      </c>
      <c r="L18" s="22">
        <f t="shared" ca="1" si="3"/>
        <v>110.17116245055088</v>
      </c>
      <c r="M18" s="22">
        <f t="shared" ca="1" si="3"/>
        <v>111.91411864185699</v>
      </c>
      <c r="N18" s="22">
        <f t="shared" ca="1" si="3"/>
        <v>60.961725442216988</v>
      </c>
      <c r="O18" s="22">
        <f t="shared" ca="1" si="3"/>
        <v>91.661081385228911</v>
      </c>
      <c r="P18" s="22">
        <f t="shared" ca="1" si="3"/>
        <v>65.257786950741192</v>
      </c>
      <c r="Q18" s="22">
        <f t="shared" ca="1" si="3"/>
        <v>94.996752294727969</v>
      </c>
      <c r="R18" s="22">
        <f t="shared" ca="1" si="3"/>
        <v>84.529476392357566</v>
      </c>
      <c r="S18" s="22">
        <f t="shared" ca="1" si="3"/>
        <v>74.508775540487434</v>
      </c>
      <c r="T18" s="22">
        <f t="shared" ca="1" si="3"/>
        <v>71.496263868543281</v>
      </c>
      <c r="U18" s="22">
        <f t="shared" ca="1" si="3"/>
        <v>94.996752294727969</v>
      </c>
      <c r="V18" s="22">
        <f t="shared" ca="1" si="3"/>
        <v>87.384322505997346</v>
      </c>
      <c r="W18" s="22">
        <f t="shared" ca="1" si="3"/>
        <v>80.455008358709279</v>
      </c>
      <c r="X18" s="22">
        <f t="shared" ca="1" si="3"/>
        <v>103.31380447954814</v>
      </c>
      <c r="Y18" s="22">
        <f t="shared" ca="1" si="3"/>
        <v>77.724615513868329</v>
      </c>
      <c r="Z18" s="22">
        <f t="shared" ca="1" si="3"/>
        <v>75.606935645031783</v>
      </c>
      <c r="AA18" s="22">
        <f t="shared" ca="1" si="3"/>
        <v>85.686219675040647</v>
      </c>
      <c r="AB18" s="22">
        <f t="shared" ca="1" si="3"/>
        <v>60.961725442216988</v>
      </c>
      <c r="AC18" s="22">
        <f t="shared" ca="1" si="3"/>
        <v>75.606935645031783</v>
      </c>
      <c r="AD18" s="22">
        <f t="shared" ca="1" si="3"/>
        <v>77.724615513868329</v>
      </c>
      <c r="AE18" s="22">
        <f t="shared" ca="1" si="3"/>
        <v>79.759517384239246</v>
      </c>
      <c r="AF18" s="22">
        <f t="shared" ca="1" si="3"/>
        <v>74.508775540487434</v>
      </c>
      <c r="AG18" s="22">
        <f t="shared" ca="1" si="3"/>
        <v>74.995430224278195</v>
      </c>
      <c r="AH18" s="22">
        <f t="shared" ca="1" si="3"/>
        <v>134.65364299511776</v>
      </c>
      <c r="AI18" s="22">
        <f t="shared" ca="1" si="3"/>
        <v>108.33683551229151</v>
      </c>
      <c r="AJ18" s="22">
        <f t="shared" ca="1" si="3"/>
        <v>56.908938382277455</v>
      </c>
      <c r="AK18" s="22">
        <f t="shared" ca="1" si="3"/>
        <v>108.33683551229151</v>
      </c>
      <c r="AL18" s="22">
        <f t="shared" ca="1" si="3"/>
        <v>80.455008358709279</v>
      </c>
      <c r="AM18" s="22">
        <f t="shared" ca="1" si="3"/>
        <v>85.686219675040647</v>
      </c>
      <c r="AN18" s="22">
        <f ca="1">AVERAGE(OFFSET($A18,0,Fixtures!$D$6,1,3))</f>
        <v>74.084960254096472</v>
      </c>
      <c r="AO18" s="22">
        <f ca="1">AVERAGE(OFFSET($A18,0,Fixtures!$D$6,1,6))</f>
        <v>75.890991550904801</v>
      </c>
      <c r="AP18" s="22">
        <f ca="1">AVERAGE(OFFSET($A18,0,Fixtures!$D$6,1,9))</f>
        <v>82.167088673923573</v>
      </c>
      <c r="AQ18" s="22">
        <f ca="1">AVERAGE(OFFSET($A18,0,Fixtures!$D$6,1,12))</f>
        <v>84.423867289347712</v>
      </c>
      <c r="AR18" s="22">
        <f ca="1">IF(OR(Fixtures!$D$6&lt;=0,Fixtures!$D$6&gt;39),AVERAGE(A18:AM18),AVERAGE(OFFSET($A18,0,Fixtures!$D$6,1,39-Fixtures!$D$6)))</f>
        <v>84.230545393280167</v>
      </c>
      <c r="AT18" s="1"/>
    </row>
    <row r="19" spans="1:46" x14ac:dyDescent="0.25">
      <c r="A19" s="30" t="s">
        <v>2</v>
      </c>
      <c r="B19" s="22">
        <f ca="1">MIN(VLOOKUP($A14,$A$2:$AM$12,B$14+1,FALSE),VLOOKUP($A19,$A$2:$AM$12,B$14+1,FALSE))</f>
        <v>80.455008358709279</v>
      </c>
      <c r="C19" s="22">
        <f t="shared" ref="C19:AM19" ca="1" si="4">MIN(VLOOKUP($A14,$A$2:$AM$12,C$14+1,FALSE),VLOOKUP($A19,$A$2:$AM$12,C$14+1,FALSE))</f>
        <v>65.257786950741192</v>
      </c>
      <c r="D19" s="22">
        <f t="shared" ca="1" si="4"/>
        <v>90.054383251152188</v>
      </c>
      <c r="E19" s="22">
        <f t="shared" ca="1" si="4"/>
        <v>69.555369133894672</v>
      </c>
      <c r="F19" s="22">
        <f t="shared" ca="1" si="4"/>
        <v>81.248584972040391</v>
      </c>
      <c r="G19" s="22">
        <f t="shared" ca="1" si="4"/>
        <v>84.529476392357566</v>
      </c>
      <c r="H19" s="22">
        <f t="shared" ca="1" si="4"/>
        <v>74.995430224278195</v>
      </c>
      <c r="I19" s="22">
        <f t="shared" ca="1" si="4"/>
        <v>87.384322505997346</v>
      </c>
      <c r="J19" s="22">
        <f t="shared" ca="1" si="4"/>
        <v>84.529476392357566</v>
      </c>
      <c r="K19" s="22">
        <f t="shared" ca="1" si="4"/>
        <v>91.566097070610255</v>
      </c>
      <c r="L19" s="22">
        <f t="shared" ca="1" si="4"/>
        <v>99.303826076938265</v>
      </c>
      <c r="M19" s="22">
        <f t="shared" ca="1" si="4"/>
        <v>65.257786950741192</v>
      </c>
      <c r="N19" s="22">
        <f t="shared" ca="1" si="4"/>
        <v>60.961725442216988</v>
      </c>
      <c r="O19" s="22">
        <f t="shared" ca="1" si="4"/>
        <v>132.41168784835631</v>
      </c>
      <c r="P19" s="22">
        <f t="shared" ca="1" si="4"/>
        <v>92.408476899483304</v>
      </c>
      <c r="Q19" s="22">
        <f t="shared" ca="1" si="4"/>
        <v>95.441383180888394</v>
      </c>
      <c r="R19" s="22">
        <f t="shared" ca="1" si="4"/>
        <v>91.661081385228911</v>
      </c>
      <c r="S19" s="22">
        <f t="shared" ca="1" si="4"/>
        <v>56.908938382277455</v>
      </c>
      <c r="T19" s="22">
        <f t="shared" ca="1" si="4"/>
        <v>71.496263868543281</v>
      </c>
      <c r="U19" s="22">
        <f t="shared" ca="1" si="4"/>
        <v>90.054383251152188</v>
      </c>
      <c r="V19" s="22">
        <f t="shared" ca="1" si="4"/>
        <v>91.661081385228911</v>
      </c>
      <c r="W19" s="22">
        <f t="shared" ca="1" si="4"/>
        <v>111.91411864185699</v>
      </c>
      <c r="X19" s="22">
        <f t="shared" ca="1" si="4"/>
        <v>103.31380447954814</v>
      </c>
      <c r="Y19" s="22">
        <f t="shared" ca="1" si="4"/>
        <v>77.724615513868329</v>
      </c>
      <c r="Z19" s="22">
        <f t="shared" ca="1" si="4"/>
        <v>71.496263868543281</v>
      </c>
      <c r="AA19" s="22">
        <f t="shared" ca="1" si="4"/>
        <v>85.686219675040647</v>
      </c>
      <c r="AB19" s="22">
        <f t="shared" ca="1" si="4"/>
        <v>69.555369133894672</v>
      </c>
      <c r="AC19" s="22">
        <f t="shared" ca="1" si="4"/>
        <v>74.995430224278195</v>
      </c>
      <c r="AD19" s="22">
        <f t="shared" ca="1" si="4"/>
        <v>116.65057944330805</v>
      </c>
      <c r="AE19" s="22">
        <f t="shared" ca="1" si="4"/>
        <v>75.606935645031783</v>
      </c>
      <c r="AF19" s="22">
        <f t="shared" ca="1" si="4"/>
        <v>74.508775540487434</v>
      </c>
      <c r="AG19" s="22">
        <f t="shared" ca="1" si="4"/>
        <v>79.759517384239246</v>
      </c>
      <c r="AH19" s="22">
        <f t="shared" ca="1" si="4"/>
        <v>81.248584972040391</v>
      </c>
      <c r="AI19" s="22">
        <f t="shared" ca="1" si="4"/>
        <v>108.33683551229151</v>
      </c>
      <c r="AJ19" s="22">
        <f t="shared" ca="1" si="4"/>
        <v>56.908938382277455</v>
      </c>
      <c r="AK19" s="22">
        <f t="shared" ca="1" si="4"/>
        <v>85.686219675040647</v>
      </c>
      <c r="AL19" s="22">
        <f t="shared" ca="1" si="4"/>
        <v>80.455008358709279</v>
      </c>
      <c r="AM19" s="22">
        <f t="shared" ca="1" si="4"/>
        <v>99.303826076938265</v>
      </c>
      <c r="AN19" s="22">
        <f ca="1">AVERAGE(OFFSET($A19,0,Fixtures!$D$6,1,3))</f>
        <v>75.5792842258262</v>
      </c>
      <c r="AO19" s="22">
        <f ca="1">AVERAGE(OFFSET($A19,0,Fixtures!$D$6,1,6))</f>
        <v>82.331799665016106</v>
      </c>
      <c r="AP19" s="22">
        <f ca="1">AVERAGE(OFFSET($A19,0,Fixtures!$D$6,1,9))</f>
        <v>81.056408431873763</v>
      </c>
      <c r="AQ19" s="22">
        <f ca="1">AVERAGE(OFFSET($A19,0,Fixtures!$D$6,1,12))</f>
        <v>81.703305788039458</v>
      </c>
      <c r="AR19" s="22">
        <f ca="1">IF(OR(Fixtures!$D$6&lt;=0,Fixtures!$D$6&gt;39),AVERAGE(A19:AM19),AVERAGE(OFFSET($A19,0,Fixtures!$D$6,1,39-Fixtures!$D$6)))</f>
        <v>82.871321706580062</v>
      </c>
      <c r="AT19" s="1"/>
    </row>
    <row r="20" spans="1:46" x14ac:dyDescent="0.25">
      <c r="A20" s="30" t="s">
        <v>113</v>
      </c>
      <c r="B20" s="22">
        <f ca="1">MIN(VLOOKUP($A14,$A$2:$AM$12,B$14+1,FALSE),VLOOKUP($A20,$A$2:$AM$12,B$14+1,FALSE))</f>
        <v>104.72760182504967</v>
      </c>
      <c r="C20" s="22">
        <f t="shared" ref="C20:AM20" ca="1" si="5">MIN(VLOOKUP($A14,$A$2:$AM$12,C$14+1,FALSE),VLOOKUP($A20,$A$2:$AM$12,C$14+1,FALSE))</f>
        <v>60.961725442216988</v>
      </c>
      <c r="D20" s="22">
        <f t="shared" ca="1" si="5"/>
        <v>90.054383251152188</v>
      </c>
      <c r="E20" s="22">
        <f t="shared" ca="1" si="5"/>
        <v>69.555369133894672</v>
      </c>
      <c r="F20" s="22">
        <f t="shared" ca="1" si="5"/>
        <v>81.248584972040391</v>
      </c>
      <c r="G20" s="22">
        <f t="shared" ca="1" si="5"/>
        <v>91.661081385228911</v>
      </c>
      <c r="H20" s="22">
        <f t="shared" ca="1" si="5"/>
        <v>69.555369133894672</v>
      </c>
      <c r="I20" s="22">
        <f t="shared" ca="1" si="5"/>
        <v>83.391353645930707</v>
      </c>
      <c r="J20" s="22">
        <f t="shared" ca="1" si="5"/>
        <v>79.759517384239246</v>
      </c>
      <c r="K20" s="22">
        <f t="shared" ca="1" si="5"/>
        <v>108.33683551229151</v>
      </c>
      <c r="L20" s="22">
        <f t="shared" ca="1" si="5"/>
        <v>103.31380447954814</v>
      </c>
      <c r="M20" s="22">
        <f t="shared" ca="1" si="5"/>
        <v>77.724615513868329</v>
      </c>
      <c r="N20" s="22">
        <f t="shared" ca="1" si="5"/>
        <v>60.961725442216988</v>
      </c>
      <c r="O20" s="22">
        <f t="shared" ca="1" si="5"/>
        <v>80.455008358709279</v>
      </c>
      <c r="P20" s="22">
        <f t="shared" ca="1" si="5"/>
        <v>116.65057944330805</v>
      </c>
      <c r="Q20" s="22">
        <f t="shared" ca="1" si="5"/>
        <v>75.606935645031783</v>
      </c>
      <c r="R20" s="22">
        <f t="shared" ca="1" si="5"/>
        <v>92.408476899483304</v>
      </c>
      <c r="S20" s="22">
        <f t="shared" ca="1" si="5"/>
        <v>91.566097070610255</v>
      </c>
      <c r="T20" s="22">
        <f t="shared" ca="1" si="5"/>
        <v>71.496263868543281</v>
      </c>
      <c r="U20" s="22">
        <f t="shared" ca="1" si="5"/>
        <v>85.686219675040647</v>
      </c>
      <c r="V20" s="22">
        <f t="shared" ca="1" si="5"/>
        <v>56.908938382277455</v>
      </c>
      <c r="W20" s="22">
        <f t="shared" ca="1" si="5"/>
        <v>132.41168784835631</v>
      </c>
      <c r="X20" s="22">
        <f t="shared" ca="1" si="5"/>
        <v>65.257786950741192</v>
      </c>
      <c r="Y20" s="22">
        <f t="shared" ca="1" si="5"/>
        <v>77.724615513868329</v>
      </c>
      <c r="Z20" s="22">
        <f t="shared" ca="1" si="5"/>
        <v>74.508775540487434</v>
      </c>
      <c r="AA20" s="22">
        <f t="shared" ca="1" si="5"/>
        <v>85.686219675040647</v>
      </c>
      <c r="AB20" s="22">
        <f t="shared" ca="1" si="5"/>
        <v>111.91411864185699</v>
      </c>
      <c r="AC20" s="22">
        <f t="shared" ca="1" si="5"/>
        <v>75.606935645031783</v>
      </c>
      <c r="AD20" s="22">
        <f t="shared" ca="1" si="5"/>
        <v>92.408476899483304</v>
      </c>
      <c r="AE20" s="22">
        <f t="shared" ca="1" si="5"/>
        <v>95.441383180888394</v>
      </c>
      <c r="AF20" s="22">
        <f t="shared" ca="1" si="5"/>
        <v>74.508775540487434</v>
      </c>
      <c r="AG20" s="22">
        <f t="shared" ca="1" si="5"/>
        <v>91.566097070610255</v>
      </c>
      <c r="AH20" s="22">
        <f t="shared" ca="1" si="5"/>
        <v>84.529476392357566</v>
      </c>
      <c r="AI20" s="22">
        <f t="shared" ca="1" si="5"/>
        <v>94.996752294727969</v>
      </c>
      <c r="AJ20" s="22">
        <f t="shared" ca="1" si="5"/>
        <v>56.908938382277455</v>
      </c>
      <c r="AK20" s="22">
        <f t="shared" ca="1" si="5"/>
        <v>110.0664684180749</v>
      </c>
      <c r="AL20" s="22">
        <f t="shared" ca="1" si="5"/>
        <v>74.995430224278195</v>
      </c>
      <c r="AM20" s="22">
        <f t="shared" ca="1" si="5"/>
        <v>99.303826076938265</v>
      </c>
      <c r="AN20" s="22">
        <f ca="1">AVERAGE(OFFSET($A20,0,Fixtures!$D$6,1,3))</f>
        <v>90.703037952461685</v>
      </c>
      <c r="AO20" s="22">
        <f ca="1">AVERAGE(OFFSET($A20,0,Fixtures!$D$6,1,6))</f>
        <v>89.260984930464758</v>
      </c>
      <c r="AP20" s="22">
        <f ca="1">AVERAGE(OFFSET($A20,0,Fixtures!$D$6,1,9))</f>
        <v>87.352250954027085</v>
      </c>
      <c r="AQ20" s="22">
        <f ca="1">AVERAGE(OFFSET($A20,0,Fixtures!$D$6,1,12))</f>
        <v>87.34520147344368</v>
      </c>
      <c r="AR20" s="22">
        <f ca="1">IF(OR(Fixtures!$D$6&lt;=0,Fixtures!$D$6&gt;39),AVERAGE(A20:AM20),AVERAGE(OFFSET($A20,0,Fixtures!$D$6,1,39-Fixtures!$D$6)))</f>
        <v>87.317262427324323</v>
      </c>
    </row>
    <row r="21" spans="1:46" x14ac:dyDescent="0.25">
      <c r="A21" s="30" t="s">
        <v>112</v>
      </c>
      <c r="B21" s="22">
        <f ca="1">MIN(VLOOKUP($A14,$A$2:$AM$12,B$14+1,FALSE),VLOOKUP($A21,$A$2:$AM$12,B$14+1,FALSE))</f>
        <v>79.759517384239246</v>
      </c>
      <c r="C21" s="22">
        <f t="shared" ref="C21:AM21" ca="1" si="6">MIN(VLOOKUP($A14,$A$2:$AM$12,C$14+1,FALSE),VLOOKUP($A21,$A$2:$AM$12,C$14+1,FALSE))</f>
        <v>56.908938382277455</v>
      </c>
      <c r="D21" s="22">
        <f t="shared" ca="1" si="6"/>
        <v>90.054383251152188</v>
      </c>
      <c r="E21" s="22">
        <f t="shared" ca="1" si="6"/>
        <v>69.555369133894672</v>
      </c>
      <c r="F21" s="22">
        <f t="shared" ca="1" si="6"/>
        <v>81.248584972040391</v>
      </c>
      <c r="G21" s="22">
        <f t="shared" ca="1" si="6"/>
        <v>98.333899105089117</v>
      </c>
      <c r="H21" s="22">
        <f t="shared" ca="1" si="6"/>
        <v>74.995430224278195</v>
      </c>
      <c r="I21" s="22">
        <f t="shared" ca="1" si="6"/>
        <v>87.384322505997346</v>
      </c>
      <c r="J21" s="22">
        <f t="shared" ca="1" si="6"/>
        <v>80.455008358709279</v>
      </c>
      <c r="K21" s="22">
        <f t="shared" ca="1" si="6"/>
        <v>99.303826076938265</v>
      </c>
      <c r="L21" s="22">
        <f t="shared" ca="1" si="6"/>
        <v>74.995430224278195</v>
      </c>
      <c r="M21" s="22">
        <f t="shared" ca="1" si="6"/>
        <v>104.72760182504967</v>
      </c>
      <c r="N21" s="22">
        <f t="shared" ca="1" si="6"/>
        <v>60.961725442216988</v>
      </c>
      <c r="O21" s="22">
        <f t="shared" ca="1" si="6"/>
        <v>111.91411864185699</v>
      </c>
      <c r="P21" s="22">
        <f t="shared" ca="1" si="6"/>
        <v>60.961725442216988</v>
      </c>
      <c r="Q21" s="22">
        <f t="shared" ca="1" si="6"/>
        <v>87.384322505997346</v>
      </c>
      <c r="R21" s="22">
        <f t="shared" ca="1" si="6"/>
        <v>83.391353645930707</v>
      </c>
      <c r="S21" s="22">
        <f t="shared" ca="1" si="6"/>
        <v>95.441383180888394</v>
      </c>
      <c r="T21" s="22">
        <f t="shared" ca="1" si="6"/>
        <v>71.496263868543281</v>
      </c>
      <c r="U21" s="22">
        <f t="shared" ca="1" si="6"/>
        <v>94.996752294727969</v>
      </c>
      <c r="V21" s="22">
        <f t="shared" ca="1" si="6"/>
        <v>91.661081385228911</v>
      </c>
      <c r="W21" s="22">
        <f t="shared" ca="1" si="6"/>
        <v>81.248584972040391</v>
      </c>
      <c r="X21" s="22">
        <f t="shared" ca="1" si="6"/>
        <v>98.333899105089117</v>
      </c>
      <c r="Y21" s="22">
        <f t="shared" ca="1" si="6"/>
        <v>77.724615513868329</v>
      </c>
      <c r="Z21" s="22">
        <f t="shared" ca="1" si="6"/>
        <v>69.555369133894672</v>
      </c>
      <c r="AA21" s="22">
        <f t="shared" ca="1" si="6"/>
        <v>65.257786950741192</v>
      </c>
      <c r="AB21" s="22">
        <f t="shared" ca="1" si="6"/>
        <v>84.529476392357566</v>
      </c>
      <c r="AC21" s="22">
        <f t="shared" ca="1" si="6"/>
        <v>75.606935645031783</v>
      </c>
      <c r="AD21" s="22">
        <f t="shared" ca="1" si="6"/>
        <v>71.496263868543281</v>
      </c>
      <c r="AE21" s="22">
        <f t="shared" ca="1" si="6"/>
        <v>74.508775540487434</v>
      </c>
      <c r="AF21" s="22">
        <f t="shared" ca="1" si="6"/>
        <v>74.508775540487434</v>
      </c>
      <c r="AG21" s="22">
        <f t="shared" ca="1" si="6"/>
        <v>85.686219675040647</v>
      </c>
      <c r="AH21" s="22">
        <f t="shared" ca="1" si="6"/>
        <v>91.661081385228911</v>
      </c>
      <c r="AI21" s="22">
        <f t="shared" ca="1" si="6"/>
        <v>91.566097070610255</v>
      </c>
      <c r="AJ21" s="22">
        <f t="shared" ca="1" si="6"/>
        <v>56.908938382277455</v>
      </c>
      <c r="AK21" s="22">
        <f t="shared" ca="1" si="6"/>
        <v>110.0664684180749</v>
      </c>
      <c r="AL21" s="22">
        <f t="shared" ca="1" si="6"/>
        <v>80.455008358709279</v>
      </c>
      <c r="AM21" s="22">
        <f t="shared" ca="1" si="6"/>
        <v>99.303826076938265</v>
      </c>
      <c r="AN21" s="22">
        <f ca="1">AVERAGE(OFFSET($A21,0,Fixtures!$D$6,1,3))</f>
        <v>73.114210825664472</v>
      </c>
      <c r="AO21" s="22">
        <f ca="1">AVERAGE(OFFSET($A21,0,Fixtures!$D$6,1,6))</f>
        <v>73.492434588509312</v>
      </c>
      <c r="AP21" s="22">
        <f ca="1">AVERAGE(OFFSET($A21,0,Fixtures!$D$6,1,9))</f>
        <v>76.978964903534774</v>
      </c>
      <c r="AQ21" s="22">
        <f ca="1">AVERAGE(OFFSET($A21,0,Fixtures!$D$6,1,12))</f>
        <v>79.279349000231306</v>
      </c>
      <c r="AR21" s="22">
        <f ca="1">IF(OR(Fixtures!$D$6&lt;=0,Fixtures!$D$6&gt;39),AVERAGE(A21:AM21),AVERAGE(OFFSET($A21,0,Fixtures!$D$6,1,39-Fixtures!$D$6)))</f>
        <v>80.793644459887361</v>
      </c>
    </row>
    <row r="22" spans="1:46" x14ac:dyDescent="0.25">
      <c r="A22" s="30" t="s">
        <v>10</v>
      </c>
      <c r="B22" s="22">
        <f ca="1">MIN(VLOOKUP($A14,$A$2:$AM$12,B$14+1,FALSE),VLOOKUP($A22,$A$2:$AM$12,B$14+1,FALSE))</f>
        <v>91.661081385228911</v>
      </c>
      <c r="C22" s="22">
        <f t="shared" ref="C22:AM22" ca="1" si="7">MIN(VLOOKUP($A14,$A$2:$AM$12,C$14+1,FALSE),VLOOKUP($A22,$A$2:$AM$12,C$14+1,FALSE))</f>
        <v>65.257786950741192</v>
      </c>
      <c r="D22" s="22">
        <f t="shared" ca="1" si="7"/>
        <v>90.054383251152188</v>
      </c>
      <c r="E22" s="22">
        <f t="shared" ca="1" si="7"/>
        <v>69.555369133894672</v>
      </c>
      <c r="F22" s="22">
        <f t="shared" ca="1" si="7"/>
        <v>81.248584972040391</v>
      </c>
      <c r="G22" s="22">
        <f t="shared" ca="1" si="7"/>
        <v>65.257786950741192</v>
      </c>
      <c r="H22" s="22">
        <f t="shared" ca="1" si="7"/>
        <v>74.995430224278195</v>
      </c>
      <c r="I22" s="22">
        <f t="shared" ca="1" si="7"/>
        <v>87.384322505997346</v>
      </c>
      <c r="J22" s="22">
        <f t="shared" ca="1" si="7"/>
        <v>84.529476392357566</v>
      </c>
      <c r="K22" s="22">
        <f t="shared" ca="1" si="7"/>
        <v>110.17116245055088</v>
      </c>
      <c r="L22" s="22">
        <f t="shared" ca="1" si="7"/>
        <v>130.55343583761424</v>
      </c>
      <c r="M22" s="22">
        <f t="shared" ca="1" si="7"/>
        <v>90.054383251152188</v>
      </c>
      <c r="N22" s="22">
        <f t="shared" ca="1" si="7"/>
        <v>60.961725442216988</v>
      </c>
      <c r="O22" s="22">
        <f t="shared" ca="1" si="7"/>
        <v>77.724615513868329</v>
      </c>
      <c r="P22" s="22">
        <f t="shared" ca="1" si="7"/>
        <v>71.496263868543281</v>
      </c>
      <c r="Q22" s="22">
        <f t="shared" ca="1" si="7"/>
        <v>74.508775540487434</v>
      </c>
      <c r="R22" s="22">
        <f t="shared" ca="1" si="7"/>
        <v>81.248584972040391</v>
      </c>
      <c r="S22" s="22">
        <f t="shared" ca="1" si="7"/>
        <v>95.441383180888394</v>
      </c>
      <c r="T22" s="22">
        <f t="shared" ca="1" si="7"/>
        <v>71.496263868543281</v>
      </c>
      <c r="U22" s="22">
        <f t="shared" ca="1" si="7"/>
        <v>56.908938382277455</v>
      </c>
      <c r="V22" s="22">
        <f t="shared" ca="1" si="7"/>
        <v>85.686219675040647</v>
      </c>
      <c r="W22" s="22">
        <f t="shared" ca="1" si="7"/>
        <v>134.65364299511776</v>
      </c>
      <c r="X22" s="22">
        <f t="shared" ca="1" si="7"/>
        <v>91.566097070610255</v>
      </c>
      <c r="Y22" s="22">
        <f t="shared" ca="1" si="7"/>
        <v>69.555369133894672</v>
      </c>
      <c r="Z22" s="22">
        <f t="shared" ca="1" si="7"/>
        <v>79.759517384239246</v>
      </c>
      <c r="AA22" s="22">
        <f t="shared" ca="1" si="7"/>
        <v>74.995430224278195</v>
      </c>
      <c r="AB22" s="22">
        <f t="shared" ca="1" si="7"/>
        <v>83.391353645930707</v>
      </c>
      <c r="AC22" s="22">
        <f t="shared" ca="1" si="7"/>
        <v>75.606935645031783</v>
      </c>
      <c r="AD22" s="22">
        <f t="shared" ca="1" si="7"/>
        <v>60.961725442216988</v>
      </c>
      <c r="AE22" s="22">
        <f t="shared" ca="1" si="7"/>
        <v>87.384322505997346</v>
      </c>
      <c r="AF22" s="22">
        <f t="shared" ca="1" si="7"/>
        <v>74.508775540487434</v>
      </c>
      <c r="AG22" s="22">
        <f t="shared" ca="1" si="7"/>
        <v>91.566097070610255</v>
      </c>
      <c r="AH22" s="22">
        <f t="shared" ca="1" si="7"/>
        <v>155.51232471021717</v>
      </c>
      <c r="AI22" s="22">
        <f t="shared" ca="1" si="7"/>
        <v>108.33683551229151</v>
      </c>
      <c r="AJ22" s="22">
        <f t="shared" ca="1" si="7"/>
        <v>56.908938382277455</v>
      </c>
      <c r="AK22" s="22">
        <f t="shared" ca="1" si="7"/>
        <v>84.529476392357566</v>
      </c>
      <c r="AL22" s="22">
        <f t="shared" ca="1" si="7"/>
        <v>79.759517384239246</v>
      </c>
      <c r="AM22" s="22">
        <f t="shared" ca="1" si="7"/>
        <v>75.606935645031783</v>
      </c>
      <c r="AN22" s="22">
        <f ca="1">AVERAGE(OFFSET($A22,0,Fixtures!$D$6,1,3))</f>
        <v>79.382100418149392</v>
      </c>
      <c r="AO22" s="22">
        <f ca="1">AVERAGE(OFFSET($A22,0,Fixtures!$D$6,1,6))</f>
        <v>77.01654747461572</v>
      </c>
      <c r="AP22" s="22">
        <f ca="1">AVERAGE(OFFSET($A22,0,Fixtures!$D$6,1,9))</f>
        <v>87.076275796556573</v>
      </c>
      <c r="AQ22" s="22">
        <f ca="1">AVERAGE(OFFSET($A22,0,Fixtures!$D$6,1,12))</f>
        <v>86.121811037994647</v>
      </c>
      <c r="AR22" s="22">
        <f ca="1">IF(OR(Fixtures!$D$6&lt;=0,Fixtures!$D$6&gt;39),AVERAGE(A22:AM22),AVERAGE(OFFSET($A22,0,Fixtures!$D$6,1,39-Fixtures!$D$6)))</f>
        <v>84.916298963229067</v>
      </c>
    </row>
    <row r="23" spans="1:46" x14ac:dyDescent="0.25">
      <c r="A23" s="30" t="s">
        <v>71</v>
      </c>
      <c r="B23" s="22">
        <f ca="1">MIN(VLOOKUP($A14,$A$2:$AM$12,B$14+1,FALSE),VLOOKUP($A23,$A$2:$AM$12,B$14+1,FALSE))</f>
        <v>84.529476392357566</v>
      </c>
      <c r="C23" s="22">
        <f t="shared" ref="C23:AM23" ca="1" si="8">MIN(VLOOKUP($A14,$A$2:$AM$12,C$14+1,FALSE),VLOOKUP($A23,$A$2:$AM$12,C$14+1,FALSE))</f>
        <v>65.257786950741192</v>
      </c>
      <c r="D23" s="22">
        <f t="shared" ca="1" si="8"/>
        <v>81.248584972040391</v>
      </c>
      <c r="E23" s="22">
        <f t="shared" ca="1" si="8"/>
        <v>69.555369133894672</v>
      </c>
      <c r="F23" s="22">
        <f t="shared" ca="1" si="8"/>
        <v>80.455008358709279</v>
      </c>
      <c r="G23" s="22">
        <f t="shared" ca="1" si="8"/>
        <v>98.333899105089117</v>
      </c>
      <c r="H23" s="22">
        <f t="shared" ca="1" si="8"/>
        <v>74.995430224278195</v>
      </c>
      <c r="I23" s="22">
        <f t="shared" ca="1" si="8"/>
        <v>75.606935645031783</v>
      </c>
      <c r="J23" s="22">
        <f t="shared" ca="1" si="8"/>
        <v>84.529476392357566</v>
      </c>
      <c r="K23" s="22">
        <f t="shared" ca="1" si="8"/>
        <v>65.257786950741192</v>
      </c>
      <c r="L23" s="22">
        <f t="shared" ca="1" si="8"/>
        <v>117.90699832012083</v>
      </c>
      <c r="M23" s="22">
        <f t="shared" ca="1" si="8"/>
        <v>87.384322505997346</v>
      </c>
      <c r="N23" s="22">
        <f t="shared" ca="1" si="8"/>
        <v>60.961725442216988</v>
      </c>
      <c r="O23" s="22">
        <f t="shared" ca="1" si="8"/>
        <v>116.65057944330805</v>
      </c>
      <c r="P23" s="22">
        <f t="shared" ca="1" si="8"/>
        <v>134.65364299511776</v>
      </c>
      <c r="Q23" s="22">
        <f t="shared" ca="1" si="8"/>
        <v>56.908938382277455</v>
      </c>
      <c r="R23" s="22">
        <f t="shared" ca="1" si="8"/>
        <v>92.408476899483304</v>
      </c>
      <c r="S23" s="22">
        <f t="shared" ca="1" si="8"/>
        <v>95.441383180888394</v>
      </c>
      <c r="T23" s="22">
        <f t="shared" ca="1" si="8"/>
        <v>71.496263868543281</v>
      </c>
      <c r="U23" s="22">
        <f t="shared" ca="1" si="8"/>
        <v>83.391353645930707</v>
      </c>
      <c r="V23" s="22">
        <f t="shared" ca="1" si="8"/>
        <v>91.566097070610255</v>
      </c>
      <c r="W23" s="22">
        <f t="shared" ca="1" si="8"/>
        <v>79.759517384239246</v>
      </c>
      <c r="X23" s="22">
        <f t="shared" ca="1" si="8"/>
        <v>85.686219675040647</v>
      </c>
      <c r="Y23" s="22">
        <f t="shared" ca="1" si="8"/>
        <v>77.724615513868329</v>
      </c>
      <c r="Z23" s="22">
        <f t="shared" ca="1" si="8"/>
        <v>79.759517384239246</v>
      </c>
      <c r="AA23" s="22">
        <f t="shared" ca="1" si="8"/>
        <v>85.686219675040647</v>
      </c>
      <c r="AB23" s="22">
        <f t="shared" ca="1" si="8"/>
        <v>116.65057944330805</v>
      </c>
      <c r="AC23" s="22">
        <f t="shared" ca="1" si="8"/>
        <v>75.606935645031783</v>
      </c>
      <c r="AD23" s="22">
        <f t="shared" ca="1" si="8"/>
        <v>69.555369133894672</v>
      </c>
      <c r="AE23" s="22">
        <f t="shared" ca="1" si="8"/>
        <v>110.17116245055088</v>
      </c>
      <c r="AF23" s="22">
        <f t="shared" ca="1" si="8"/>
        <v>74.508775540487434</v>
      </c>
      <c r="AG23" s="22">
        <f t="shared" ca="1" si="8"/>
        <v>91.566097070610255</v>
      </c>
      <c r="AH23" s="22">
        <f t="shared" ca="1" si="8"/>
        <v>144.10855350236992</v>
      </c>
      <c r="AI23" s="22">
        <f t="shared" ca="1" si="8"/>
        <v>71.496263868543281</v>
      </c>
      <c r="AJ23" s="22">
        <f t="shared" ca="1" si="8"/>
        <v>56.908938382277455</v>
      </c>
      <c r="AK23" s="22">
        <f t="shared" ca="1" si="8"/>
        <v>99.303826076938265</v>
      </c>
      <c r="AL23" s="22">
        <f t="shared" ca="1" si="8"/>
        <v>80.455008358709279</v>
      </c>
      <c r="AM23" s="22">
        <f t="shared" ca="1" si="8"/>
        <v>98.333899105089117</v>
      </c>
      <c r="AN23" s="22">
        <f ca="1">AVERAGE(OFFSET($A23,0,Fixtures!$D$6,1,3))</f>
        <v>94.032105500862656</v>
      </c>
      <c r="AO23" s="22">
        <f ca="1">AVERAGE(OFFSET($A23,0,Fixtures!$D$6,1,6))</f>
        <v>89.571630622010886</v>
      </c>
      <c r="AP23" s="22">
        <f ca="1">AVERAGE(OFFSET($A23,0,Fixtures!$D$6,1,9))</f>
        <v>94.179245538392536</v>
      </c>
      <c r="AQ23" s="22">
        <f ca="1">AVERAGE(OFFSET($A23,0,Fixtures!$D$6,1,12))</f>
        <v>89.610186514440997</v>
      </c>
      <c r="AR23" s="22">
        <f ca="1">IF(OR(Fixtures!$D$6&lt;=0,Fixtures!$D$6&gt;39),AVERAGE(A23:AM23),AVERAGE(OFFSET($A23,0,Fixtures!$D$6,1,39-Fixtures!$D$6)))</f>
        <v>89.579367545506457</v>
      </c>
    </row>
    <row r="24" spans="1:46" x14ac:dyDescent="0.25">
      <c r="A24" s="30" t="s">
        <v>63</v>
      </c>
      <c r="B24" s="22">
        <f ca="1">MIN(VLOOKUP($A14,$A$2:$AM$12,B$14+1,FALSE),VLOOKUP($A24,$A$2:$AM$12,B$14+1,FALSE))</f>
        <v>104.72760182504967</v>
      </c>
      <c r="C24" s="22">
        <f t="shared" ref="C24:AM24" ca="1" si="9">MIN(VLOOKUP($A14,$A$2:$AM$12,C$14+1,FALSE),VLOOKUP($A24,$A$2:$AM$12,C$14+1,FALSE))</f>
        <v>65.257786950741192</v>
      </c>
      <c r="D24" s="22">
        <f t="shared" ca="1" si="9"/>
        <v>90.054383251152188</v>
      </c>
      <c r="E24" s="22">
        <f t="shared" ca="1" si="9"/>
        <v>69.555369133894672</v>
      </c>
      <c r="F24" s="22">
        <f t="shared" ca="1" si="9"/>
        <v>81.248584972040391</v>
      </c>
      <c r="G24" s="22">
        <f t="shared" ca="1" si="9"/>
        <v>98.333899105089117</v>
      </c>
      <c r="H24" s="22">
        <f t="shared" ca="1" si="9"/>
        <v>74.995430224278195</v>
      </c>
      <c r="I24" s="22">
        <f t="shared" ca="1" si="9"/>
        <v>56.908938382277455</v>
      </c>
      <c r="J24" s="22">
        <f t="shared" ca="1" si="9"/>
        <v>84.529476392357566</v>
      </c>
      <c r="K24" s="22">
        <f t="shared" ca="1" si="9"/>
        <v>75.606935645031783</v>
      </c>
      <c r="L24" s="22">
        <f t="shared" ca="1" si="9"/>
        <v>60.961725442216988</v>
      </c>
      <c r="M24" s="22">
        <f t="shared" ca="1" si="9"/>
        <v>91.661081385228911</v>
      </c>
      <c r="N24" s="22">
        <f t="shared" ca="1" si="9"/>
        <v>60.961725442216988</v>
      </c>
      <c r="O24" s="22">
        <f t="shared" ca="1" si="9"/>
        <v>132.41168784835631</v>
      </c>
      <c r="P24" s="22">
        <f t="shared" ca="1" si="9"/>
        <v>111.91411864185699</v>
      </c>
      <c r="Q24" s="22">
        <f t="shared" ca="1" si="9"/>
        <v>80.455008358709279</v>
      </c>
      <c r="R24" s="22">
        <f t="shared" ca="1" si="9"/>
        <v>92.408476899483304</v>
      </c>
      <c r="S24" s="22">
        <f t="shared" ca="1" si="9"/>
        <v>95.441383180888394</v>
      </c>
      <c r="T24" s="22">
        <f t="shared" ca="1" si="9"/>
        <v>69.555369133894672</v>
      </c>
      <c r="U24" s="22">
        <f t="shared" ca="1" si="9"/>
        <v>94.996752294727969</v>
      </c>
      <c r="V24" s="22">
        <f t="shared" ca="1" si="9"/>
        <v>65.257786950741192</v>
      </c>
      <c r="W24" s="22">
        <f t="shared" ca="1" si="9"/>
        <v>92.408476899483304</v>
      </c>
      <c r="X24" s="22">
        <f t="shared" ca="1" si="9"/>
        <v>90.054383251152188</v>
      </c>
      <c r="Y24" s="22">
        <f t="shared" ca="1" si="9"/>
        <v>77.724615513868329</v>
      </c>
      <c r="Z24" s="22">
        <f t="shared" ca="1" si="9"/>
        <v>79.759517384239246</v>
      </c>
      <c r="AA24" s="22">
        <f t="shared" ca="1" si="9"/>
        <v>85.686219675040647</v>
      </c>
      <c r="AB24" s="22">
        <f t="shared" ca="1" si="9"/>
        <v>116.65057944330805</v>
      </c>
      <c r="AC24" s="22">
        <f t="shared" ca="1" si="9"/>
        <v>75.606935645031783</v>
      </c>
      <c r="AD24" s="22">
        <f t="shared" ca="1" si="9"/>
        <v>98.333899105089117</v>
      </c>
      <c r="AE24" s="22">
        <f t="shared" ca="1" si="9"/>
        <v>91.566097070610255</v>
      </c>
      <c r="AF24" s="22">
        <f t="shared" ca="1" si="9"/>
        <v>74.508775540487434</v>
      </c>
      <c r="AG24" s="22">
        <f t="shared" ca="1" si="9"/>
        <v>91.566097070610255</v>
      </c>
      <c r="AH24" s="22">
        <f t="shared" ca="1" si="9"/>
        <v>74.508775540487434</v>
      </c>
      <c r="AI24" s="22">
        <f t="shared" ca="1" si="9"/>
        <v>74.995430224278195</v>
      </c>
      <c r="AJ24" s="22">
        <f t="shared" ca="1" si="9"/>
        <v>56.908938382277455</v>
      </c>
      <c r="AK24" s="22">
        <f t="shared" ca="1" si="9"/>
        <v>77.724615513868329</v>
      </c>
      <c r="AL24" s="22">
        <f t="shared" ca="1" si="9"/>
        <v>80.455008358709279</v>
      </c>
      <c r="AM24" s="22">
        <f t="shared" ca="1" si="9"/>
        <v>83.391353645930707</v>
      </c>
      <c r="AN24" s="22">
        <f ca="1">AVERAGE(OFFSET($A24,0,Fixtures!$D$6,1,3))</f>
        <v>94.032105500862656</v>
      </c>
      <c r="AO24" s="22">
        <f ca="1">AVERAGE(OFFSET($A24,0,Fixtures!$D$6,1,6))</f>
        <v>91.26720805388652</v>
      </c>
      <c r="AP24" s="22">
        <f ca="1">AVERAGE(OFFSET($A24,0,Fixtures!$D$6,1,9))</f>
        <v>87.576321830544927</v>
      </c>
      <c r="AQ24" s="22">
        <f ca="1">AVERAGE(OFFSET($A24,0,Fixtures!$D$6,1,12))</f>
        <v>83.151323382944028</v>
      </c>
      <c r="AR24" s="22">
        <f ca="1">IF(OR(Fixtures!$D$6&lt;=0,Fixtures!$D$6&gt;39),AVERAGE(A24:AM24),AVERAGE(OFFSET($A24,0,Fixtures!$D$6,1,39-Fixtures!$D$6)))</f>
        <v>82.975874471426309</v>
      </c>
    </row>
    <row r="26" spans="1:46" x14ac:dyDescent="0.25">
      <c r="A26" s="31" t="s">
        <v>121</v>
      </c>
      <c r="B26" s="2">
        <v>1</v>
      </c>
      <c r="C26" s="2">
        <v>2</v>
      </c>
      <c r="D26" s="2">
        <v>3</v>
      </c>
      <c r="E26" s="2">
        <v>4</v>
      </c>
      <c r="F26" s="2">
        <v>5</v>
      </c>
      <c r="G26" s="2">
        <v>6</v>
      </c>
      <c r="H26" s="2">
        <v>7</v>
      </c>
      <c r="I26" s="2">
        <v>8</v>
      </c>
      <c r="J26" s="2">
        <v>9</v>
      </c>
      <c r="K26" s="2">
        <v>10</v>
      </c>
      <c r="L26" s="2">
        <v>11</v>
      </c>
      <c r="M26" s="2">
        <v>12</v>
      </c>
      <c r="N26" s="2">
        <v>13</v>
      </c>
      <c r="O26" s="2">
        <v>14</v>
      </c>
      <c r="P26" s="2">
        <v>15</v>
      </c>
      <c r="Q26" s="2">
        <v>16</v>
      </c>
      <c r="R26" s="2">
        <v>17</v>
      </c>
      <c r="S26" s="2">
        <v>18</v>
      </c>
      <c r="T26" s="2">
        <v>19</v>
      </c>
      <c r="U26" s="2">
        <v>20</v>
      </c>
      <c r="V26" s="2">
        <v>21</v>
      </c>
      <c r="W26" s="2">
        <v>22</v>
      </c>
      <c r="X26" s="2">
        <v>23</v>
      </c>
      <c r="Y26" s="2">
        <v>24</v>
      </c>
      <c r="Z26" s="2">
        <v>25</v>
      </c>
      <c r="AA26" s="2">
        <v>26</v>
      </c>
      <c r="AB26" s="2">
        <v>27</v>
      </c>
      <c r="AC26" s="2">
        <v>28</v>
      </c>
      <c r="AD26" s="2">
        <v>29</v>
      </c>
      <c r="AE26" s="2">
        <v>30</v>
      </c>
      <c r="AF26" s="2">
        <v>31</v>
      </c>
      <c r="AG26" s="2">
        <v>32</v>
      </c>
      <c r="AH26" s="2">
        <v>33</v>
      </c>
      <c r="AI26" s="2">
        <v>34</v>
      </c>
      <c r="AJ26" s="2">
        <v>35</v>
      </c>
      <c r="AK26" s="2">
        <v>36</v>
      </c>
      <c r="AL26" s="2">
        <v>37</v>
      </c>
      <c r="AM26" s="2">
        <v>38</v>
      </c>
      <c r="AN26" s="31" t="s">
        <v>56</v>
      </c>
      <c r="AO26" s="31" t="s">
        <v>57</v>
      </c>
      <c r="AP26" s="31" t="s">
        <v>58</v>
      </c>
      <c r="AQ26" s="31" t="s">
        <v>82</v>
      </c>
      <c r="AR26" s="31" t="s">
        <v>59</v>
      </c>
    </row>
    <row r="27" spans="1:46" x14ac:dyDescent="0.25">
      <c r="A27" s="30" t="s">
        <v>111</v>
      </c>
      <c r="B27" s="22">
        <f t="shared" ref="B27:AM27" ca="1" si="10">MIN(VLOOKUP($A26,$A$2:$AM$12,B$14+1,FALSE),VLOOKUP($A27,$A$2:$AM$12,B$14+1,FALSE))</f>
        <v>94.996752294727969</v>
      </c>
      <c r="C27" s="22">
        <f t="shared" ca="1" si="10"/>
        <v>65.257786950741192</v>
      </c>
      <c r="D27" s="22">
        <f t="shared" ca="1" si="10"/>
        <v>90.054383251152188</v>
      </c>
      <c r="E27" s="22">
        <f t="shared" ca="1" si="10"/>
        <v>69.555369133894672</v>
      </c>
      <c r="F27" s="22">
        <f t="shared" ca="1" si="10"/>
        <v>74.995430224278195</v>
      </c>
      <c r="G27" s="22">
        <f t="shared" ca="1" si="10"/>
        <v>74.508775540487434</v>
      </c>
      <c r="H27" s="22">
        <f t="shared" ca="1" si="10"/>
        <v>74.995430224278195</v>
      </c>
      <c r="I27" s="22">
        <f t="shared" ca="1" si="10"/>
        <v>85.686219675040647</v>
      </c>
      <c r="J27" s="22">
        <f t="shared" ca="1" si="10"/>
        <v>84.529476392357566</v>
      </c>
      <c r="K27" s="22">
        <f t="shared" ca="1" si="10"/>
        <v>90.054383251152188</v>
      </c>
      <c r="L27" s="22">
        <f t="shared" ca="1" si="10"/>
        <v>71.496263868543281</v>
      </c>
      <c r="M27" s="22">
        <f t="shared" ca="1" si="10"/>
        <v>111.91411864185699</v>
      </c>
      <c r="N27" s="22">
        <f t="shared" ca="1" si="10"/>
        <v>60.961725442216988</v>
      </c>
      <c r="O27" s="22">
        <f t="shared" ca="1" si="10"/>
        <v>132.41168784835631</v>
      </c>
      <c r="P27" s="22">
        <f t="shared" ca="1" si="10"/>
        <v>98.333899105089117</v>
      </c>
      <c r="Q27" s="22">
        <f t="shared" ca="1" si="10"/>
        <v>91.566097070610255</v>
      </c>
      <c r="R27" s="22">
        <f t="shared" ca="1" si="10"/>
        <v>69.555369133894672</v>
      </c>
      <c r="S27" s="22">
        <f t="shared" ca="1" si="10"/>
        <v>75.606935645031783</v>
      </c>
      <c r="T27" s="22">
        <f t="shared" ca="1" si="10"/>
        <v>71.496263868543281</v>
      </c>
      <c r="U27" s="22">
        <f t="shared" ca="1" si="10"/>
        <v>65.257786950741192</v>
      </c>
      <c r="V27" s="22">
        <f t="shared" ca="1" si="10"/>
        <v>91.661081385228911</v>
      </c>
      <c r="W27" s="22">
        <f t="shared" ca="1" si="10"/>
        <v>110.0664684180749</v>
      </c>
      <c r="X27" s="22">
        <f t="shared" ca="1" si="10"/>
        <v>83.391353645930707</v>
      </c>
      <c r="Y27" s="22">
        <f t="shared" ca="1" si="10"/>
        <v>77.724615513868329</v>
      </c>
      <c r="Z27" s="22">
        <f t="shared" ca="1" si="10"/>
        <v>79.759517384239246</v>
      </c>
      <c r="AA27" s="22">
        <f t="shared" ca="1" si="10"/>
        <v>77.724615513868329</v>
      </c>
      <c r="AB27" s="22">
        <f t="shared" ca="1" si="10"/>
        <v>92.408476899483304</v>
      </c>
      <c r="AC27" s="22">
        <f t="shared" ca="1" si="10"/>
        <v>56.908938382277455</v>
      </c>
      <c r="AD27" s="22">
        <f t="shared" ca="1" si="10"/>
        <v>111.91411864185699</v>
      </c>
      <c r="AE27" s="22">
        <f t="shared" ca="1" si="10"/>
        <v>80.455008358709279</v>
      </c>
      <c r="AF27" s="22">
        <f t="shared" ca="1" si="10"/>
        <v>74.508775540487434</v>
      </c>
      <c r="AG27" s="22">
        <f t="shared" ca="1" si="10"/>
        <v>91.566097070610255</v>
      </c>
      <c r="AH27" s="22">
        <f t="shared" ca="1" si="10"/>
        <v>87.384322505997346</v>
      </c>
      <c r="AI27" s="22">
        <f t="shared" ca="1" si="10"/>
        <v>108.33683551229151</v>
      </c>
      <c r="AJ27" s="22">
        <f t="shared" ca="1" si="10"/>
        <v>56.908938382277455</v>
      </c>
      <c r="AK27" s="22">
        <f t="shared" ca="1" si="10"/>
        <v>110.0664684180749</v>
      </c>
      <c r="AL27" s="22">
        <f t="shared" ca="1" si="10"/>
        <v>60.961725442216988</v>
      </c>
      <c r="AM27" s="22">
        <f t="shared" ca="1" si="10"/>
        <v>91.661081385228911</v>
      </c>
      <c r="AN27" s="22">
        <f ca="1">AVERAGE(OFFSET($A27,0,Fixtures!$D$6,1,3))</f>
        <v>83.29753659919696</v>
      </c>
      <c r="AO27" s="22">
        <f ca="1">AVERAGE(OFFSET($A27,0,Fixtures!$D$6,1,6))</f>
        <v>83.195112530072436</v>
      </c>
      <c r="AP27" s="22">
        <f ca="1">AVERAGE(OFFSET($A27,0,Fixtures!$D$6,1,9))</f>
        <v>83.625541144169972</v>
      </c>
      <c r="AQ27" s="22">
        <f ca="1">AVERAGE(OFFSET($A27,0,Fixtures!$D$6,1,12))</f>
        <v>85.66184271751446</v>
      </c>
      <c r="AR27" s="22">
        <f ca="1">IF(OR(Fixtures!$D$6&lt;=0,Fixtures!$D$6&gt;39),AVERAGE(A27:AM27),AVERAGE(OFFSET($A27,0,Fixtures!$D$6,1,39-Fixtures!$D$6)))</f>
        <v>84.326065674115668</v>
      </c>
    </row>
    <row r="28" spans="1:46" x14ac:dyDescent="0.25">
      <c r="A28" s="30" t="s">
        <v>73</v>
      </c>
      <c r="B28" s="22">
        <f ca="1">MIN(VLOOKUP($A26,$A$2:$AM$12,B$14+1,FALSE),VLOOKUP($A28,$A$2:$AM$12,B$14+1,FALSE))</f>
        <v>75.606935645031783</v>
      </c>
      <c r="C28" s="22">
        <f t="shared" ref="C28:AM28" ca="1" si="11">MIN(VLOOKUP($A26,$A$2:$AM$12,C$14+1,FALSE),VLOOKUP($A28,$A$2:$AM$12,C$14+1,FALSE))</f>
        <v>81.248584972040391</v>
      </c>
      <c r="D28" s="22">
        <f t="shared" ca="1" si="11"/>
        <v>95.441383180888394</v>
      </c>
      <c r="E28" s="22">
        <f t="shared" ca="1" si="11"/>
        <v>134.65364299511776</v>
      </c>
      <c r="F28" s="22">
        <f t="shared" ca="1" si="11"/>
        <v>74.995430224278195</v>
      </c>
      <c r="G28" s="22">
        <f t="shared" ca="1" si="11"/>
        <v>74.508775540487434</v>
      </c>
      <c r="H28" s="22">
        <f t="shared" ca="1" si="11"/>
        <v>81.248584972040391</v>
      </c>
      <c r="I28" s="22">
        <f t="shared" ca="1" si="11"/>
        <v>85.686219675040647</v>
      </c>
      <c r="J28" s="22">
        <f t="shared" ca="1" si="11"/>
        <v>71.496263868543281</v>
      </c>
      <c r="K28" s="22">
        <f t="shared" ca="1" si="11"/>
        <v>90.054383251152188</v>
      </c>
      <c r="L28" s="22">
        <f t="shared" ca="1" si="11"/>
        <v>71.496263868543281</v>
      </c>
      <c r="M28" s="22">
        <f t="shared" ca="1" si="11"/>
        <v>74.508775540487434</v>
      </c>
      <c r="N28" s="22">
        <f t="shared" ca="1" si="11"/>
        <v>91.566097070610255</v>
      </c>
      <c r="O28" s="22">
        <f t="shared" ca="1" si="11"/>
        <v>104.72760182504967</v>
      </c>
      <c r="P28" s="22">
        <f t="shared" ca="1" si="11"/>
        <v>69.555369133894672</v>
      </c>
      <c r="Q28" s="22">
        <f t="shared" ca="1" si="11"/>
        <v>91.566097070610255</v>
      </c>
      <c r="R28" s="22">
        <f t="shared" ca="1" si="11"/>
        <v>69.555369133894672</v>
      </c>
      <c r="S28" s="22">
        <f t="shared" ca="1" si="11"/>
        <v>74.995430224278195</v>
      </c>
      <c r="T28" s="22">
        <f t="shared" ca="1" si="11"/>
        <v>80.455008358709279</v>
      </c>
      <c r="U28" s="22">
        <f t="shared" ca="1" si="11"/>
        <v>65.257786950741192</v>
      </c>
      <c r="V28" s="22">
        <f t="shared" ca="1" si="11"/>
        <v>99.303826076938265</v>
      </c>
      <c r="W28" s="22">
        <f t="shared" ca="1" si="11"/>
        <v>77.724615513868329</v>
      </c>
      <c r="X28" s="22">
        <f t="shared" ca="1" si="11"/>
        <v>83.391353645930707</v>
      </c>
      <c r="Y28" s="22">
        <f t="shared" ca="1" si="11"/>
        <v>79.759517384239246</v>
      </c>
      <c r="Z28" s="22">
        <f t="shared" ca="1" si="11"/>
        <v>83.391353645930707</v>
      </c>
      <c r="AA28" s="22">
        <f t="shared" ca="1" si="11"/>
        <v>77.724615513868329</v>
      </c>
      <c r="AB28" s="22">
        <f t="shared" ca="1" si="11"/>
        <v>91.661081385228911</v>
      </c>
      <c r="AC28" s="22">
        <f t="shared" ca="1" si="11"/>
        <v>56.908938382277455</v>
      </c>
      <c r="AD28" s="22">
        <f t="shared" ca="1" si="11"/>
        <v>111.91411864185699</v>
      </c>
      <c r="AE28" s="22">
        <f t="shared" ca="1" si="11"/>
        <v>56.908938382277455</v>
      </c>
      <c r="AF28" s="22">
        <f t="shared" ca="1" si="11"/>
        <v>111.91411864185699</v>
      </c>
      <c r="AG28" s="22">
        <f t="shared" ca="1" si="11"/>
        <v>60.961725442216988</v>
      </c>
      <c r="AH28" s="22">
        <f t="shared" ca="1" si="11"/>
        <v>87.384322505997346</v>
      </c>
      <c r="AI28" s="22">
        <f t="shared" ca="1" si="11"/>
        <v>85.686219675040647</v>
      </c>
      <c r="AJ28" s="22">
        <f t="shared" ca="1" si="11"/>
        <v>110.17116245055088</v>
      </c>
      <c r="AK28" s="22">
        <f t="shared" ca="1" si="11"/>
        <v>116.65057944330805</v>
      </c>
      <c r="AL28" s="22">
        <f t="shared" ca="1" si="11"/>
        <v>60.961725442216988</v>
      </c>
      <c r="AM28" s="22">
        <f t="shared" ca="1" si="11"/>
        <v>91.661081385228911</v>
      </c>
      <c r="AN28" s="22">
        <f ca="1">AVERAGE(OFFSET($A28,0,Fixtures!$D$6,1,3))</f>
        <v>84.25901684834264</v>
      </c>
      <c r="AO28" s="22">
        <f ca="1">AVERAGE(OFFSET($A28,0,Fixtures!$D$6,1,6))</f>
        <v>79.751507658573303</v>
      </c>
      <c r="AP28" s="22">
        <f ca="1">AVERAGE(OFFSET($A28,0,Fixtures!$D$6,1,9))</f>
        <v>82.085468060167912</v>
      </c>
      <c r="AQ28" s="22">
        <f ca="1">AVERAGE(OFFSET($A28,0,Fixtures!$D$6,1,12))</f>
        <v>87.60643117586757</v>
      </c>
      <c r="AR28" s="22">
        <f ca="1">IF(OR(Fixtures!$D$6&lt;=0,Fixtures!$D$6&gt;39),AVERAGE(A28:AM28),AVERAGE(OFFSET($A28,0,Fixtures!$D$6,1,39-Fixtures!$D$6)))</f>
        <v>85.99285578127548</v>
      </c>
    </row>
    <row r="29" spans="1:46" x14ac:dyDescent="0.25">
      <c r="A29" s="30" t="s">
        <v>61</v>
      </c>
      <c r="B29" s="22">
        <f ca="1">MIN(VLOOKUP($A26,$A$2:$AM$12,B$14+1,FALSE),VLOOKUP($A29,$A$2:$AM$12,B$14+1,FALSE))</f>
        <v>94.996752294727969</v>
      </c>
      <c r="C29" s="22">
        <f t="shared" ref="C29:AM29" ca="1" si="12">MIN(VLOOKUP($A26,$A$2:$AM$12,C$14+1,FALSE),VLOOKUP($A29,$A$2:$AM$12,C$14+1,FALSE))</f>
        <v>81.248584972040391</v>
      </c>
      <c r="D29" s="22">
        <f t="shared" ca="1" si="12"/>
        <v>95.441383180888394</v>
      </c>
      <c r="E29" s="22">
        <f t="shared" ca="1" si="12"/>
        <v>130.55343583761424</v>
      </c>
      <c r="F29" s="22">
        <f t="shared" ca="1" si="12"/>
        <v>74.995430224278195</v>
      </c>
      <c r="G29" s="22">
        <f t="shared" ca="1" si="12"/>
        <v>71.496263868543281</v>
      </c>
      <c r="H29" s="22">
        <f t="shared" ca="1" si="12"/>
        <v>101.92276556724865</v>
      </c>
      <c r="I29" s="22">
        <f t="shared" ca="1" si="12"/>
        <v>85.686219675040647</v>
      </c>
      <c r="J29" s="22">
        <f t="shared" ca="1" si="12"/>
        <v>101.92276556724865</v>
      </c>
      <c r="K29" s="22">
        <f t="shared" ca="1" si="12"/>
        <v>90.054383251152188</v>
      </c>
      <c r="L29" s="22">
        <f t="shared" ca="1" si="12"/>
        <v>71.496263868543281</v>
      </c>
      <c r="M29" s="22">
        <f t="shared" ca="1" si="12"/>
        <v>81.248584972040391</v>
      </c>
      <c r="N29" s="22">
        <f t="shared" ca="1" si="12"/>
        <v>94.996752294727969</v>
      </c>
      <c r="O29" s="22">
        <f t="shared" ca="1" si="12"/>
        <v>56.908938382277455</v>
      </c>
      <c r="P29" s="22">
        <f t="shared" ca="1" si="12"/>
        <v>98.333899105089117</v>
      </c>
      <c r="Q29" s="22">
        <f t="shared" ca="1" si="12"/>
        <v>91.566097070610255</v>
      </c>
      <c r="R29" s="22">
        <f t="shared" ca="1" si="12"/>
        <v>60.961725442216988</v>
      </c>
      <c r="S29" s="22">
        <f t="shared" ca="1" si="12"/>
        <v>75.606935645031783</v>
      </c>
      <c r="T29" s="22">
        <f t="shared" ca="1" si="12"/>
        <v>104.72760182504967</v>
      </c>
      <c r="U29" s="22">
        <f t="shared" ca="1" si="12"/>
        <v>65.257786950741192</v>
      </c>
      <c r="V29" s="22">
        <f t="shared" ca="1" si="12"/>
        <v>83.391353645930707</v>
      </c>
      <c r="W29" s="22">
        <f t="shared" ca="1" si="12"/>
        <v>110.0664684180749</v>
      </c>
      <c r="X29" s="22">
        <f t="shared" ca="1" si="12"/>
        <v>83.391353645930707</v>
      </c>
      <c r="Y29" s="22">
        <f t="shared" ca="1" si="12"/>
        <v>79.759517384239246</v>
      </c>
      <c r="Z29" s="22">
        <f t="shared" ca="1" si="12"/>
        <v>80.455008358709279</v>
      </c>
      <c r="AA29" s="22">
        <f t="shared" ca="1" si="12"/>
        <v>77.724615513868329</v>
      </c>
      <c r="AB29" s="22">
        <f t="shared" ca="1" si="12"/>
        <v>65.257786950741192</v>
      </c>
      <c r="AC29" s="22">
        <f t="shared" ca="1" si="12"/>
        <v>56.908938382277455</v>
      </c>
      <c r="AD29" s="22">
        <f t="shared" ca="1" si="12"/>
        <v>85.686219675040647</v>
      </c>
      <c r="AE29" s="22">
        <f t="shared" ca="1" si="12"/>
        <v>80.455008358709279</v>
      </c>
      <c r="AF29" s="22">
        <f t="shared" ca="1" si="12"/>
        <v>77.724615513868329</v>
      </c>
      <c r="AG29" s="22">
        <f t="shared" ca="1" si="12"/>
        <v>69.555369133894672</v>
      </c>
      <c r="AH29" s="22">
        <f t="shared" ca="1" si="12"/>
        <v>75.606935645031783</v>
      </c>
      <c r="AI29" s="22">
        <f t="shared" ca="1" si="12"/>
        <v>99.303826076938265</v>
      </c>
      <c r="AJ29" s="22">
        <f t="shared" ca="1" si="12"/>
        <v>155.51232471021717</v>
      </c>
      <c r="AK29" s="22">
        <f t="shared" ca="1" si="12"/>
        <v>91.566097070610255</v>
      </c>
      <c r="AL29" s="22">
        <f t="shared" ca="1" si="12"/>
        <v>60.961725442216988</v>
      </c>
      <c r="AM29" s="22">
        <f t="shared" ca="1" si="12"/>
        <v>84.529476392357566</v>
      </c>
      <c r="AN29" s="22">
        <f ca="1">AVERAGE(OFFSET($A29,0,Fixtures!$D$6,1,3))</f>
        <v>74.479136941106276</v>
      </c>
      <c r="AO29" s="22">
        <f ca="1">AVERAGE(OFFSET($A29,0,Fixtures!$D$6,1,6))</f>
        <v>74.414596206557704</v>
      </c>
      <c r="AP29" s="22">
        <f ca="1">AVERAGE(OFFSET($A29,0,Fixtures!$D$6,1,9))</f>
        <v>74.374944170237896</v>
      </c>
      <c r="AQ29" s="22">
        <f ca="1">AVERAGE(OFFSET($A29,0,Fixtures!$D$6,1,12))</f>
        <v>84.646395449158902</v>
      </c>
      <c r="AR29" s="22">
        <f ca="1">IF(OR(Fixtures!$D$6&lt;=0,Fixtures!$D$6&gt;39),AVERAGE(A29:AM29),AVERAGE(OFFSET($A29,0,Fixtures!$D$6,1,39-Fixtures!$D$6)))</f>
        <v>82.946281944605815</v>
      </c>
    </row>
    <row r="30" spans="1:46" x14ac:dyDescent="0.25">
      <c r="A30" s="30" t="s">
        <v>53</v>
      </c>
      <c r="B30" s="22">
        <f ca="1">MIN(VLOOKUP($A26,$A$2:$AM$12,B$14+1,FALSE),VLOOKUP($A30,$A$2:$AM$12,B$14+1,FALSE))</f>
        <v>90.054383251152188</v>
      </c>
      <c r="C30" s="22">
        <f t="shared" ref="C30:AM30" ca="1" si="13">MIN(VLOOKUP($A26,$A$2:$AM$12,C$14+1,FALSE),VLOOKUP($A30,$A$2:$AM$12,C$14+1,FALSE))</f>
        <v>81.248584972040391</v>
      </c>
      <c r="D30" s="22">
        <f t="shared" ca="1" si="13"/>
        <v>95.441383180888394</v>
      </c>
      <c r="E30" s="22">
        <f t="shared" ca="1" si="13"/>
        <v>83.391353645930707</v>
      </c>
      <c r="F30" s="22">
        <f t="shared" ca="1" si="13"/>
        <v>74.995430224278195</v>
      </c>
      <c r="G30" s="22">
        <f t="shared" ca="1" si="13"/>
        <v>74.508775540487434</v>
      </c>
      <c r="H30" s="22">
        <f t="shared" ca="1" si="13"/>
        <v>71.496263868543281</v>
      </c>
      <c r="I30" s="22">
        <f t="shared" ca="1" si="13"/>
        <v>85.686219675040647</v>
      </c>
      <c r="J30" s="22">
        <f t="shared" ca="1" si="13"/>
        <v>101.92276556724865</v>
      </c>
      <c r="K30" s="22">
        <f t="shared" ca="1" si="13"/>
        <v>90.054383251152188</v>
      </c>
      <c r="L30" s="22">
        <f t="shared" ca="1" si="13"/>
        <v>71.496263868543281</v>
      </c>
      <c r="M30" s="22">
        <f t="shared" ca="1" si="13"/>
        <v>132.41168784835631</v>
      </c>
      <c r="N30" s="22">
        <f t="shared" ca="1" si="13"/>
        <v>110.17116245055088</v>
      </c>
      <c r="O30" s="22">
        <f t="shared" ca="1" si="13"/>
        <v>91.661081385228911</v>
      </c>
      <c r="P30" s="22">
        <f t="shared" ca="1" si="13"/>
        <v>65.257786950741192</v>
      </c>
      <c r="Q30" s="22">
        <f t="shared" ca="1" si="13"/>
        <v>91.566097070610255</v>
      </c>
      <c r="R30" s="22">
        <f t="shared" ca="1" si="13"/>
        <v>69.555369133894672</v>
      </c>
      <c r="S30" s="22">
        <f t="shared" ca="1" si="13"/>
        <v>74.508775540487434</v>
      </c>
      <c r="T30" s="22">
        <f t="shared" ca="1" si="13"/>
        <v>81.248584972040391</v>
      </c>
      <c r="U30" s="22">
        <f t="shared" ca="1" si="13"/>
        <v>65.257786950741192</v>
      </c>
      <c r="V30" s="22">
        <f t="shared" ca="1" si="13"/>
        <v>87.384322505997346</v>
      </c>
      <c r="W30" s="22">
        <f t="shared" ca="1" si="13"/>
        <v>80.455008358709279</v>
      </c>
      <c r="X30" s="22">
        <f t="shared" ca="1" si="13"/>
        <v>83.391353645930707</v>
      </c>
      <c r="Y30" s="22">
        <f t="shared" ca="1" si="13"/>
        <v>79.759517384239246</v>
      </c>
      <c r="Z30" s="22">
        <f t="shared" ca="1" si="13"/>
        <v>75.606935645031783</v>
      </c>
      <c r="AA30" s="22">
        <f t="shared" ca="1" si="13"/>
        <v>77.724615513868329</v>
      </c>
      <c r="AB30" s="22">
        <f t="shared" ca="1" si="13"/>
        <v>60.961725442216988</v>
      </c>
      <c r="AC30" s="22">
        <f t="shared" ca="1" si="13"/>
        <v>56.908938382277455</v>
      </c>
      <c r="AD30" s="22">
        <f t="shared" ca="1" si="13"/>
        <v>77.724615513868329</v>
      </c>
      <c r="AE30" s="22">
        <f t="shared" ca="1" si="13"/>
        <v>79.759517384239246</v>
      </c>
      <c r="AF30" s="22">
        <f t="shared" ca="1" si="13"/>
        <v>134.65364299511776</v>
      </c>
      <c r="AG30" s="22">
        <f t="shared" ca="1" si="13"/>
        <v>74.995430224278195</v>
      </c>
      <c r="AH30" s="22">
        <f t="shared" ca="1" si="13"/>
        <v>87.384322505997346</v>
      </c>
      <c r="AI30" s="22">
        <f t="shared" ca="1" si="13"/>
        <v>117.90699832012083</v>
      </c>
      <c r="AJ30" s="22">
        <f t="shared" ca="1" si="13"/>
        <v>101.92276556724865</v>
      </c>
      <c r="AK30" s="22">
        <f t="shared" ca="1" si="13"/>
        <v>108.33683551229151</v>
      </c>
      <c r="AL30" s="22">
        <f t="shared" ca="1" si="13"/>
        <v>60.961725442216988</v>
      </c>
      <c r="AM30" s="22">
        <f t="shared" ca="1" si="13"/>
        <v>85.686219675040647</v>
      </c>
      <c r="AN30" s="22">
        <f ca="1">AVERAGE(OFFSET($A30,0,Fixtures!$D$6,1,3))</f>
        <v>71.431092200372362</v>
      </c>
      <c r="AO30" s="22">
        <f ca="1">AVERAGE(OFFSET($A30,0,Fixtures!$D$6,1,6))</f>
        <v>71.447724646917024</v>
      </c>
      <c r="AP30" s="22">
        <f ca="1">AVERAGE(OFFSET($A30,0,Fixtures!$D$6,1,9))</f>
        <v>80.635527067432832</v>
      </c>
      <c r="AQ30" s="22">
        <f ca="1">AVERAGE(OFFSET($A30,0,Fixtures!$D$6,1,12))</f>
        <v>87.823861917213037</v>
      </c>
      <c r="AR30" s="22">
        <f ca="1">IF(OR(Fixtures!$D$6&lt;=0,Fixtures!$D$6&gt;39),AVERAGE(A30:AM30),AVERAGE(OFFSET($A30,0,Fixtures!$D$6,1,39-Fixtures!$D$6)))</f>
        <v>85.752449151700986</v>
      </c>
    </row>
    <row r="31" spans="1:46" x14ac:dyDescent="0.25">
      <c r="A31" s="30" t="s">
        <v>2</v>
      </c>
      <c r="B31" s="22">
        <f ca="1">MIN(VLOOKUP($A26,$A$2:$AM$12,B$14+1,FALSE),VLOOKUP($A31,$A$2:$AM$12,B$14+1,FALSE))</f>
        <v>80.455008358709279</v>
      </c>
      <c r="C31" s="22">
        <f t="shared" ref="C31:AM31" ca="1" si="14">MIN(VLOOKUP($A26,$A$2:$AM$12,C$14+1,FALSE),VLOOKUP($A31,$A$2:$AM$12,C$14+1,FALSE))</f>
        <v>81.248584972040391</v>
      </c>
      <c r="D31" s="22">
        <f t="shared" ca="1" si="14"/>
        <v>95.441383180888394</v>
      </c>
      <c r="E31" s="22">
        <f t="shared" ca="1" si="14"/>
        <v>77.724615513868329</v>
      </c>
      <c r="F31" s="22">
        <f t="shared" ca="1" si="14"/>
        <v>74.995430224278195</v>
      </c>
      <c r="G31" s="22">
        <f t="shared" ca="1" si="14"/>
        <v>74.508775540487434</v>
      </c>
      <c r="H31" s="22">
        <f t="shared" ca="1" si="14"/>
        <v>134.65364299511776</v>
      </c>
      <c r="I31" s="22">
        <f t="shared" ca="1" si="14"/>
        <v>85.686219675040647</v>
      </c>
      <c r="J31" s="22">
        <f t="shared" ca="1" si="14"/>
        <v>101.92276556724865</v>
      </c>
      <c r="K31" s="22">
        <f t="shared" ca="1" si="14"/>
        <v>90.054383251152188</v>
      </c>
      <c r="L31" s="22">
        <f t="shared" ca="1" si="14"/>
        <v>71.496263868543281</v>
      </c>
      <c r="M31" s="22">
        <f t="shared" ca="1" si="14"/>
        <v>65.257786950741192</v>
      </c>
      <c r="N31" s="22">
        <f t="shared" ca="1" si="14"/>
        <v>101.92276556724865</v>
      </c>
      <c r="O31" s="22">
        <f t="shared" ca="1" si="14"/>
        <v>155.51232471021717</v>
      </c>
      <c r="P31" s="22">
        <f t="shared" ca="1" si="14"/>
        <v>92.408476899483304</v>
      </c>
      <c r="Q31" s="22">
        <f t="shared" ca="1" si="14"/>
        <v>91.566097070610255</v>
      </c>
      <c r="R31" s="22">
        <f t="shared" ca="1" si="14"/>
        <v>69.555369133894672</v>
      </c>
      <c r="S31" s="22">
        <f t="shared" ca="1" si="14"/>
        <v>56.908938382277455</v>
      </c>
      <c r="T31" s="22">
        <f t="shared" ca="1" si="14"/>
        <v>104.72760182504967</v>
      </c>
      <c r="U31" s="22">
        <f t="shared" ca="1" si="14"/>
        <v>65.257786950741192</v>
      </c>
      <c r="V31" s="22">
        <f t="shared" ca="1" si="14"/>
        <v>110.17116245055088</v>
      </c>
      <c r="W31" s="22">
        <f t="shared" ca="1" si="14"/>
        <v>110.0664684180749</v>
      </c>
      <c r="X31" s="22">
        <f t="shared" ca="1" si="14"/>
        <v>83.391353645930707</v>
      </c>
      <c r="Y31" s="22">
        <f t="shared" ca="1" si="14"/>
        <v>79.759517384239246</v>
      </c>
      <c r="Z31" s="22">
        <f t="shared" ca="1" si="14"/>
        <v>71.496263868543281</v>
      </c>
      <c r="AA31" s="22">
        <f t="shared" ca="1" si="14"/>
        <v>77.724615513868329</v>
      </c>
      <c r="AB31" s="22">
        <f t="shared" ca="1" si="14"/>
        <v>69.555369133894672</v>
      </c>
      <c r="AC31" s="22">
        <f t="shared" ca="1" si="14"/>
        <v>56.908938382277455</v>
      </c>
      <c r="AD31" s="22">
        <f t="shared" ca="1" si="14"/>
        <v>111.91411864185699</v>
      </c>
      <c r="AE31" s="22">
        <f t="shared" ca="1" si="14"/>
        <v>75.606935645031783</v>
      </c>
      <c r="AF31" s="22">
        <f t="shared" ca="1" si="14"/>
        <v>83.391353645930707</v>
      </c>
      <c r="AG31" s="22">
        <f t="shared" ca="1" si="14"/>
        <v>79.759517384239246</v>
      </c>
      <c r="AH31" s="22">
        <f t="shared" ca="1" si="14"/>
        <v>81.248584972040391</v>
      </c>
      <c r="AI31" s="22">
        <f t="shared" ca="1" si="14"/>
        <v>130.55343583761424</v>
      </c>
      <c r="AJ31" s="22">
        <f t="shared" ca="1" si="14"/>
        <v>94.996752294727969</v>
      </c>
      <c r="AK31" s="22">
        <f t="shared" ca="1" si="14"/>
        <v>85.686219675040647</v>
      </c>
      <c r="AL31" s="22">
        <f t="shared" ca="1" si="14"/>
        <v>60.961725442216988</v>
      </c>
      <c r="AM31" s="22">
        <f t="shared" ca="1" si="14"/>
        <v>91.661081385228911</v>
      </c>
      <c r="AN31" s="22">
        <f ca="1">AVERAGE(OFFSET($A31,0,Fixtures!$D$6,1,3))</f>
        <v>72.925416172102089</v>
      </c>
      <c r="AO31" s="22">
        <f ca="1">AVERAGE(OFFSET($A31,0,Fixtures!$D$6,1,6))</f>
        <v>77.201040197578763</v>
      </c>
      <c r="AP31" s="22">
        <f ca="1">AVERAGE(OFFSET($A31,0,Fixtures!$D$6,1,9))</f>
        <v>78.622855243075875</v>
      </c>
      <c r="AQ31" s="22">
        <f ca="1">AVERAGE(OFFSET($A31,0,Fixtures!$D$6,1,12))</f>
        <v>84.903508749588795</v>
      </c>
      <c r="AR31" s="22">
        <f ca="1">IF(OR(Fixtures!$D$6&lt;=0,Fixtures!$D$6&gt;39),AVERAGE(A31:AM31),AVERAGE(OFFSET($A31,0,Fixtures!$D$6,1,39-Fixtures!$D$6)))</f>
        <v>83.676065130179396</v>
      </c>
    </row>
    <row r="32" spans="1:46" x14ac:dyDescent="0.25">
      <c r="A32" s="30" t="s">
        <v>113</v>
      </c>
      <c r="B32" s="22">
        <f ca="1">MIN(VLOOKUP($A26,$A$2:$AM$12,B$14+1,FALSE),VLOOKUP($A32,$A$2:$AM$12,B$14+1,FALSE))</f>
        <v>94.996752294727969</v>
      </c>
      <c r="C32" s="22">
        <f t="shared" ref="C32:AM32" ca="1" si="15">MIN(VLOOKUP($A26,$A$2:$AM$12,C$14+1,FALSE),VLOOKUP($A32,$A$2:$AM$12,C$14+1,FALSE))</f>
        <v>60.961725442216988</v>
      </c>
      <c r="D32" s="22">
        <f t="shared" ca="1" si="15"/>
        <v>95.441383180888394</v>
      </c>
      <c r="E32" s="22">
        <f t="shared" ca="1" si="15"/>
        <v>99.303826076938265</v>
      </c>
      <c r="F32" s="22">
        <f t="shared" ca="1" si="15"/>
        <v>74.995430224278195</v>
      </c>
      <c r="G32" s="22">
        <f t="shared" ca="1" si="15"/>
        <v>74.508775540487434</v>
      </c>
      <c r="H32" s="22">
        <f t="shared" ca="1" si="15"/>
        <v>69.555369133894672</v>
      </c>
      <c r="I32" s="22">
        <f t="shared" ca="1" si="15"/>
        <v>83.391353645930707</v>
      </c>
      <c r="J32" s="22">
        <f t="shared" ca="1" si="15"/>
        <v>79.759517384239246</v>
      </c>
      <c r="K32" s="22">
        <f t="shared" ca="1" si="15"/>
        <v>90.054383251152188</v>
      </c>
      <c r="L32" s="22">
        <f t="shared" ca="1" si="15"/>
        <v>71.496263868543281</v>
      </c>
      <c r="M32" s="22">
        <f t="shared" ca="1" si="15"/>
        <v>77.724615513868329</v>
      </c>
      <c r="N32" s="22">
        <f t="shared" ca="1" si="15"/>
        <v>110.0664684180749</v>
      </c>
      <c r="O32" s="22">
        <f t="shared" ca="1" si="15"/>
        <v>80.455008358709279</v>
      </c>
      <c r="P32" s="22">
        <f t="shared" ca="1" si="15"/>
        <v>98.333899105089117</v>
      </c>
      <c r="Q32" s="22">
        <f t="shared" ca="1" si="15"/>
        <v>75.606935645031783</v>
      </c>
      <c r="R32" s="22">
        <f t="shared" ca="1" si="15"/>
        <v>69.555369133894672</v>
      </c>
      <c r="S32" s="22">
        <f t="shared" ca="1" si="15"/>
        <v>75.606935645031783</v>
      </c>
      <c r="T32" s="22">
        <f t="shared" ca="1" si="15"/>
        <v>101.92276556724865</v>
      </c>
      <c r="U32" s="22">
        <f t="shared" ca="1" si="15"/>
        <v>65.257786950741192</v>
      </c>
      <c r="V32" s="22">
        <f t="shared" ca="1" si="15"/>
        <v>56.908938382277455</v>
      </c>
      <c r="W32" s="22">
        <f t="shared" ca="1" si="15"/>
        <v>110.0664684180749</v>
      </c>
      <c r="X32" s="22">
        <f t="shared" ca="1" si="15"/>
        <v>65.257786950741192</v>
      </c>
      <c r="Y32" s="22">
        <f t="shared" ca="1" si="15"/>
        <v>79.759517384239246</v>
      </c>
      <c r="Z32" s="22">
        <f t="shared" ca="1" si="15"/>
        <v>74.508775540487434</v>
      </c>
      <c r="AA32" s="22">
        <f t="shared" ca="1" si="15"/>
        <v>77.724615513868329</v>
      </c>
      <c r="AB32" s="22">
        <f t="shared" ca="1" si="15"/>
        <v>92.408476899483304</v>
      </c>
      <c r="AC32" s="22">
        <f t="shared" ca="1" si="15"/>
        <v>56.908938382277455</v>
      </c>
      <c r="AD32" s="22">
        <f t="shared" ca="1" si="15"/>
        <v>92.408476899483304</v>
      </c>
      <c r="AE32" s="22">
        <f t="shared" ca="1" si="15"/>
        <v>80.455008358709279</v>
      </c>
      <c r="AF32" s="22">
        <f t="shared" ca="1" si="15"/>
        <v>90.054383251152188</v>
      </c>
      <c r="AG32" s="22">
        <f t="shared" ca="1" si="15"/>
        <v>98.333899105089117</v>
      </c>
      <c r="AH32" s="22">
        <f t="shared" ca="1" si="15"/>
        <v>84.529476392357566</v>
      </c>
      <c r="AI32" s="22">
        <f t="shared" ca="1" si="15"/>
        <v>94.996752294727969</v>
      </c>
      <c r="AJ32" s="22">
        <f t="shared" ca="1" si="15"/>
        <v>81.248584972040391</v>
      </c>
      <c r="AK32" s="22">
        <f t="shared" ca="1" si="15"/>
        <v>116.65057944330805</v>
      </c>
      <c r="AL32" s="22">
        <f t="shared" ca="1" si="15"/>
        <v>60.961725442216988</v>
      </c>
      <c r="AM32" s="22">
        <f t="shared" ca="1" si="15"/>
        <v>91.661081385228911</v>
      </c>
      <c r="AN32" s="22">
        <f ca="1">AVERAGE(OFFSET($A32,0,Fixtures!$D$6,1,3))</f>
        <v>81.547289317946351</v>
      </c>
      <c r="AO32" s="22">
        <f ca="1">AVERAGE(OFFSET($A32,0,Fixtures!$D$6,1,6))</f>
        <v>79.069048599051527</v>
      </c>
      <c r="AP32" s="22">
        <f ca="1">AVERAGE(OFFSET($A32,0,Fixtures!$D$6,1,9))</f>
        <v>83.036894482545335</v>
      </c>
      <c r="AQ32" s="22">
        <f ca="1">AVERAGE(OFFSET($A32,0,Fixtures!$D$6,1,12))</f>
        <v>86.685663921082039</v>
      </c>
      <c r="AR32" s="22">
        <f ca="1">IF(OR(Fixtures!$D$6&lt;=0,Fixtures!$D$6&gt;39),AVERAGE(A32:AM32),AVERAGE(OFFSET($A32,0,Fixtures!$D$6,1,39-Fixtures!$D$6)))</f>
        <v>85.203626705745023</v>
      </c>
    </row>
    <row r="33" spans="1:44" x14ac:dyDescent="0.25">
      <c r="A33" s="30" t="s">
        <v>112</v>
      </c>
      <c r="B33" s="22">
        <f ca="1">MIN(VLOOKUP($A26,$A$2:$AM$12,B$14+1,FALSE),VLOOKUP($A33,$A$2:$AM$12,B$14+1,FALSE))</f>
        <v>79.759517384239246</v>
      </c>
      <c r="C33" s="22">
        <f t="shared" ref="C33:AM33" ca="1" si="16">MIN(VLOOKUP($A26,$A$2:$AM$12,C$14+1,FALSE),VLOOKUP($A33,$A$2:$AM$12,C$14+1,FALSE))</f>
        <v>56.908938382277455</v>
      </c>
      <c r="D33" s="22">
        <f t="shared" ca="1" si="16"/>
        <v>95.441383180888394</v>
      </c>
      <c r="E33" s="22">
        <f t="shared" ca="1" si="16"/>
        <v>144.10855350236992</v>
      </c>
      <c r="F33" s="22">
        <f t="shared" ca="1" si="16"/>
        <v>74.995430224278195</v>
      </c>
      <c r="G33" s="22">
        <f t="shared" ca="1" si="16"/>
        <v>74.508775540487434</v>
      </c>
      <c r="H33" s="22">
        <f t="shared" ca="1" si="16"/>
        <v>130.55343583761424</v>
      </c>
      <c r="I33" s="22">
        <f t="shared" ca="1" si="16"/>
        <v>85.686219675040647</v>
      </c>
      <c r="J33" s="22">
        <f t="shared" ca="1" si="16"/>
        <v>80.455008358709279</v>
      </c>
      <c r="K33" s="22">
        <f t="shared" ca="1" si="16"/>
        <v>90.054383251152188</v>
      </c>
      <c r="L33" s="22">
        <f t="shared" ca="1" si="16"/>
        <v>71.496263868543281</v>
      </c>
      <c r="M33" s="22">
        <f t="shared" ca="1" si="16"/>
        <v>104.72760182504967</v>
      </c>
      <c r="N33" s="22">
        <f t="shared" ca="1" si="16"/>
        <v>108.33683551229151</v>
      </c>
      <c r="O33" s="22">
        <f t="shared" ca="1" si="16"/>
        <v>111.91411864185699</v>
      </c>
      <c r="P33" s="22">
        <f t="shared" ca="1" si="16"/>
        <v>60.961725442216988</v>
      </c>
      <c r="Q33" s="22">
        <f t="shared" ca="1" si="16"/>
        <v>87.384322505997346</v>
      </c>
      <c r="R33" s="22">
        <f t="shared" ca="1" si="16"/>
        <v>69.555369133894672</v>
      </c>
      <c r="S33" s="22">
        <f t="shared" ca="1" si="16"/>
        <v>75.606935645031783</v>
      </c>
      <c r="T33" s="22">
        <f t="shared" ca="1" si="16"/>
        <v>77.724615513868329</v>
      </c>
      <c r="U33" s="22">
        <f t="shared" ca="1" si="16"/>
        <v>65.257786950741192</v>
      </c>
      <c r="V33" s="22">
        <f t="shared" ca="1" si="16"/>
        <v>117.90699832012083</v>
      </c>
      <c r="W33" s="22">
        <f t="shared" ca="1" si="16"/>
        <v>81.248584972040391</v>
      </c>
      <c r="X33" s="22">
        <f t="shared" ca="1" si="16"/>
        <v>83.391353645930707</v>
      </c>
      <c r="Y33" s="22">
        <f t="shared" ca="1" si="16"/>
        <v>79.759517384239246</v>
      </c>
      <c r="Z33" s="22">
        <f t="shared" ca="1" si="16"/>
        <v>69.555369133894672</v>
      </c>
      <c r="AA33" s="22">
        <f t="shared" ca="1" si="16"/>
        <v>65.257786950741192</v>
      </c>
      <c r="AB33" s="22">
        <f t="shared" ca="1" si="16"/>
        <v>84.529476392357566</v>
      </c>
      <c r="AC33" s="22">
        <f t="shared" ca="1" si="16"/>
        <v>56.908938382277455</v>
      </c>
      <c r="AD33" s="22">
        <f t="shared" ca="1" si="16"/>
        <v>71.496263868543281</v>
      </c>
      <c r="AE33" s="22">
        <f t="shared" ca="1" si="16"/>
        <v>74.508775540487434</v>
      </c>
      <c r="AF33" s="22">
        <f t="shared" ca="1" si="16"/>
        <v>132.41168784835631</v>
      </c>
      <c r="AG33" s="22">
        <f t="shared" ca="1" si="16"/>
        <v>85.686219675040647</v>
      </c>
      <c r="AH33" s="22">
        <f t="shared" ca="1" si="16"/>
        <v>87.384322505997346</v>
      </c>
      <c r="AI33" s="22">
        <f t="shared" ca="1" si="16"/>
        <v>91.566097070610255</v>
      </c>
      <c r="AJ33" s="22">
        <f t="shared" ca="1" si="16"/>
        <v>117.90699832012083</v>
      </c>
      <c r="AK33" s="22">
        <f t="shared" ca="1" si="16"/>
        <v>116.65057944330805</v>
      </c>
      <c r="AL33" s="22">
        <f t="shared" ca="1" si="16"/>
        <v>60.961725442216988</v>
      </c>
      <c r="AM33" s="22">
        <f t="shared" ca="1" si="16"/>
        <v>91.661081385228911</v>
      </c>
      <c r="AN33" s="22">
        <f ca="1">AVERAGE(OFFSET($A33,0,Fixtures!$D$6,1,3))</f>
        <v>73.114210825664472</v>
      </c>
      <c r="AO33" s="22">
        <f ca="1">AVERAGE(OFFSET($A33,0,Fixtures!$D$6,1,6))</f>
        <v>70.376101711383598</v>
      </c>
      <c r="AP33" s="22">
        <f ca="1">AVERAGE(OFFSET($A33,0,Fixtures!$D$6,1,9))</f>
        <v>80.859871144188432</v>
      </c>
      <c r="AQ33" s="22">
        <f ca="1">AVERAGE(OFFSET($A33,0,Fixtures!$D$6,1,12))</f>
        <v>87.821876260977902</v>
      </c>
      <c r="AR33" s="22">
        <f ca="1">IF(OR(Fixtures!$D$6&lt;=0,Fixtures!$D$6&gt;39),AVERAGE(A33:AM33),AVERAGE(OFFSET($A33,0,Fixtures!$D$6,1,39-Fixtures!$D$6)))</f>
        <v>86.177522997084338</v>
      </c>
    </row>
    <row r="34" spans="1:44" x14ac:dyDescent="0.25">
      <c r="A34" s="30" t="s">
        <v>10</v>
      </c>
      <c r="B34" s="22">
        <f ca="1">MIN(VLOOKUP($A26,$A$2:$AM$12,B$14+1,FALSE),VLOOKUP($A34,$A$2:$AM$12,B$14+1,FALSE))</f>
        <v>91.661081385228911</v>
      </c>
      <c r="C34" s="22">
        <f t="shared" ref="C34:AM34" ca="1" si="17">MIN(VLOOKUP($A26,$A$2:$AM$12,C$14+1,FALSE),VLOOKUP($A34,$A$2:$AM$12,C$14+1,FALSE))</f>
        <v>81.248584972040391</v>
      </c>
      <c r="D34" s="22">
        <f t="shared" ca="1" si="17"/>
        <v>95.441383180888394</v>
      </c>
      <c r="E34" s="22">
        <f t="shared" ca="1" si="17"/>
        <v>108.33683551229151</v>
      </c>
      <c r="F34" s="22">
        <f t="shared" ca="1" si="17"/>
        <v>74.995430224278195</v>
      </c>
      <c r="G34" s="22">
        <f t="shared" ca="1" si="17"/>
        <v>65.257786950741192</v>
      </c>
      <c r="H34" s="22">
        <f t="shared" ca="1" si="17"/>
        <v>104.72760182504967</v>
      </c>
      <c r="I34" s="22">
        <f t="shared" ca="1" si="17"/>
        <v>85.686219675040647</v>
      </c>
      <c r="J34" s="22">
        <f t="shared" ca="1" si="17"/>
        <v>101.92276556724865</v>
      </c>
      <c r="K34" s="22">
        <f t="shared" ca="1" si="17"/>
        <v>90.054383251152188</v>
      </c>
      <c r="L34" s="22">
        <f t="shared" ca="1" si="17"/>
        <v>71.496263868543281</v>
      </c>
      <c r="M34" s="22">
        <f t="shared" ca="1" si="17"/>
        <v>90.054383251152188</v>
      </c>
      <c r="N34" s="22">
        <f t="shared" ca="1" si="17"/>
        <v>98.333899105089117</v>
      </c>
      <c r="O34" s="22">
        <f t="shared" ca="1" si="17"/>
        <v>77.724615513868329</v>
      </c>
      <c r="P34" s="22">
        <f t="shared" ca="1" si="17"/>
        <v>71.496263868543281</v>
      </c>
      <c r="Q34" s="22">
        <f t="shared" ca="1" si="17"/>
        <v>74.508775540487434</v>
      </c>
      <c r="R34" s="22">
        <f t="shared" ca="1" si="17"/>
        <v>69.555369133894672</v>
      </c>
      <c r="S34" s="22">
        <f t="shared" ca="1" si="17"/>
        <v>75.606935645031783</v>
      </c>
      <c r="T34" s="22">
        <f t="shared" ca="1" si="17"/>
        <v>104.72760182504967</v>
      </c>
      <c r="U34" s="22">
        <f t="shared" ca="1" si="17"/>
        <v>56.908938382277455</v>
      </c>
      <c r="V34" s="22">
        <f t="shared" ca="1" si="17"/>
        <v>85.686219675040647</v>
      </c>
      <c r="W34" s="22">
        <f t="shared" ca="1" si="17"/>
        <v>110.0664684180749</v>
      </c>
      <c r="X34" s="22">
        <f t="shared" ca="1" si="17"/>
        <v>83.391353645930707</v>
      </c>
      <c r="Y34" s="22">
        <f t="shared" ca="1" si="17"/>
        <v>69.555369133894672</v>
      </c>
      <c r="Z34" s="22">
        <f t="shared" ca="1" si="17"/>
        <v>99.303826076938265</v>
      </c>
      <c r="AA34" s="22">
        <f t="shared" ca="1" si="17"/>
        <v>74.995430224278195</v>
      </c>
      <c r="AB34" s="22">
        <f t="shared" ca="1" si="17"/>
        <v>83.391353645930707</v>
      </c>
      <c r="AC34" s="22">
        <f t="shared" ca="1" si="17"/>
        <v>56.908938382277455</v>
      </c>
      <c r="AD34" s="22">
        <f t="shared" ca="1" si="17"/>
        <v>60.961725442216988</v>
      </c>
      <c r="AE34" s="22">
        <f t="shared" ca="1" si="17"/>
        <v>80.455008358709279</v>
      </c>
      <c r="AF34" s="22">
        <f t="shared" ca="1" si="17"/>
        <v>80.455008358709279</v>
      </c>
      <c r="AG34" s="22">
        <f t="shared" ca="1" si="17"/>
        <v>94.996752294727969</v>
      </c>
      <c r="AH34" s="22">
        <f t="shared" ca="1" si="17"/>
        <v>87.384322505997346</v>
      </c>
      <c r="AI34" s="22">
        <f t="shared" ca="1" si="17"/>
        <v>110.0664684180749</v>
      </c>
      <c r="AJ34" s="22">
        <f t="shared" ca="1" si="17"/>
        <v>132.41168784835631</v>
      </c>
      <c r="AK34" s="22">
        <f t="shared" ca="1" si="17"/>
        <v>84.529476392357566</v>
      </c>
      <c r="AL34" s="22">
        <f t="shared" ca="1" si="17"/>
        <v>60.961725442216988</v>
      </c>
      <c r="AM34" s="22">
        <f t="shared" ca="1" si="17"/>
        <v>75.606935645031783</v>
      </c>
      <c r="AN34" s="22">
        <f ca="1">AVERAGE(OFFSET($A34,0,Fixtures!$D$6,1,3))</f>
        <v>85.896869982382398</v>
      </c>
      <c r="AO34" s="22">
        <f ca="1">AVERAGE(OFFSET($A34,0,Fixtures!$D$6,1,6))</f>
        <v>76.002713688391836</v>
      </c>
      <c r="AP34" s="22">
        <f ca="1">AVERAGE(OFFSET($A34,0,Fixtures!$D$6,1,9))</f>
        <v>79.872485032198398</v>
      </c>
      <c r="AQ34" s="22">
        <f ca="1">AVERAGE(OFFSET($A34,0,Fixtures!$D$6,1,12))</f>
        <v>87.154999829047867</v>
      </c>
      <c r="AR34" s="22">
        <f ca="1">IF(OR(Fixtures!$D$6&lt;=0,Fixtures!$D$6&gt;39),AVERAGE(A34:AM34),AVERAGE(OFFSET($A34,0,Fixtures!$D$6,1,39-Fixtures!$D$6)))</f>
        <v>84.459189931130226</v>
      </c>
    </row>
    <row r="35" spans="1:44" x14ac:dyDescent="0.25">
      <c r="A35" s="30" t="s">
        <v>71</v>
      </c>
      <c r="B35" s="22">
        <f ca="1">MIN(VLOOKUP($A26,$A$2:$AM$12,B$14+1,FALSE),VLOOKUP($A35,$A$2:$AM$12,B$14+1,FALSE))</f>
        <v>84.529476392357566</v>
      </c>
      <c r="C35" s="22">
        <f t="shared" ref="C35:AM35" ca="1" si="18">MIN(VLOOKUP($A26,$A$2:$AM$12,C$14+1,FALSE),VLOOKUP($A35,$A$2:$AM$12,C$14+1,FALSE))</f>
        <v>81.248584972040391</v>
      </c>
      <c r="D35" s="22">
        <f t="shared" ca="1" si="18"/>
        <v>81.248584972040391</v>
      </c>
      <c r="E35" s="22">
        <f t="shared" ca="1" si="18"/>
        <v>74.508775540487434</v>
      </c>
      <c r="F35" s="22">
        <f t="shared" ca="1" si="18"/>
        <v>74.995430224278195</v>
      </c>
      <c r="G35" s="22">
        <f t="shared" ca="1" si="18"/>
        <v>74.508775540487434</v>
      </c>
      <c r="H35" s="22">
        <f t="shared" ca="1" si="18"/>
        <v>111.91411864185699</v>
      </c>
      <c r="I35" s="22">
        <f t="shared" ca="1" si="18"/>
        <v>75.606935645031783</v>
      </c>
      <c r="J35" s="22">
        <f t="shared" ca="1" si="18"/>
        <v>101.92276556724865</v>
      </c>
      <c r="K35" s="22">
        <f t="shared" ca="1" si="18"/>
        <v>65.257786950741192</v>
      </c>
      <c r="L35" s="22">
        <f t="shared" ca="1" si="18"/>
        <v>71.496263868543281</v>
      </c>
      <c r="M35" s="22">
        <f t="shared" ca="1" si="18"/>
        <v>87.384322505997346</v>
      </c>
      <c r="N35" s="22">
        <f t="shared" ca="1" si="18"/>
        <v>74.995430224278195</v>
      </c>
      <c r="O35" s="22">
        <f t="shared" ca="1" si="18"/>
        <v>116.65057944330805</v>
      </c>
      <c r="P35" s="22">
        <f t="shared" ca="1" si="18"/>
        <v>98.333899105089117</v>
      </c>
      <c r="Q35" s="22">
        <f t="shared" ca="1" si="18"/>
        <v>56.908938382277455</v>
      </c>
      <c r="R35" s="22">
        <f t="shared" ca="1" si="18"/>
        <v>69.555369133894672</v>
      </c>
      <c r="S35" s="22">
        <f t="shared" ca="1" si="18"/>
        <v>75.606935645031783</v>
      </c>
      <c r="T35" s="22">
        <f t="shared" ca="1" si="18"/>
        <v>92.408476899483304</v>
      </c>
      <c r="U35" s="22">
        <f t="shared" ca="1" si="18"/>
        <v>65.257786950741192</v>
      </c>
      <c r="V35" s="22">
        <f t="shared" ca="1" si="18"/>
        <v>91.566097070610255</v>
      </c>
      <c r="W35" s="22">
        <f t="shared" ca="1" si="18"/>
        <v>79.759517384239246</v>
      </c>
      <c r="X35" s="22">
        <f t="shared" ca="1" si="18"/>
        <v>83.391353645930707</v>
      </c>
      <c r="Y35" s="22">
        <f t="shared" ca="1" si="18"/>
        <v>79.759517384239246</v>
      </c>
      <c r="Z35" s="22">
        <f t="shared" ca="1" si="18"/>
        <v>90.054383251152188</v>
      </c>
      <c r="AA35" s="22">
        <f t="shared" ca="1" si="18"/>
        <v>77.724615513868329</v>
      </c>
      <c r="AB35" s="22">
        <f t="shared" ca="1" si="18"/>
        <v>92.408476899483304</v>
      </c>
      <c r="AC35" s="22">
        <f t="shared" ca="1" si="18"/>
        <v>56.908938382277455</v>
      </c>
      <c r="AD35" s="22">
        <f t="shared" ca="1" si="18"/>
        <v>69.555369133894672</v>
      </c>
      <c r="AE35" s="22">
        <f t="shared" ca="1" si="18"/>
        <v>80.455008358709279</v>
      </c>
      <c r="AF35" s="22">
        <f t="shared" ca="1" si="18"/>
        <v>91.661081385228911</v>
      </c>
      <c r="AG35" s="22">
        <f t="shared" ca="1" si="18"/>
        <v>95.441383180888394</v>
      </c>
      <c r="AH35" s="22">
        <f t="shared" ca="1" si="18"/>
        <v>87.384322505997346</v>
      </c>
      <c r="AI35" s="22">
        <f t="shared" ca="1" si="18"/>
        <v>71.496263868543281</v>
      </c>
      <c r="AJ35" s="22">
        <f t="shared" ca="1" si="18"/>
        <v>60.961725442216988</v>
      </c>
      <c r="AK35" s="22">
        <f t="shared" ca="1" si="18"/>
        <v>99.303826076938265</v>
      </c>
      <c r="AL35" s="22">
        <f t="shared" ca="1" si="18"/>
        <v>60.961725442216988</v>
      </c>
      <c r="AM35" s="22">
        <f t="shared" ca="1" si="18"/>
        <v>91.661081385228911</v>
      </c>
      <c r="AN35" s="22">
        <f ca="1">AVERAGE(OFFSET($A35,0,Fixtures!$D$6,1,3))</f>
        <v>86.729158554834612</v>
      </c>
      <c r="AO35" s="22">
        <f ca="1">AVERAGE(OFFSET($A35,0,Fixtures!$D$6,1,6))</f>
        <v>77.851131923230881</v>
      </c>
      <c r="AP35" s="22">
        <f ca="1">AVERAGE(OFFSET($A35,0,Fixtures!$D$6,1,9))</f>
        <v>82.399286512388869</v>
      </c>
      <c r="AQ35" s="22">
        <f ca="1">AVERAGE(OFFSET($A35,0,Fixtures!$D$6,1,12))</f>
        <v>81.112949499933208</v>
      </c>
      <c r="AR35" s="22">
        <f ca="1">IF(OR(Fixtures!$D$6&lt;=0,Fixtures!$D$6&gt;39),AVERAGE(A35:AM35),AVERAGE(OFFSET($A35,0,Fixtures!$D$6,1,39-Fixtures!$D$6)))</f>
        <v>80.427014344760309</v>
      </c>
    </row>
    <row r="36" spans="1:44" x14ac:dyDescent="0.25">
      <c r="A36" s="30" t="s">
        <v>63</v>
      </c>
      <c r="B36" s="22">
        <f ca="1">MIN(VLOOKUP($A26,$A$2:$AM$12,B$14+1,FALSE),VLOOKUP($A36,$A$2:$AM$12,B$14+1,FALSE))</f>
        <v>94.996752294727969</v>
      </c>
      <c r="C36" s="22">
        <f t="shared" ref="C36:AM36" ca="1" si="19">MIN(VLOOKUP($A26,$A$2:$AM$12,C$14+1,FALSE),VLOOKUP($A36,$A$2:$AM$12,C$14+1,FALSE))</f>
        <v>81.248584972040391</v>
      </c>
      <c r="D36" s="22">
        <f t="shared" ca="1" si="19"/>
        <v>94.996752294727969</v>
      </c>
      <c r="E36" s="22">
        <f t="shared" ca="1" si="19"/>
        <v>71.496263868543281</v>
      </c>
      <c r="F36" s="22">
        <f t="shared" ca="1" si="19"/>
        <v>74.995430224278195</v>
      </c>
      <c r="G36" s="22">
        <f t="shared" ca="1" si="19"/>
        <v>74.508775540487434</v>
      </c>
      <c r="H36" s="22">
        <f t="shared" ca="1" si="19"/>
        <v>79.759517384239246</v>
      </c>
      <c r="I36" s="22">
        <f t="shared" ca="1" si="19"/>
        <v>56.908938382277455</v>
      </c>
      <c r="J36" s="22">
        <f t="shared" ca="1" si="19"/>
        <v>101.92276556724865</v>
      </c>
      <c r="K36" s="22">
        <f t="shared" ca="1" si="19"/>
        <v>75.606935645031783</v>
      </c>
      <c r="L36" s="22">
        <f t="shared" ca="1" si="19"/>
        <v>60.961725442216988</v>
      </c>
      <c r="M36" s="22">
        <f t="shared" ca="1" si="19"/>
        <v>91.661081385228911</v>
      </c>
      <c r="N36" s="22">
        <f t="shared" ca="1" si="19"/>
        <v>85.686219675040647</v>
      </c>
      <c r="O36" s="22">
        <f t="shared" ca="1" si="19"/>
        <v>144.10855350236992</v>
      </c>
      <c r="P36" s="22">
        <f t="shared" ca="1" si="19"/>
        <v>98.333899105089117</v>
      </c>
      <c r="Q36" s="22">
        <f t="shared" ca="1" si="19"/>
        <v>80.455008358709279</v>
      </c>
      <c r="R36" s="22">
        <f t="shared" ca="1" si="19"/>
        <v>69.555369133894672</v>
      </c>
      <c r="S36" s="22">
        <f t="shared" ca="1" si="19"/>
        <v>75.606935645031783</v>
      </c>
      <c r="T36" s="22">
        <f t="shared" ca="1" si="19"/>
        <v>69.555369133894672</v>
      </c>
      <c r="U36" s="22">
        <f t="shared" ca="1" si="19"/>
        <v>65.257786950741192</v>
      </c>
      <c r="V36" s="22">
        <f t="shared" ca="1" si="19"/>
        <v>65.257786950741192</v>
      </c>
      <c r="W36" s="22">
        <f t="shared" ca="1" si="19"/>
        <v>92.408476899483304</v>
      </c>
      <c r="X36" s="22">
        <f t="shared" ca="1" si="19"/>
        <v>83.391353645930707</v>
      </c>
      <c r="Y36" s="22">
        <f t="shared" ca="1" si="19"/>
        <v>79.759517384239246</v>
      </c>
      <c r="Z36" s="22">
        <f t="shared" ca="1" si="19"/>
        <v>84.529476392357566</v>
      </c>
      <c r="AA36" s="22">
        <f t="shared" ca="1" si="19"/>
        <v>77.724615513868329</v>
      </c>
      <c r="AB36" s="22">
        <f t="shared" ca="1" si="19"/>
        <v>92.408476899483304</v>
      </c>
      <c r="AC36" s="22">
        <f t="shared" ca="1" si="19"/>
        <v>56.908938382277455</v>
      </c>
      <c r="AD36" s="22">
        <f t="shared" ca="1" si="19"/>
        <v>98.333899105089117</v>
      </c>
      <c r="AE36" s="22">
        <f t="shared" ca="1" si="19"/>
        <v>80.455008358709279</v>
      </c>
      <c r="AF36" s="22">
        <f t="shared" ca="1" si="19"/>
        <v>104.72760182504967</v>
      </c>
      <c r="AG36" s="22">
        <f t="shared" ca="1" si="19"/>
        <v>108.33683551229151</v>
      </c>
      <c r="AH36" s="22">
        <f t="shared" ca="1" si="19"/>
        <v>74.508775540487434</v>
      </c>
      <c r="AI36" s="22">
        <f t="shared" ca="1" si="19"/>
        <v>74.995430224278195</v>
      </c>
      <c r="AJ36" s="22">
        <f t="shared" ca="1" si="19"/>
        <v>87.384322505997346</v>
      </c>
      <c r="AK36" s="22">
        <f t="shared" ca="1" si="19"/>
        <v>77.724615513868329</v>
      </c>
      <c r="AL36" s="22">
        <f t="shared" ca="1" si="19"/>
        <v>60.961725442216988</v>
      </c>
      <c r="AM36" s="22">
        <f t="shared" ca="1" si="19"/>
        <v>83.391353645930707</v>
      </c>
      <c r="AN36" s="22">
        <f ca="1">AVERAGE(OFFSET($A36,0,Fixtures!$D$6,1,3))</f>
        <v>84.88752293523639</v>
      </c>
      <c r="AO36" s="22">
        <f ca="1">AVERAGE(OFFSET($A36,0,Fixtures!$D$6,1,6))</f>
        <v>81.726735775297513</v>
      </c>
      <c r="AP36" s="22">
        <f ca="1">AVERAGE(OFFSET($A36,0,Fixtures!$D$6,1,9))</f>
        <v>86.437069725512629</v>
      </c>
      <c r="AQ36" s="22">
        <f ca="1">AVERAGE(OFFSET($A36,0,Fixtures!$D$6,1,12))</f>
        <v>84.836499647813127</v>
      </c>
      <c r="AR36" s="22">
        <f ca="1">IF(OR(Fixtures!$D$6&lt;=0,Fixtures!$D$6&gt;39),AVERAGE(A36:AM36),AVERAGE(OFFSET($A36,0,Fixtures!$D$6,1,39-Fixtures!$D$6)))</f>
        <v>83.027933918707504</v>
      </c>
    </row>
    <row r="38" spans="1:44" x14ac:dyDescent="0.25">
      <c r="A38" s="31" t="s">
        <v>73</v>
      </c>
      <c r="B38" s="2">
        <v>1</v>
      </c>
      <c r="C38" s="2">
        <v>2</v>
      </c>
      <c r="D38" s="2">
        <v>3</v>
      </c>
      <c r="E38" s="2">
        <v>4</v>
      </c>
      <c r="F38" s="2">
        <v>5</v>
      </c>
      <c r="G38" s="2">
        <v>6</v>
      </c>
      <c r="H38" s="2">
        <v>7</v>
      </c>
      <c r="I38" s="2">
        <v>8</v>
      </c>
      <c r="J38" s="2">
        <v>9</v>
      </c>
      <c r="K38" s="2">
        <v>10</v>
      </c>
      <c r="L38" s="2">
        <v>11</v>
      </c>
      <c r="M38" s="2">
        <v>12</v>
      </c>
      <c r="N38" s="2">
        <v>13</v>
      </c>
      <c r="O38" s="2">
        <v>14</v>
      </c>
      <c r="P38" s="2">
        <v>15</v>
      </c>
      <c r="Q38" s="2">
        <v>16</v>
      </c>
      <c r="R38" s="2">
        <v>17</v>
      </c>
      <c r="S38" s="2">
        <v>18</v>
      </c>
      <c r="T38" s="2">
        <v>19</v>
      </c>
      <c r="U38" s="2">
        <v>20</v>
      </c>
      <c r="V38" s="2">
        <v>21</v>
      </c>
      <c r="W38" s="2">
        <v>22</v>
      </c>
      <c r="X38" s="2">
        <v>23</v>
      </c>
      <c r="Y38" s="2">
        <v>24</v>
      </c>
      <c r="Z38" s="2">
        <v>25</v>
      </c>
      <c r="AA38" s="2">
        <v>26</v>
      </c>
      <c r="AB38" s="2">
        <v>27</v>
      </c>
      <c r="AC38" s="2">
        <v>28</v>
      </c>
      <c r="AD38" s="2">
        <v>29</v>
      </c>
      <c r="AE38" s="2">
        <v>30</v>
      </c>
      <c r="AF38" s="2">
        <v>31</v>
      </c>
      <c r="AG38" s="2">
        <v>32</v>
      </c>
      <c r="AH38" s="2">
        <v>33</v>
      </c>
      <c r="AI38" s="2">
        <v>34</v>
      </c>
      <c r="AJ38" s="2">
        <v>35</v>
      </c>
      <c r="AK38" s="2">
        <v>36</v>
      </c>
      <c r="AL38" s="2">
        <v>37</v>
      </c>
      <c r="AM38" s="2">
        <v>38</v>
      </c>
      <c r="AN38" s="31" t="s">
        <v>56</v>
      </c>
      <c r="AO38" s="31" t="s">
        <v>57</v>
      </c>
      <c r="AP38" s="31" t="s">
        <v>58</v>
      </c>
      <c r="AQ38" s="31" t="s">
        <v>82</v>
      </c>
      <c r="AR38" s="31" t="s">
        <v>59</v>
      </c>
    </row>
    <row r="39" spans="1:44" x14ac:dyDescent="0.25">
      <c r="A39" s="30" t="s">
        <v>111</v>
      </c>
      <c r="B39" s="22">
        <f t="shared" ref="B39:AM39" ca="1" si="20">MIN(VLOOKUP($A38,$A$2:$AM$12,B$14+1,FALSE),VLOOKUP($A39,$A$2:$AM$12,B$14+1,FALSE))</f>
        <v>75.606935645031783</v>
      </c>
      <c r="C39" s="22">
        <f t="shared" ca="1" si="20"/>
        <v>65.257786950741192</v>
      </c>
      <c r="D39" s="22">
        <f t="shared" ca="1" si="20"/>
        <v>90.054383251152188</v>
      </c>
      <c r="E39" s="22">
        <f t="shared" ca="1" si="20"/>
        <v>69.555369133894672</v>
      </c>
      <c r="F39" s="22">
        <f t="shared" ca="1" si="20"/>
        <v>81.248584972040391</v>
      </c>
      <c r="G39" s="22">
        <f t="shared" ca="1" si="20"/>
        <v>98.333899105089117</v>
      </c>
      <c r="H39" s="22">
        <f t="shared" ca="1" si="20"/>
        <v>74.995430224278195</v>
      </c>
      <c r="I39" s="22">
        <f t="shared" ca="1" si="20"/>
        <v>87.384322505997346</v>
      </c>
      <c r="J39" s="22">
        <f t="shared" ca="1" si="20"/>
        <v>71.496263868543281</v>
      </c>
      <c r="K39" s="22">
        <f t="shared" ca="1" si="20"/>
        <v>94.996752294727969</v>
      </c>
      <c r="L39" s="22">
        <f t="shared" ca="1" si="20"/>
        <v>108.33683551229151</v>
      </c>
      <c r="M39" s="22">
        <f t="shared" ca="1" si="20"/>
        <v>74.508775540487434</v>
      </c>
      <c r="N39" s="22">
        <f t="shared" ca="1" si="20"/>
        <v>60.961725442216988</v>
      </c>
      <c r="O39" s="22">
        <f t="shared" ca="1" si="20"/>
        <v>104.72760182504967</v>
      </c>
      <c r="P39" s="22">
        <f t="shared" ca="1" si="20"/>
        <v>69.555369133894672</v>
      </c>
      <c r="Q39" s="22">
        <f t="shared" ca="1" si="20"/>
        <v>110.17116245055088</v>
      </c>
      <c r="R39" s="22">
        <f t="shared" ca="1" si="20"/>
        <v>92.408476899483304</v>
      </c>
      <c r="S39" s="22">
        <f t="shared" ca="1" si="20"/>
        <v>74.995430224278195</v>
      </c>
      <c r="T39" s="22">
        <f t="shared" ca="1" si="20"/>
        <v>71.496263868543281</v>
      </c>
      <c r="U39" s="22">
        <f t="shared" ca="1" si="20"/>
        <v>94.996752294727969</v>
      </c>
      <c r="V39" s="22">
        <f t="shared" ca="1" si="20"/>
        <v>91.661081385228911</v>
      </c>
      <c r="W39" s="22">
        <f t="shared" ca="1" si="20"/>
        <v>77.724615513868329</v>
      </c>
      <c r="X39" s="22">
        <f t="shared" ca="1" si="20"/>
        <v>87.384322505997346</v>
      </c>
      <c r="Y39" s="22">
        <f t="shared" ca="1" si="20"/>
        <v>77.724615513868329</v>
      </c>
      <c r="Z39" s="22">
        <f t="shared" ca="1" si="20"/>
        <v>79.759517384239246</v>
      </c>
      <c r="AA39" s="22">
        <f t="shared" ca="1" si="20"/>
        <v>85.686219675040647</v>
      </c>
      <c r="AB39" s="22">
        <f t="shared" ca="1" si="20"/>
        <v>91.661081385228911</v>
      </c>
      <c r="AC39" s="22">
        <f t="shared" ca="1" si="20"/>
        <v>75.606935645031783</v>
      </c>
      <c r="AD39" s="22">
        <f t="shared" ca="1" si="20"/>
        <v>134.65364299511776</v>
      </c>
      <c r="AE39" s="22">
        <f t="shared" ca="1" si="20"/>
        <v>56.908938382277455</v>
      </c>
      <c r="AF39" s="22">
        <f t="shared" ca="1" si="20"/>
        <v>74.508775540487434</v>
      </c>
      <c r="AG39" s="22">
        <f t="shared" ca="1" si="20"/>
        <v>60.961725442216988</v>
      </c>
      <c r="AH39" s="22">
        <f t="shared" ca="1" si="20"/>
        <v>132.41168784835631</v>
      </c>
      <c r="AI39" s="22">
        <f t="shared" ca="1" si="20"/>
        <v>85.686219675040647</v>
      </c>
      <c r="AJ39" s="22">
        <f t="shared" ca="1" si="20"/>
        <v>56.908938382277455</v>
      </c>
      <c r="AK39" s="22">
        <f t="shared" ca="1" si="20"/>
        <v>110.0664684180749</v>
      </c>
      <c r="AL39" s="22">
        <f t="shared" ca="1" si="20"/>
        <v>80.455008358709279</v>
      </c>
      <c r="AM39" s="22">
        <f t="shared" ca="1" si="20"/>
        <v>99.303826076938265</v>
      </c>
      <c r="AN39" s="22">
        <f ca="1">AVERAGE(OFFSET($A39,0,Fixtures!$D$6,1,3))</f>
        <v>85.702272814836263</v>
      </c>
      <c r="AO39" s="22">
        <f ca="1">AVERAGE(OFFSET($A39,0,Fixtures!$D$6,1,6))</f>
        <v>87.379389244489303</v>
      </c>
      <c r="AP39" s="22">
        <f ca="1">AVERAGE(OFFSET($A39,0,Fixtures!$D$6,1,9))</f>
        <v>88.01761381088852</v>
      </c>
      <c r="AQ39" s="22">
        <f ca="1">AVERAGE(OFFSET($A39,0,Fixtures!$D$6,1,12))</f>
        <v>87.068345897782478</v>
      </c>
      <c r="AR39" s="22">
        <f ca="1">IF(OR(Fixtures!$D$6&lt;=0,Fixtures!$D$6&gt;39),AVERAGE(A39:AM39),AVERAGE(OFFSET($A39,0,Fixtures!$D$6,1,39-Fixtures!$D$6)))</f>
        <v>87.469927514931229</v>
      </c>
    </row>
    <row r="40" spans="1:44" x14ac:dyDescent="0.25">
      <c r="A40" s="30" t="s">
        <v>121</v>
      </c>
      <c r="B40" s="22">
        <f ca="1">MIN(VLOOKUP($A38,$A$2:$AM$12,B$14+1,FALSE),VLOOKUP($A40,$A$2:$AM$12,B$14+1,FALSE))</f>
        <v>75.606935645031783</v>
      </c>
      <c r="C40" s="22">
        <f t="shared" ref="C40:AM40" ca="1" si="21">MIN(VLOOKUP($A38,$A$2:$AM$12,C$14+1,FALSE),VLOOKUP($A40,$A$2:$AM$12,C$14+1,FALSE))</f>
        <v>81.248584972040391</v>
      </c>
      <c r="D40" s="22">
        <f t="shared" ca="1" si="21"/>
        <v>95.441383180888394</v>
      </c>
      <c r="E40" s="22">
        <f t="shared" ca="1" si="21"/>
        <v>134.65364299511776</v>
      </c>
      <c r="F40" s="22">
        <f t="shared" ca="1" si="21"/>
        <v>74.995430224278195</v>
      </c>
      <c r="G40" s="22">
        <f t="shared" ca="1" si="21"/>
        <v>74.508775540487434</v>
      </c>
      <c r="H40" s="22">
        <f t="shared" ca="1" si="21"/>
        <v>81.248584972040391</v>
      </c>
      <c r="I40" s="22">
        <f t="shared" ca="1" si="21"/>
        <v>85.686219675040647</v>
      </c>
      <c r="J40" s="22">
        <f t="shared" ca="1" si="21"/>
        <v>71.496263868543281</v>
      </c>
      <c r="K40" s="22">
        <f t="shared" ca="1" si="21"/>
        <v>90.054383251152188</v>
      </c>
      <c r="L40" s="22">
        <f t="shared" ca="1" si="21"/>
        <v>71.496263868543281</v>
      </c>
      <c r="M40" s="22">
        <f t="shared" ca="1" si="21"/>
        <v>74.508775540487434</v>
      </c>
      <c r="N40" s="22">
        <f t="shared" ca="1" si="21"/>
        <v>91.566097070610255</v>
      </c>
      <c r="O40" s="22">
        <f t="shared" ca="1" si="21"/>
        <v>104.72760182504967</v>
      </c>
      <c r="P40" s="22">
        <f t="shared" ca="1" si="21"/>
        <v>69.555369133894672</v>
      </c>
      <c r="Q40" s="22">
        <f t="shared" ca="1" si="21"/>
        <v>91.566097070610255</v>
      </c>
      <c r="R40" s="22">
        <f t="shared" ca="1" si="21"/>
        <v>69.555369133894672</v>
      </c>
      <c r="S40" s="22">
        <f t="shared" ca="1" si="21"/>
        <v>74.995430224278195</v>
      </c>
      <c r="T40" s="22">
        <f t="shared" ca="1" si="21"/>
        <v>80.455008358709279</v>
      </c>
      <c r="U40" s="22">
        <f t="shared" ca="1" si="21"/>
        <v>65.257786950741192</v>
      </c>
      <c r="V40" s="22">
        <f t="shared" ca="1" si="21"/>
        <v>99.303826076938265</v>
      </c>
      <c r="W40" s="22">
        <f t="shared" ca="1" si="21"/>
        <v>77.724615513868329</v>
      </c>
      <c r="X40" s="22">
        <f t="shared" ca="1" si="21"/>
        <v>83.391353645930707</v>
      </c>
      <c r="Y40" s="22">
        <f t="shared" ca="1" si="21"/>
        <v>79.759517384239246</v>
      </c>
      <c r="Z40" s="22">
        <f t="shared" ca="1" si="21"/>
        <v>83.391353645930707</v>
      </c>
      <c r="AA40" s="22">
        <f t="shared" ca="1" si="21"/>
        <v>77.724615513868329</v>
      </c>
      <c r="AB40" s="22">
        <f t="shared" ca="1" si="21"/>
        <v>91.661081385228911</v>
      </c>
      <c r="AC40" s="22">
        <f t="shared" ca="1" si="21"/>
        <v>56.908938382277455</v>
      </c>
      <c r="AD40" s="22">
        <f t="shared" ca="1" si="21"/>
        <v>111.91411864185699</v>
      </c>
      <c r="AE40" s="22">
        <f t="shared" ca="1" si="21"/>
        <v>56.908938382277455</v>
      </c>
      <c r="AF40" s="22">
        <f t="shared" ca="1" si="21"/>
        <v>111.91411864185699</v>
      </c>
      <c r="AG40" s="22">
        <f t="shared" ca="1" si="21"/>
        <v>60.961725442216988</v>
      </c>
      <c r="AH40" s="22">
        <f t="shared" ca="1" si="21"/>
        <v>87.384322505997346</v>
      </c>
      <c r="AI40" s="22">
        <f t="shared" ca="1" si="21"/>
        <v>85.686219675040647</v>
      </c>
      <c r="AJ40" s="22">
        <f t="shared" ca="1" si="21"/>
        <v>110.17116245055088</v>
      </c>
      <c r="AK40" s="22">
        <f t="shared" ca="1" si="21"/>
        <v>116.65057944330805</v>
      </c>
      <c r="AL40" s="22">
        <f t="shared" ca="1" si="21"/>
        <v>60.961725442216988</v>
      </c>
      <c r="AM40" s="22">
        <f t="shared" ca="1" si="21"/>
        <v>91.661081385228911</v>
      </c>
      <c r="AN40" s="22">
        <f ca="1">AVERAGE(OFFSET($A40,0,Fixtures!$D$6,1,3))</f>
        <v>84.25901684834264</v>
      </c>
      <c r="AO40" s="22">
        <f ca="1">AVERAGE(OFFSET($A40,0,Fixtures!$D$6,1,6))</f>
        <v>79.751507658573303</v>
      </c>
      <c r="AP40" s="22">
        <f ca="1">AVERAGE(OFFSET($A40,0,Fixtures!$D$6,1,9))</f>
        <v>82.085468060167912</v>
      </c>
      <c r="AQ40" s="22">
        <f ca="1">AVERAGE(OFFSET($A40,0,Fixtures!$D$6,1,12))</f>
        <v>87.60643117586757</v>
      </c>
      <c r="AR40" s="22">
        <f ca="1">IF(OR(Fixtures!$D$6&lt;=0,Fixtures!$D$6&gt;39),AVERAGE(A40:AM40),AVERAGE(OFFSET($A40,0,Fixtures!$D$6,1,39-Fixtures!$D$6)))</f>
        <v>85.99285578127548</v>
      </c>
    </row>
    <row r="41" spans="1:44" x14ac:dyDescent="0.25">
      <c r="A41" s="30" t="s">
        <v>61</v>
      </c>
      <c r="B41" s="22">
        <f ca="1">MIN(VLOOKUP($A38,$A$2:$AM$12,B$14+1,FALSE),VLOOKUP($A41,$A$2:$AM$12,B$14+1,FALSE))</f>
        <v>75.606935645031783</v>
      </c>
      <c r="C41" s="22">
        <f t="shared" ref="C41:AM41" ca="1" si="22">MIN(VLOOKUP($A38,$A$2:$AM$12,C$14+1,FALSE),VLOOKUP($A41,$A$2:$AM$12,C$14+1,FALSE))</f>
        <v>98.333899105089117</v>
      </c>
      <c r="D41" s="22">
        <f t="shared" ca="1" si="22"/>
        <v>111.91411864185699</v>
      </c>
      <c r="E41" s="22">
        <f t="shared" ca="1" si="22"/>
        <v>130.55343583761424</v>
      </c>
      <c r="F41" s="22">
        <f t="shared" ca="1" si="22"/>
        <v>90.054383251152188</v>
      </c>
      <c r="G41" s="22">
        <f t="shared" ca="1" si="22"/>
        <v>71.496263868543281</v>
      </c>
      <c r="H41" s="22">
        <f t="shared" ca="1" si="22"/>
        <v>81.248584972040391</v>
      </c>
      <c r="I41" s="22">
        <f t="shared" ca="1" si="22"/>
        <v>90.054383251152188</v>
      </c>
      <c r="J41" s="22">
        <f t="shared" ca="1" si="22"/>
        <v>71.496263868543281</v>
      </c>
      <c r="K41" s="22">
        <f t="shared" ca="1" si="22"/>
        <v>94.996752294727969</v>
      </c>
      <c r="L41" s="22">
        <f t="shared" ca="1" si="22"/>
        <v>92.408476899483304</v>
      </c>
      <c r="M41" s="22">
        <f t="shared" ca="1" si="22"/>
        <v>74.508775540487434</v>
      </c>
      <c r="N41" s="22">
        <f t="shared" ca="1" si="22"/>
        <v>91.566097070610255</v>
      </c>
      <c r="O41" s="22">
        <f t="shared" ca="1" si="22"/>
        <v>56.908938382277455</v>
      </c>
      <c r="P41" s="22">
        <f t="shared" ca="1" si="22"/>
        <v>69.555369133894672</v>
      </c>
      <c r="Q41" s="22">
        <f t="shared" ca="1" si="22"/>
        <v>104.72760182504967</v>
      </c>
      <c r="R41" s="22">
        <f t="shared" ca="1" si="22"/>
        <v>60.961725442216988</v>
      </c>
      <c r="S41" s="22">
        <f t="shared" ca="1" si="22"/>
        <v>74.995430224278195</v>
      </c>
      <c r="T41" s="22">
        <f t="shared" ca="1" si="22"/>
        <v>80.455008358709279</v>
      </c>
      <c r="U41" s="22">
        <f t="shared" ca="1" si="22"/>
        <v>103.31380447954814</v>
      </c>
      <c r="V41" s="22">
        <f t="shared" ca="1" si="22"/>
        <v>83.391353645930707</v>
      </c>
      <c r="W41" s="22">
        <f t="shared" ca="1" si="22"/>
        <v>77.724615513868329</v>
      </c>
      <c r="X41" s="22">
        <f t="shared" ca="1" si="22"/>
        <v>87.384322505997346</v>
      </c>
      <c r="Y41" s="22">
        <f t="shared" ca="1" si="22"/>
        <v>84.529476392357566</v>
      </c>
      <c r="Z41" s="22">
        <f t="shared" ca="1" si="22"/>
        <v>80.455008358709279</v>
      </c>
      <c r="AA41" s="22">
        <f t="shared" ca="1" si="22"/>
        <v>92.408476899483304</v>
      </c>
      <c r="AB41" s="22">
        <f t="shared" ca="1" si="22"/>
        <v>65.257786950741192</v>
      </c>
      <c r="AC41" s="22">
        <f t="shared" ca="1" si="22"/>
        <v>74.508775540487434</v>
      </c>
      <c r="AD41" s="22">
        <f t="shared" ca="1" si="22"/>
        <v>85.686219675040647</v>
      </c>
      <c r="AE41" s="22">
        <f t="shared" ca="1" si="22"/>
        <v>56.908938382277455</v>
      </c>
      <c r="AF41" s="22">
        <f t="shared" ca="1" si="22"/>
        <v>77.724615513868329</v>
      </c>
      <c r="AG41" s="22">
        <f t="shared" ca="1" si="22"/>
        <v>60.961725442216988</v>
      </c>
      <c r="AH41" s="22">
        <f t="shared" ca="1" si="22"/>
        <v>75.606935645031783</v>
      </c>
      <c r="AI41" s="22">
        <f t="shared" ca="1" si="22"/>
        <v>85.686219675040647</v>
      </c>
      <c r="AJ41" s="22">
        <f t="shared" ca="1" si="22"/>
        <v>110.17116245055088</v>
      </c>
      <c r="AK41" s="22">
        <f t="shared" ca="1" si="22"/>
        <v>91.566097070610255</v>
      </c>
      <c r="AL41" s="22">
        <f t="shared" ca="1" si="22"/>
        <v>87.384322505997346</v>
      </c>
      <c r="AM41" s="22">
        <f t="shared" ca="1" si="22"/>
        <v>84.529476392357566</v>
      </c>
      <c r="AN41" s="22">
        <f ca="1">AVERAGE(OFFSET($A41,0,Fixtures!$D$6,1,3))</f>
        <v>79.373757402977915</v>
      </c>
      <c r="AO41" s="22">
        <f ca="1">AVERAGE(OFFSET($A41,0,Fixtures!$D$6,1,6))</f>
        <v>75.870867634456545</v>
      </c>
      <c r="AP41" s="22">
        <f ca="1">AVERAGE(OFFSET($A41,0,Fixtures!$D$6,1,9))</f>
        <v>74.390942489761812</v>
      </c>
      <c r="AQ41" s="22">
        <f ca="1">AVERAGE(OFFSET($A41,0,Fixtures!$D$6,1,12))</f>
        <v>79.745163467004843</v>
      </c>
      <c r="AR41" s="22">
        <f ca="1">IF(OR(Fixtures!$D$6&lt;=0,Fixtures!$D$6&gt;39),AVERAGE(A41:AM41),AVERAGE(OFFSET($A41,0,Fixtures!$D$6,1,39-Fixtures!$D$6)))</f>
        <v>80.632554321600921</v>
      </c>
    </row>
    <row r="42" spans="1:44" x14ac:dyDescent="0.25">
      <c r="A42" s="30" t="s">
        <v>53</v>
      </c>
      <c r="B42" s="22">
        <f ca="1">MIN(VLOOKUP($A38,$A$2:$AM$12,B$14+1,FALSE),VLOOKUP($A42,$A$2:$AM$12,B$14+1,FALSE))</f>
        <v>75.606935645031783</v>
      </c>
      <c r="C42" s="22">
        <f t="shared" ref="C42:AM42" ca="1" si="23">MIN(VLOOKUP($A38,$A$2:$AM$12,C$14+1,FALSE),VLOOKUP($A42,$A$2:$AM$12,C$14+1,FALSE))</f>
        <v>92.408476899483304</v>
      </c>
      <c r="D42" s="22">
        <f t="shared" ca="1" si="23"/>
        <v>132.41168784835631</v>
      </c>
      <c r="E42" s="22">
        <f t="shared" ca="1" si="23"/>
        <v>83.391353645930707</v>
      </c>
      <c r="F42" s="22">
        <f t="shared" ca="1" si="23"/>
        <v>90.054383251152188</v>
      </c>
      <c r="G42" s="22">
        <f t="shared" ca="1" si="23"/>
        <v>91.566097070610255</v>
      </c>
      <c r="H42" s="22">
        <f t="shared" ca="1" si="23"/>
        <v>71.496263868543281</v>
      </c>
      <c r="I42" s="22">
        <f t="shared" ca="1" si="23"/>
        <v>98.333899105089117</v>
      </c>
      <c r="J42" s="22">
        <f t="shared" ca="1" si="23"/>
        <v>71.496263868543281</v>
      </c>
      <c r="K42" s="22">
        <f t="shared" ca="1" si="23"/>
        <v>94.996752294727969</v>
      </c>
      <c r="L42" s="22">
        <f t="shared" ca="1" si="23"/>
        <v>108.33683551229151</v>
      </c>
      <c r="M42" s="22">
        <f t="shared" ca="1" si="23"/>
        <v>74.508775540487434</v>
      </c>
      <c r="N42" s="22">
        <f t="shared" ca="1" si="23"/>
        <v>91.566097070610255</v>
      </c>
      <c r="O42" s="22">
        <f t="shared" ca="1" si="23"/>
        <v>91.661081385228911</v>
      </c>
      <c r="P42" s="22">
        <f t="shared" ca="1" si="23"/>
        <v>65.257786950741192</v>
      </c>
      <c r="Q42" s="22">
        <f t="shared" ca="1" si="23"/>
        <v>94.996752294727969</v>
      </c>
      <c r="R42" s="22">
        <f t="shared" ca="1" si="23"/>
        <v>84.529476392357566</v>
      </c>
      <c r="S42" s="22">
        <f t="shared" ca="1" si="23"/>
        <v>74.508775540487434</v>
      </c>
      <c r="T42" s="22">
        <f t="shared" ca="1" si="23"/>
        <v>80.455008358709279</v>
      </c>
      <c r="U42" s="22">
        <f t="shared" ca="1" si="23"/>
        <v>103.31380447954814</v>
      </c>
      <c r="V42" s="22">
        <f t="shared" ca="1" si="23"/>
        <v>87.384322505997346</v>
      </c>
      <c r="W42" s="22">
        <f t="shared" ca="1" si="23"/>
        <v>77.724615513868329</v>
      </c>
      <c r="X42" s="22">
        <f t="shared" ca="1" si="23"/>
        <v>87.384322505997346</v>
      </c>
      <c r="Y42" s="22">
        <f t="shared" ca="1" si="23"/>
        <v>84.529476392357566</v>
      </c>
      <c r="Z42" s="22">
        <f t="shared" ca="1" si="23"/>
        <v>75.606935645031783</v>
      </c>
      <c r="AA42" s="22">
        <f t="shared" ca="1" si="23"/>
        <v>92.408476899483304</v>
      </c>
      <c r="AB42" s="22">
        <f t="shared" ca="1" si="23"/>
        <v>60.961725442216988</v>
      </c>
      <c r="AC42" s="22">
        <f t="shared" ca="1" si="23"/>
        <v>103.31380447954814</v>
      </c>
      <c r="AD42" s="22">
        <f t="shared" ca="1" si="23"/>
        <v>77.724615513868329</v>
      </c>
      <c r="AE42" s="22">
        <f t="shared" ca="1" si="23"/>
        <v>56.908938382277455</v>
      </c>
      <c r="AF42" s="22">
        <f t="shared" ca="1" si="23"/>
        <v>111.91411864185699</v>
      </c>
      <c r="AG42" s="22">
        <f t="shared" ca="1" si="23"/>
        <v>60.961725442216988</v>
      </c>
      <c r="AH42" s="22">
        <f t="shared" ca="1" si="23"/>
        <v>132.41168784835631</v>
      </c>
      <c r="AI42" s="22">
        <f t="shared" ca="1" si="23"/>
        <v>85.686219675040647</v>
      </c>
      <c r="AJ42" s="22">
        <f t="shared" ca="1" si="23"/>
        <v>101.92276556724865</v>
      </c>
      <c r="AK42" s="22">
        <f t="shared" ca="1" si="23"/>
        <v>108.33683551229151</v>
      </c>
      <c r="AL42" s="22">
        <f t="shared" ca="1" si="23"/>
        <v>95.441383180888394</v>
      </c>
      <c r="AM42" s="22">
        <f t="shared" ca="1" si="23"/>
        <v>85.686219675040647</v>
      </c>
      <c r="AN42" s="22">
        <f ca="1">AVERAGE(OFFSET($A42,0,Fixtures!$D$6,1,3))</f>
        <v>76.325712662244015</v>
      </c>
      <c r="AO42" s="22">
        <f ca="1">AVERAGE(OFFSET($A42,0,Fixtures!$D$6,1,6))</f>
        <v>77.820749393737671</v>
      </c>
      <c r="AP42" s="22">
        <f ca="1">AVERAGE(OFFSET($A42,0,Fixtures!$D$6,1,9))</f>
        <v>85.801336477206249</v>
      </c>
      <c r="AQ42" s="22">
        <f ca="1">AVERAGE(OFFSET($A42,0,Fixtures!$D$6,1,12))</f>
        <v>89.013154087453088</v>
      </c>
      <c r="AR42" s="22">
        <f ca="1">IF(OR(Fixtures!$D$6&lt;=0,Fixtures!$D$6&gt;39),AVERAGE(A42:AM42),AVERAGE(OFFSET($A42,0,Fixtures!$D$6,1,39-Fixtures!$D$6)))</f>
        <v>89.234675136097579</v>
      </c>
    </row>
    <row r="43" spans="1:44" x14ac:dyDescent="0.25">
      <c r="A43" s="30" t="s">
        <v>2</v>
      </c>
      <c r="B43" s="22">
        <f ca="1">MIN(VLOOKUP($A38,$A$2:$AM$12,B$14+1,FALSE),VLOOKUP($A43,$A$2:$AM$12,B$14+1,FALSE))</f>
        <v>75.606935645031783</v>
      </c>
      <c r="C43" s="22">
        <f t="shared" ref="C43:AM43" ca="1" si="24">MIN(VLOOKUP($A38,$A$2:$AM$12,C$14+1,FALSE),VLOOKUP($A43,$A$2:$AM$12,C$14+1,FALSE))</f>
        <v>87.384322505997346</v>
      </c>
      <c r="D43" s="22">
        <f t="shared" ca="1" si="24"/>
        <v>104.72760182504967</v>
      </c>
      <c r="E43" s="22">
        <f t="shared" ca="1" si="24"/>
        <v>77.724615513868329</v>
      </c>
      <c r="F43" s="22">
        <f t="shared" ca="1" si="24"/>
        <v>90.054383251152188</v>
      </c>
      <c r="G43" s="22">
        <f t="shared" ca="1" si="24"/>
        <v>84.529476392357566</v>
      </c>
      <c r="H43" s="22">
        <f t="shared" ca="1" si="24"/>
        <v>81.248584972040391</v>
      </c>
      <c r="I43" s="22">
        <f t="shared" ca="1" si="24"/>
        <v>98.333899105089117</v>
      </c>
      <c r="J43" s="22">
        <f t="shared" ca="1" si="24"/>
        <v>71.496263868543281</v>
      </c>
      <c r="K43" s="22">
        <f t="shared" ca="1" si="24"/>
        <v>91.566097070610255</v>
      </c>
      <c r="L43" s="22">
        <f t="shared" ca="1" si="24"/>
        <v>99.303826076938265</v>
      </c>
      <c r="M43" s="22">
        <f t="shared" ca="1" si="24"/>
        <v>65.257786950741192</v>
      </c>
      <c r="N43" s="22">
        <f t="shared" ca="1" si="24"/>
        <v>91.566097070610255</v>
      </c>
      <c r="O43" s="22">
        <f t="shared" ca="1" si="24"/>
        <v>104.72760182504967</v>
      </c>
      <c r="P43" s="22">
        <f t="shared" ca="1" si="24"/>
        <v>69.555369133894672</v>
      </c>
      <c r="Q43" s="22">
        <f t="shared" ca="1" si="24"/>
        <v>95.441383180888394</v>
      </c>
      <c r="R43" s="22">
        <f t="shared" ca="1" si="24"/>
        <v>91.661081385228911</v>
      </c>
      <c r="S43" s="22">
        <f t="shared" ca="1" si="24"/>
        <v>56.908938382277455</v>
      </c>
      <c r="T43" s="22">
        <f t="shared" ca="1" si="24"/>
        <v>80.455008358709279</v>
      </c>
      <c r="U43" s="22">
        <f t="shared" ca="1" si="24"/>
        <v>90.054383251152188</v>
      </c>
      <c r="V43" s="22">
        <f t="shared" ca="1" si="24"/>
        <v>99.303826076938265</v>
      </c>
      <c r="W43" s="22">
        <f t="shared" ca="1" si="24"/>
        <v>77.724615513868329</v>
      </c>
      <c r="X43" s="22">
        <f t="shared" ca="1" si="24"/>
        <v>87.384322505997346</v>
      </c>
      <c r="Y43" s="22">
        <f t="shared" ca="1" si="24"/>
        <v>84.529476392357566</v>
      </c>
      <c r="Z43" s="22">
        <f t="shared" ca="1" si="24"/>
        <v>71.496263868543281</v>
      </c>
      <c r="AA43" s="22">
        <f t="shared" ca="1" si="24"/>
        <v>92.408476899483304</v>
      </c>
      <c r="AB43" s="22">
        <f t="shared" ca="1" si="24"/>
        <v>69.555369133894672</v>
      </c>
      <c r="AC43" s="22">
        <f t="shared" ca="1" si="24"/>
        <v>74.995430224278195</v>
      </c>
      <c r="AD43" s="22">
        <f t="shared" ca="1" si="24"/>
        <v>116.65057944330805</v>
      </c>
      <c r="AE43" s="22">
        <f t="shared" ca="1" si="24"/>
        <v>56.908938382277455</v>
      </c>
      <c r="AF43" s="22">
        <f t="shared" ca="1" si="24"/>
        <v>83.391353645930707</v>
      </c>
      <c r="AG43" s="22">
        <f t="shared" ca="1" si="24"/>
        <v>60.961725442216988</v>
      </c>
      <c r="AH43" s="22">
        <f t="shared" ca="1" si="24"/>
        <v>81.248584972040391</v>
      </c>
      <c r="AI43" s="22">
        <f t="shared" ca="1" si="24"/>
        <v>85.686219675040647</v>
      </c>
      <c r="AJ43" s="22">
        <f t="shared" ca="1" si="24"/>
        <v>94.996752294727969</v>
      </c>
      <c r="AK43" s="22">
        <f t="shared" ca="1" si="24"/>
        <v>85.686219675040647</v>
      </c>
      <c r="AL43" s="22">
        <f t="shared" ca="1" si="24"/>
        <v>95.441383180888394</v>
      </c>
      <c r="AM43" s="22">
        <f t="shared" ca="1" si="24"/>
        <v>110.0664684180749</v>
      </c>
      <c r="AN43" s="22">
        <f ca="1">AVERAGE(OFFSET($A43,0,Fixtures!$D$6,1,3))</f>
        <v>77.820036633973757</v>
      </c>
      <c r="AO43" s="22">
        <f ca="1">AVERAGE(OFFSET($A43,0,Fixtures!$D$6,1,6))</f>
        <v>80.335842991964171</v>
      </c>
      <c r="AP43" s="22">
        <f ca="1">AVERAGE(OFFSET($A43,0,Fixtures!$D$6,1,9))</f>
        <v>78.624080223552568</v>
      </c>
      <c r="AQ43" s="22">
        <f ca="1">AVERAGE(OFFSET($A43,0,Fixtures!$D$6,1,12))</f>
        <v>81.165492804731869</v>
      </c>
      <c r="AR43" s="22">
        <f ca="1">IF(OR(Fixtures!$D$6&lt;=0,Fixtures!$D$6&gt;39),AVERAGE(A43:AM43),AVERAGE(OFFSET($A43,0,Fixtures!$D$6,1,39-Fixtures!$D$6)))</f>
        <v>84.249554661124691</v>
      </c>
    </row>
    <row r="44" spans="1:44" x14ac:dyDescent="0.25">
      <c r="A44" s="30" t="s">
        <v>113</v>
      </c>
      <c r="B44" s="22">
        <f ca="1">MIN(VLOOKUP($A38,$A$2:$AM$12,B$14+1,FALSE),VLOOKUP($A44,$A$2:$AM$12,B$14+1,FALSE))</f>
        <v>75.606935645031783</v>
      </c>
      <c r="C44" s="22">
        <f t="shared" ref="C44:AM44" ca="1" si="25">MIN(VLOOKUP($A38,$A$2:$AM$12,C$14+1,FALSE),VLOOKUP($A44,$A$2:$AM$12,C$14+1,FALSE))</f>
        <v>60.961725442216988</v>
      </c>
      <c r="D44" s="22">
        <f t="shared" ca="1" si="25"/>
        <v>117.90699832012083</v>
      </c>
      <c r="E44" s="22">
        <f t="shared" ca="1" si="25"/>
        <v>99.303826076938265</v>
      </c>
      <c r="F44" s="22">
        <f t="shared" ca="1" si="25"/>
        <v>90.054383251152188</v>
      </c>
      <c r="G44" s="22">
        <f t="shared" ca="1" si="25"/>
        <v>91.661081385228911</v>
      </c>
      <c r="H44" s="22">
        <f t="shared" ca="1" si="25"/>
        <v>69.555369133894672</v>
      </c>
      <c r="I44" s="22">
        <f t="shared" ca="1" si="25"/>
        <v>83.391353645930707</v>
      </c>
      <c r="J44" s="22">
        <f t="shared" ca="1" si="25"/>
        <v>71.496263868543281</v>
      </c>
      <c r="K44" s="22">
        <f t="shared" ca="1" si="25"/>
        <v>94.996752294727969</v>
      </c>
      <c r="L44" s="22">
        <f t="shared" ca="1" si="25"/>
        <v>103.31380447954814</v>
      </c>
      <c r="M44" s="22">
        <f t="shared" ca="1" si="25"/>
        <v>74.508775540487434</v>
      </c>
      <c r="N44" s="22">
        <f t="shared" ca="1" si="25"/>
        <v>91.566097070610255</v>
      </c>
      <c r="O44" s="22">
        <f t="shared" ca="1" si="25"/>
        <v>80.455008358709279</v>
      </c>
      <c r="P44" s="22">
        <f t="shared" ca="1" si="25"/>
        <v>69.555369133894672</v>
      </c>
      <c r="Q44" s="22">
        <f t="shared" ca="1" si="25"/>
        <v>75.606935645031783</v>
      </c>
      <c r="R44" s="22">
        <f t="shared" ca="1" si="25"/>
        <v>134.65364299511776</v>
      </c>
      <c r="S44" s="22">
        <f t="shared" ca="1" si="25"/>
        <v>74.995430224278195</v>
      </c>
      <c r="T44" s="22">
        <f t="shared" ca="1" si="25"/>
        <v>80.455008358709279</v>
      </c>
      <c r="U44" s="22">
        <f t="shared" ca="1" si="25"/>
        <v>85.686219675040647</v>
      </c>
      <c r="V44" s="22">
        <f t="shared" ca="1" si="25"/>
        <v>56.908938382277455</v>
      </c>
      <c r="W44" s="22">
        <f t="shared" ca="1" si="25"/>
        <v>77.724615513868329</v>
      </c>
      <c r="X44" s="22">
        <f t="shared" ca="1" si="25"/>
        <v>65.257786950741192</v>
      </c>
      <c r="Y44" s="22">
        <f t="shared" ca="1" si="25"/>
        <v>84.529476392357566</v>
      </c>
      <c r="Z44" s="22">
        <f t="shared" ca="1" si="25"/>
        <v>74.508775540487434</v>
      </c>
      <c r="AA44" s="22">
        <f t="shared" ca="1" si="25"/>
        <v>92.408476899483304</v>
      </c>
      <c r="AB44" s="22">
        <f t="shared" ca="1" si="25"/>
        <v>91.661081385228911</v>
      </c>
      <c r="AC44" s="22">
        <f t="shared" ca="1" si="25"/>
        <v>110.17116245055088</v>
      </c>
      <c r="AD44" s="22">
        <f t="shared" ca="1" si="25"/>
        <v>92.408476899483304</v>
      </c>
      <c r="AE44" s="22">
        <f t="shared" ca="1" si="25"/>
        <v>56.908938382277455</v>
      </c>
      <c r="AF44" s="22">
        <f t="shared" ca="1" si="25"/>
        <v>90.054383251152188</v>
      </c>
      <c r="AG44" s="22">
        <f t="shared" ca="1" si="25"/>
        <v>60.961725442216988</v>
      </c>
      <c r="AH44" s="22">
        <f t="shared" ca="1" si="25"/>
        <v>84.529476392357566</v>
      </c>
      <c r="AI44" s="22">
        <f t="shared" ca="1" si="25"/>
        <v>85.686219675040647</v>
      </c>
      <c r="AJ44" s="22">
        <f t="shared" ca="1" si="25"/>
        <v>81.248584972040391</v>
      </c>
      <c r="AK44" s="22">
        <f t="shared" ca="1" si="25"/>
        <v>144.10855350236992</v>
      </c>
      <c r="AL44" s="22">
        <f t="shared" ca="1" si="25"/>
        <v>74.995430224278195</v>
      </c>
      <c r="AM44" s="22">
        <f t="shared" ca="1" si="25"/>
        <v>110.0664684180749</v>
      </c>
      <c r="AN44" s="22">
        <f ca="1">AVERAGE(OFFSET($A44,0,Fixtures!$D$6,1,3))</f>
        <v>86.192777941733212</v>
      </c>
      <c r="AO44" s="22">
        <f ca="1">AVERAGE(OFFSET($A44,0,Fixtures!$D$6,1,6))</f>
        <v>86.344485259585213</v>
      </c>
      <c r="AP44" s="22">
        <f ca="1">AVERAGE(OFFSET($A44,0,Fixtures!$D$6,1,9))</f>
        <v>83.734721849248672</v>
      </c>
      <c r="AQ44" s="22">
        <f ca="1">AVERAGE(OFFSET($A44,0,Fixtures!$D$6,1,12))</f>
        <v>88.721321232724094</v>
      </c>
      <c r="AR44" s="22">
        <f ca="1">IF(OR(Fixtures!$D$6&lt;=0,Fixtures!$D$6&gt;39),AVERAGE(A44:AM44),AVERAGE(OFFSET($A44,0,Fixtures!$D$6,1,39-Fixtures!$D$6)))</f>
        <v>89.265553816788724</v>
      </c>
    </row>
    <row r="45" spans="1:44" x14ac:dyDescent="0.25">
      <c r="A45" s="30" t="s">
        <v>112</v>
      </c>
      <c r="B45" s="22">
        <f ca="1">MIN(VLOOKUP($A38,$A$2:$AM$12,B$14+1,FALSE),VLOOKUP($A45,$A$2:$AM$12,B$14+1,FALSE))</f>
        <v>75.606935645031783</v>
      </c>
      <c r="C45" s="22">
        <f t="shared" ref="C45:AM45" ca="1" si="26">MIN(VLOOKUP($A38,$A$2:$AM$12,C$14+1,FALSE),VLOOKUP($A45,$A$2:$AM$12,C$14+1,FALSE))</f>
        <v>56.908938382277455</v>
      </c>
      <c r="D45" s="22">
        <f t="shared" ca="1" si="26"/>
        <v>110.17116245055088</v>
      </c>
      <c r="E45" s="22">
        <f t="shared" ca="1" si="26"/>
        <v>134.65364299511776</v>
      </c>
      <c r="F45" s="22">
        <f t="shared" ca="1" si="26"/>
        <v>90.054383251152188</v>
      </c>
      <c r="G45" s="22">
        <f t="shared" ca="1" si="26"/>
        <v>110.0664684180749</v>
      </c>
      <c r="H45" s="22">
        <f t="shared" ca="1" si="26"/>
        <v>81.248584972040391</v>
      </c>
      <c r="I45" s="22">
        <f t="shared" ca="1" si="26"/>
        <v>94.996752294727969</v>
      </c>
      <c r="J45" s="22">
        <f t="shared" ca="1" si="26"/>
        <v>71.496263868543281</v>
      </c>
      <c r="K45" s="22">
        <f t="shared" ca="1" si="26"/>
        <v>94.996752294727969</v>
      </c>
      <c r="L45" s="22">
        <f t="shared" ca="1" si="26"/>
        <v>74.995430224278195</v>
      </c>
      <c r="M45" s="22">
        <f t="shared" ca="1" si="26"/>
        <v>74.508775540487434</v>
      </c>
      <c r="N45" s="22">
        <f t="shared" ca="1" si="26"/>
        <v>91.566097070610255</v>
      </c>
      <c r="O45" s="22">
        <f t="shared" ca="1" si="26"/>
        <v>104.72760182504967</v>
      </c>
      <c r="P45" s="22">
        <f t="shared" ca="1" si="26"/>
        <v>60.961725442216988</v>
      </c>
      <c r="Q45" s="22">
        <f t="shared" ca="1" si="26"/>
        <v>87.384322505997346</v>
      </c>
      <c r="R45" s="22">
        <f t="shared" ca="1" si="26"/>
        <v>83.391353645930707</v>
      </c>
      <c r="S45" s="22">
        <f t="shared" ca="1" si="26"/>
        <v>74.995430224278195</v>
      </c>
      <c r="T45" s="22">
        <f t="shared" ca="1" si="26"/>
        <v>77.724615513868329</v>
      </c>
      <c r="U45" s="22">
        <f t="shared" ca="1" si="26"/>
        <v>103.31380447954814</v>
      </c>
      <c r="V45" s="22">
        <f t="shared" ca="1" si="26"/>
        <v>99.303826076938265</v>
      </c>
      <c r="W45" s="22">
        <f t="shared" ca="1" si="26"/>
        <v>77.724615513868329</v>
      </c>
      <c r="X45" s="22">
        <f t="shared" ca="1" si="26"/>
        <v>87.384322505997346</v>
      </c>
      <c r="Y45" s="22">
        <f t="shared" ca="1" si="26"/>
        <v>84.529476392357566</v>
      </c>
      <c r="Z45" s="22">
        <f t="shared" ca="1" si="26"/>
        <v>69.555369133894672</v>
      </c>
      <c r="AA45" s="22">
        <f t="shared" ca="1" si="26"/>
        <v>65.257786950741192</v>
      </c>
      <c r="AB45" s="22">
        <f t="shared" ca="1" si="26"/>
        <v>84.529476392357566</v>
      </c>
      <c r="AC45" s="22">
        <f t="shared" ca="1" si="26"/>
        <v>101.92276556724865</v>
      </c>
      <c r="AD45" s="22">
        <f t="shared" ca="1" si="26"/>
        <v>71.496263868543281</v>
      </c>
      <c r="AE45" s="22">
        <f t="shared" ca="1" si="26"/>
        <v>56.908938382277455</v>
      </c>
      <c r="AF45" s="22">
        <f t="shared" ca="1" si="26"/>
        <v>111.91411864185699</v>
      </c>
      <c r="AG45" s="22">
        <f t="shared" ca="1" si="26"/>
        <v>60.961725442216988</v>
      </c>
      <c r="AH45" s="22">
        <f t="shared" ca="1" si="26"/>
        <v>91.661081385228911</v>
      </c>
      <c r="AI45" s="22">
        <f t="shared" ca="1" si="26"/>
        <v>85.686219675040647</v>
      </c>
      <c r="AJ45" s="22">
        <f t="shared" ca="1" si="26"/>
        <v>110.17116245055088</v>
      </c>
      <c r="AK45" s="22">
        <f t="shared" ca="1" si="26"/>
        <v>134.65364299511776</v>
      </c>
      <c r="AL45" s="22">
        <f t="shared" ca="1" si="26"/>
        <v>90.054383251152188</v>
      </c>
      <c r="AM45" s="22">
        <f t="shared" ca="1" si="26"/>
        <v>110.0664684180749</v>
      </c>
      <c r="AN45" s="22">
        <f ca="1">AVERAGE(OFFSET($A45,0,Fixtures!$D$6,1,3))</f>
        <v>73.114210825664472</v>
      </c>
      <c r="AO45" s="22">
        <f ca="1">AVERAGE(OFFSET($A45,0,Fixtures!$D$6,1,6))</f>
        <v>74.945100049177142</v>
      </c>
      <c r="AP45" s="22">
        <f ca="1">AVERAGE(OFFSET($A45,0,Fixtures!$D$6,1,9))</f>
        <v>79.356391751596206</v>
      </c>
      <c r="AQ45" s="22">
        <f ca="1">AVERAGE(OFFSET($A45,0,Fixtures!$D$6,1,12))</f>
        <v>87.059879240422944</v>
      </c>
      <c r="AR45" s="22">
        <f ca="1">IF(OR(Fixtures!$D$6&lt;=0,Fixtures!$D$6&gt;39),AVERAGE(A45:AM45),AVERAGE(OFFSET($A45,0,Fixtures!$D$6,1,39-Fixtures!$D$6)))</f>
        <v>88.91710018245017</v>
      </c>
    </row>
    <row r="46" spans="1:44" x14ac:dyDescent="0.25">
      <c r="A46" s="30" t="s">
        <v>10</v>
      </c>
      <c r="B46" s="22">
        <f ca="1">MIN(VLOOKUP($A38,$A$2:$AM$12,B$14+1,FALSE),VLOOKUP($A46,$A$2:$AM$12,B$14+1,FALSE))</f>
        <v>75.606935645031783</v>
      </c>
      <c r="C46" s="22">
        <f t="shared" ref="C46:AM46" ca="1" si="27">MIN(VLOOKUP($A38,$A$2:$AM$12,C$14+1,FALSE),VLOOKUP($A46,$A$2:$AM$12,C$14+1,FALSE))</f>
        <v>101.92276556724865</v>
      </c>
      <c r="D46" s="22">
        <f t="shared" ca="1" si="27"/>
        <v>103.31380447954814</v>
      </c>
      <c r="E46" s="22">
        <f t="shared" ca="1" si="27"/>
        <v>108.33683551229151</v>
      </c>
      <c r="F46" s="22">
        <f t="shared" ca="1" si="27"/>
        <v>90.054383251152188</v>
      </c>
      <c r="G46" s="22">
        <f t="shared" ca="1" si="27"/>
        <v>65.257786950741192</v>
      </c>
      <c r="H46" s="22">
        <f t="shared" ca="1" si="27"/>
        <v>81.248584972040391</v>
      </c>
      <c r="I46" s="22">
        <f t="shared" ca="1" si="27"/>
        <v>98.333899105089117</v>
      </c>
      <c r="J46" s="22">
        <f t="shared" ca="1" si="27"/>
        <v>71.496263868543281</v>
      </c>
      <c r="K46" s="22">
        <f t="shared" ca="1" si="27"/>
        <v>94.996752294727969</v>
      </c>
      <c r="L46" s="22">
        <f t="shared" ca="1" si="27"/>
        <v>108.33683551229151</v>
      </c>
      <c r="M46" s="22">
        <f t="shared" ca="1" si="27"/>
        <v>74.508775540487434</v>
      </c>
      <c r="N46" s="22">
        <f t="shared" ca="1" si="27"/>
        <v>91.566097070610255</v>
      </c>
      <c r="O46" s="22">
        <f t="shared" ca="1" si="27"/>
        <v>77.724615513868329</v>
      </c>
      <c r="P46" s="22">
        <f t="shared" ca="1" si="27"/>
        <v>69.555369133894672</v>
      </c>
      <c r="Q46" s="22">
        <f t="shared" ca="1" si="27"/>
        <v>74.508775540487434</v>
      </c>
      <c r="R46" s="22">
        <f t="shared" ca="1" si="27"/>
        <v>81.248584972040391</v>
      </c>
      <c r="S46" s="22">
        <f t="shared" ca="1" si="27"/>
        <v>74.995430224278195</v>
      </c>
      <c r="T46" s="22">
        <f t="shared" ca="1" si="27"/>
        <v>80.455008358709279</v>
      </c>
      <c r="U46" s="22">
        <f t="shared" ca="1" si="27"/>
        <v>56.908938382277455</v>
      </c>
      <c r="V46" s="22">
        <f t="shared" ca="1" si="27"/>
        <v>85.686219675040647</v>
      </c>
      <c r="W46" s="22">
        <f t="shared" ca="1" si="27"/>
        <v>77.724615513868329</v>
      </c>
      <c r="X46" s="22">
        <f t="shared" ca="1" si="27"/>
        <v>87.384322505997346</v>
      </c>
      <c r="Y46" s="22">
        <f t="shared" ca="1" si="27"/>
        <v>69.555369133894672</v>
      </c>
      <c r="Z46" s="22">
        <f t="shared" ca="1" si="27"/>
        <v>83.391353645930707</v>
      </c>
      <c r="AA46" s="22">
        <f t="shared" ca="1" si="27"/>
        <v>74.995430224278195</v>
      </c>
      <c r="AB46" s="22">
        <f t="shared" ca="1" si="27"/>
        <v>83.391353645930707</v>
      </c>
      <c r="AC46" s="22">
        <f t="shared" ca="1" si="27"/>
        <v>99.303826076938265</v>
      </c>
      <c r="AD46" s="22">
        <f t="shared" ca="1" si="27"/>
        <v>60.961725442216988</v>
      </c>
      <c r="AE46" s="22">
        <f t="shared" ca="1" si="27"/>
        <v>56.908938382277455</v>
      </c>
      <c r="AF46" s="22">
        <f t="shared" ca="1" si="27"/>
        <v>80.455008358709279</v>
      </c>
      <c r="AG46" s="22">
        <f t="shared" ca="1" si="27"/>
        <v>60.961725442216988</v>
      </c>
      <c r="AH46" s="22">
        <f t="shared" ca="1" si="27"/>
        <v>132.41168784835631</v>
      </c>
      <c r="AI46" s="22">
        <f t="shared" ca="1" si="27"/>
        <v>85.686219675040647</v>
      </c>
      <c r="AJ46" s="22">
        <f t="shared" ca="1" si="27"/>
        <v>110.17116245055088</v>
      </c>
      <c r="AK46" s="22">
        <f t="shared" ca="1" si="27"/>
        <v>84.529476392357566</v>
      </c>
      <c r="AL46" s="22">
        <f t="shared" ca="1" si="27"/>
        <v>79.759517384239246</v>
      </c>
      <c r="AM46" s="22">
        <f t="shared" ca="1" si="27"/>
        <v>75.606935645031783</v>
      </c>
      <c r="AN46" s="22">
        <f ca="1">AVERAGE(OFFSET($A46,0,Fixtures!$D$6,1,3))</f>
        <v>80.592712505379865</v>
      </c>
      <c r="AO46" s="22">
        <f ca="1">AVERAGE(OFFSET($A46,0,Fixtures!$D$6,1,6))</f>
        <v>76.492104569595384</v>
      </c>
      <c r="AP46" s="22">
        <f ca="1">AVERAGE(OFFSET($A46,0,Fixtures!$D$6,1,9))</f>
        <v>81.420116562983878</v>
      </c>
      <c r="AQ46" s="22">
        <f ca="1">AVERAGE(OFFSET($A46,0,Fixtures!$D$6,1,12))</f>
        <v>84.43065896540034</v>
      </c>
      <c r="AR46" s="22">
        <f ca="1">IF(OR(Fixtures!$D$6&lt;=0,Fixtures!$D$6&gt;39),AVERAGE(A46:AM46),AVERAGE(OFFSET($A46,0,Fixtures!$D$6,1,39-Fixtures!$D$6)))</f>
        <v>83.466740043862515</v>
      </c>
    </row>
    <row r="47" spans="1:44" x14ac:dyDescent="0.25">
      <c r="A47" s="30" t="s">
        <v>71</v>
      </c>
      <c r="B47" s="22">
        <f ca="1">MIN(VLOOKUP($A38,$A$2:$AM$12,B$14+1,FALSE),VLOOKUP($A47,$A$2:$AM$12,B$14+1,FALSE))</f>
        <v>75.606935645031783</v>
      </c>
      <c r="C47" s="22">
        <f t="shared" ref="C47:AM47" ca="1" si="28">MIN(VLOOKUP($A38,$A$2:$AM$12,C$14+1,FALSE),VLOOKUP($A47,$A$2:$AM$12,C$14+1,FALSE))</f>
        <v>101.92276556724865</v>
      </c>
      <c r="D47" s="22">
        <f t="shared" ca="1" si="28"/>
        <v>81.248584972040391</v>
      </c>
      <c r="E47" s="22">
        <f t="shared" ca="1" si="28"/>
        <v>74.508775540487434</v>
      </c>
      <c r="F47" s="22">
        <f t="shared" ca="1" si="28"/>
        <v>80.455008358709279</v>
      </c>
      <c r="G47" s="22">
        <f t="shared" ca="1" si="28"/>
        <v>116.65057944330805</v>
      </c>
      <c r="H47" s="22">
        <f t="shared" ca="1" si="28"/>
        <v>81.248584972040391</v>
      </c>
      <c r="I47" s="22">
        <f t="shared" ca="1" si="28"/>
        <v>75.606935645031783</v>
      </c>
      <c r="J47" s="22">
        <f t="shared" ca="1" si="28"/>
        <v>71.496263868543281</v>
      </c>
      <c r="K47" s="22">
        <f t="shared" ca="1" si="28"/>
        <v>65.257786950741192</v>
      </c>
      <c r="L47" s="22">
        <f t="shared" ca="1" si="28"/>
        <v>108.33683551229151</v>
      </c>
      <c r="M47" s="22">
        <f t="shared" ca="1" si="28"/>
        <v>74.508775540487434</v>
      </c>
      <c r="N47" s="22">
        <f t="shared" ca="1" si="28"/>
        <v>74.995430224278195</v>
      </c>
      <c r="O47" s="22">
        <f t="shared" ca="1" si="28"/>
        <v>104.72760182504967</v>
      </c>
      <c r="P47" s="22">
        <f t="shared" ca="1" si="28"/>
        <v>69.555369133894672</v>
      </c>
      <c r="Q47" s="22">
        <f t="shared" ca="1" si="28"/>
        <v>56.908938382277455</v>
      </c>
      <c r="R47" s="22">
        <f t="shared" ca="1" si="28"/>
        <v>144.10855350236992</v>
      </c>
      <c r="S47" s="22">
        <f t="shared" ca="1" si="28"/>
        <v>74.995430224278195</v>
      </c>
      <c r="T47" s="22">
        <f t="shared" ca="1" si="28"/>
        <v>80.455008358709279</v>
      </c>
      <c r="U47" s="22">
        <f t="shared" ca="1" si="28"/>
        <v>83.391353645930707</v>
      </c>
      <c r="V47" s="22">
        <f t="shared" ca="1" si="28"/>
        <v>91.566097070610255</v>
      </c>
      <c r="W47" s="22">
        <f t="shared" ca="1" si="28"/>
        <v>77.724615513868329</v>
      </c>
      <c r="X47" s="22">
        <f t="shared" ca="1" si="28"/>
        <v>85.686219675040647</v>
      </c>
      <c r="Y47" s="22">
        <f t="shared" ca="1" si="28"/>
        <v>84.529476392357566</v>
      </c>
      <c r="Z47" s="22">
        <f t="shared" ca="1" si="28"/>
        <v>83.391353645930707</v>
      </c>
      <c r="AA47" s="22">
        <f t="shared" ca="1" si="28"/>
        <v>92.408476899483304</v>
      </c>
      <c r="AB47" s="22">
        <f t="shared" ca="1" si="28"/>
        <v>91.661081385228911</v>
      </c>
      <c r="AC47" s="22">
        <f t="shared" ca="1" si="28"/>
        <v>117.90699832012083</v>
      </c>
      <c r="AD47" s="22">
        <f t="shared" ca="1" si="28"/>
        <v>69.555369133894672</v>
      </c>
      <c r="AE47" s="22">
        <f t="shared" ca="1" si="28"/>
        <v>56.908938382277455</v>
      </c>
      <c r="AF47" s="22">
        <f t="shared" ca="1" si="28"/>
        <v>91.661081385228911</v>
      </c>
      <c r="AG47" s="22">
        <f t="shared" ca="1" si="28"/>
        <v>60.961725442216988</v>
      </c>
      <c r="AH47" s="22">
        <f t="shared" ca="1" si="28"/>
        <v>132.41168784835631</v>
      </c>
      <c r="AI47" s="22">
        <f t="shared" ca="1" si="28"/>
        <v>71.496263868543281</v>
      </c>
      <c r="AJ47" s="22">
        <f t="shared" ca="1" si="28"/>
        <v>60.961725442216988</v>
      </c>
      <c r="AK47" s="22">
        <f t="shared" ca="1" si="28"/>
        <v>99.303826076938265</v>
      </c>
      <c r="AL47" s="22">
        <f t="shared" ca="1" si="28"/>
        <v>95.441383180888394</v>
      </c>
      <c r="AM47" s="22">
        <f t="shared" ca="1" si="28"/>
        <v>98.333899105089117</v>
      </c>
      <c r="AN47" s="22">
        <f ca="1">AVERAGE(OFFSET($A47,0,Fixtures!$D$6,1,3))</f>
        <v>89.153637310214307</v>
      </c>
      <c r="AO47" s="22">
        <f ca="1">AVERAGE(OFFSET($A47,0,Fixtures!$D$6,1,6))</f>
        <v>85.305369627822643</v>
      </c>
      <c r="AP47" s="22">
        <f ca="1">AVERAGE(OFFSET($A47,0,Fixtures!$D$6,1,9))</f>
        <v>88.540745826970905</v>
      </c>
      <c r="AQ47" s="22">
        <f ca="1">AVERAGE(OFFSET($A47,0,Fixtures!$D$6,1,12))</f>
        <v>85.719043985869732</v>
      </c>
      <c r="AR47" s="22">
        <f ca="1">IF(OR(Fixtures!$D$6&lt;=0,Fixtures!$D$6&gt;39),AVERAGE(A47:AM47),AVERAGE(OFFSET($A47,0,Fixtures!$D$6,1,39-Fixtures!$D$6)))</f>
        <v>87.314557865458156</v>
      </c>
    </row>
    <row r="48" spans="1:44" x14ac:dyDescent="0.25">
      <c r="A48" s="30" t="s">
        <v>63</v>
      </c>
      <c r="B48" s="22">
        <f ca="1">MIN(VLOOKUP($A38,$A$2:$AM$12,B$14+1,FALSE),VLOOKUP($A48,$A$2:$AM$12,B$14+1,FALSE))</f>
        <v>75.606935645031783</v>
      </c>
      <c r="C48" s="22">
        <f t="shared" ref="C48:AM48" ca="1" si="29">MIN(VLOOKUP($A38,$A$2:$AM$12,C$14+1,FALSE),VLOOKUP($A48,$A$2:$AM$12,C$14+1,FALSE))</f>
        <v>101.92276556724865</v>
      </c>
      <c r="D48" s="22">
        <f t="shared" ca="1" si="29"/>
        <v>94.996752294727969</v>
      </c>
      <c r="E48" s="22">
        <f t="shared" ca="1" si="29"/>
        <v>71.496263868543281</v>
      </c>
      <c r="F48" s="22">
        <f t="shared" ca="1" si="29"/>
        <v>90.054383251152188</v>
      </c>
      <c r="G48" s="22">
        <f t="shared" ca="1" si="29"/>
        <v>108.33683551229151</v>
      </c>
      <c r="H48" s="22">
        <f t="shared" ca="1" si="29"/>
        <v>79.759517384239246</v>
      </c>
      <c r="I48" s="22">
        <f t="shared" ca="1" si="29"/>
        <v>56.908938382277455</v>
      </c>
      <c r="J48" s="22">
        <f t="shared" ca="1" si="29"/>
        <v>71.496263868543281</v>
      </c>
      <c r="K48" s="22">
        <f t="shared" ca="1" si="29"/>
        <v>75.606935645031783</v>
      </c>
      <c r="L48" s="22">
        <f t="shared" ca="1" si="29"/>
        <v>60.961725442216988</v>
      </c>
      <c r="M48" s="22">
        <f t="shared" ca="1" si="29"/>
        <v>74.508775540487434</v>
      </c>
      <c r="N48" s="22">
        <f t="shared" ca="1" si="29"/>
        <v>85.686219675040647</v>
      </c>
      <c r="O48" s="22">
        <f t="shared" ca="1" si="29"/>
        <v>104.72760182504967</v>
      </c>
      <c r="P48" s="22">
        <f t="shared" ca="1" si="29"/>
        <v>69.555369133894672</v>
      </c>
      <c r="Q48" s="22">
        <f t="shared" ca="1" si="29"/>
        <v>80.455008358709279</v>
      </c>
      <c r="R48" s="22">
        <f t="shared" ca="1" si="29"/>
        <v>116.65057944330805</v>
      </c>
      <c r="S48" s="22">
        <f t="shared" ca="1" si="29"/>
        <v>74.995430224278195</v>
      </c>
      <c r="T48" s="22">
        <f t="shared" ca="1" si="29"/>
        <v>69.555369133894672</v>
      </c>
      <c r="U48" s="22">
        <f t="shared" ca="1" si="29"/>
        <v>103.31380447954814</v>
      </c>
      <c r="V48" s="22">
        <f t="shared" ca="1" si="29"/>
        <v>65.257786950741192</v>
      </c>
      <c r="W48" s="22">
        <f t="shared" ca="1" si="29"/>
        <v>77.724615513868329</v>
      </c>
      <c r="X48" s="22">
        <f t="shared" ca="1" si="29"/>
        <v>87.384322505997346</v>
      </c>
      <c r="Y48" s="22">
        <f t="shared" ca="1" si="29"/>
        <v>84.529476392357566</v>
      </c>
      <c r="Z48" s="22">
        <f t="shared" ca="1" si="29"/>
        <v>83.391353645930707</v>
      </c>
      <c r="AA48" s="22">
        <f t="shared" ca="1" si="29"/>
        <v>92.408476899483304</v>
      </c>
      <c r="AB48" s="22">
        <f t="shared" ca="1" si="29"/>
        <v>91.661081385228911</v>
      </c>
      <c r="AC48" s="22">
        <f t="shared" ca="1" si="29"/>
        <v>95.441383180888394</v>
      </c>
      <c r="AD48" s="22">
        <f t="shared" ca="1" si="29"/>
        <v>98.333899105089117</v>
      </c>
      <c r="AE48" s="22">
        <f t="shared" ca="1" si="29"/>
        <v>56.908938382277455</v>
      </c>
      <c r="AF48" s="22">
        <f t="shared" ca="1" si="29"/>
        <v>104.72760182504967</v>
      </c>
      <c r="AG48" s="22">
        <f t="shared" ca="1" si="29"/>
        <v>60.961725442216988</v>
      </c>
      <c r="AH48" s="22">
        <f t="shared" ca="1" si="29"/>
        <v>74.508775540487434</v>
      </c>
      <c r="AI48" s="22">
        <f t="shared" ca="1" si="29"/>
        <v>74.995430224278195</v>
      </c>
      <c r="AJ48" s="22">
        <f t="shared" ca="1" si="29"/>
        <v>87.384322505997346</v>
      </c>
      <c r="AK48" s="22">
        <f t="shared" ca="1" si="29"/>
        <v>77.724615513868329</v>
      </c>
      <c r="AL48" s="22">
        <f t="shared" ca="1" si="29"/>
        <v>95.441383180888394</v>
      </c>
      <c r="AM48" s="22">
        <f t="shared" ca="1" si="29"/>
        <v>83.391353645930707</v>
      </c>
      <c r="AN48" s="22">
        <f ca="1">AVERAGE(OFFSET($A48,0,Fixtures!$D$6,1,3))</f>
        <v>89.153637310214307</v>
      </c>
      <c r="AO48" s="22">
        <f ca="1">AVERAGE(OFFSET($A48,0,Fixtures!$D$6,1,6))</f>
        <v>86.357522099816322</v>
      </c>
      <c r="AP48" s="22">
        <f ca="1">AVERAGE(OFFSET($A48,0,Fixtures!$D$6,1,9))</f>
        <v>84.260359489628001</v>
      </c>
      <c r="AQ48" s="22">
        <f ca="1">AVERAGE(OFFSET($A48,0,Fixtures!$D$6,1,12))</f>
        <v>83.203966970899657</v>
      </c>
      <c r="AR48" s="22">
        <f ca="1">IF(OR(Fixtures!$D$6&lt;=0,Fixtures!$D$6&gt;39),AVERAGE(A48:AM48),AVERAGE(OFFSET($A48,0,Fixtures!$D$6,1,39-Fixtures!$D$6)))</f>
        <v>84.091452891258214</v>
      </c>
    </row>
    <row r="50" spans="1:44" x14ac:dyDescent="0.25">
      <c r="A50" s="31" t="s">
        <v>61</v>
      </c>
      <c r="B50" s="2">
        <v>1</v>
      </c>
      <c r="C50" s="2">
        <v>2</v>
      </c>
      <c r="D50" s="2">
        <v>3</v>
      </c>
      <c r="E50" s="2">
        <v>4</v>
      </c>
      <c r="F50" s="2">
        <v>5</v>
      </c>
      <c r="G50" s="2">
        <v>6</v>
      </c>
      <c r="H50" s="2">
        <v>7</v>
      </c>
      <c r="I50" s="2">
        <v>8</v>
      </c>
      <c r="J50" s="2">
        <v>9</v>
      </c>
      <c r="K50" s="2">
        <v>10</v>
      </c>
      <c r="L50" s="2">
        <v>11</v>
      </c>
      <c r="M50" s="2">
        <v>12</v>
      </c>
      <c r="N50" s="2">
        <v>13</v>
      </c>
      <c r="O50" s="2">
        <v>14</v>
      </c>
      <c r="P50" s="2">
        <v>15</v>
      </c>
      <c r="Q50" s="2">
        <v>16</v>
      </c>
      <c r="R50" s="2">
        <v>17</v>
      </c>
      <c r="S50" s="2">
        <v>18</v>
      </c>
      <c r="T50" s="2">
        <v>19</v>
      </c>
      <c r="U50" s="2">
        <v>20</v>
      </c>
      <c r="V50" s="2">
        <v>21</v>
      </c>
      <c r="W50" s="2">
        <v>22</v>
      </c>
      <c r="X50" s="2">
        <v>23</v>
      </c>
      <c r="Y50" s="2">
        <v>24</v>
      </c>
      <c r="Z50" s="2">
        <v>25</v>
      </c>
      <c r="AA50" s="2">
        <v>26</v>
      </c>
      <c r="AB50" s="2">
        <v>27</v>
      </c>
      <c r="AC50" s="2">
        <v>28</v>
      </c>
      <c r="AD50" s="2">
        <v>29</v>
      </c>
      <c r="AE50" s="2">
        <v>30</v>
      </c>
      <c r="AF50" s="2">
        <v>31</v>
      </c>
      <c r="AG50" s="2">
        <v>32</v>
      </c>
      <c r="AH50" s="2">
        <v>33</v>
      </c>
      <c r="AI50" s="2">
        <v>34</v>
      </c>
      <c r="AJ50" s="2">
        <v>35</v>
      </c>
      <c r="AK50" s="2">
        <v>36</v>
      </c>
      <c r="AL50" s="2">
        <v>37</v>
      </c>
      <c r="AM50" s="2">
        <v>38</v>
      </c>
      <c r="AN50" s="31" t="s">
        <v>56</v>
      </c>
      <c r="AO50" s="31" t="s">
        <v>57</v>
      </c>
      <c r="AP50" s="31" t="s">
        <v>58</v>
      </c>
      <c r="AQ50" s="31" t="s">
        <v>82</v>
      </c>
      <c r="AR50" s="31" t="s">
        <v>59</v>
      </c>
    </row>
    <row r="51" spans="1:44" x14ac:dyDescent="0.25">
      <c r="A51" s="30" t="s">
        <v>111</v>
      </c>
      <c r="B51" s="22">
        <f t="shared" ref="B51:AM51" ca="1" si="30">MIN(VLOOKUP($A50,$A$2:$AM$12,B$14+1,FALSE),VLOOKUP($A51,$A$2:$AM$12,B$14+1,FALSE))</f>
        <v>95.441383180888394</v>
      </c>
      <c r="C51" s="22">
        <f t="shared" ca="1" si="30"/>
        <v>65.257786950741192</v>
      </c>
      <c r="D51" s="22">
        <f t="shared" ca="1" si="30"/>
        <v>90.054383251152188</v>
      </c>
      <c r="E51" s="22">
        <f t="shared" ca="1" si="30"/>
        <v>69.555369133894672</v>
      </c>
      <c r="F51" s="22">
        <f t="shared" ca="1" si="30"/>
        <v>81.248584972040391</v>
      </c>
      <c r="G51" s="22">
        <f t="shared" ca="1" si="30"/>
        <v>71.496263868543281</v>
      </c>
      <c r="H51" s="22">
        <f t="shared" ca="1" si="30"/>
        <v>74.995430224278195</v>
      </c>
      <c r="I51" s="22">
        <f t="shared" ca="1" si="30"/>
        <v>87.384322505997346</v>
      </c>
      <c r="J51" s="22">
        <f t="shared" ca="1" si="30"/>
        <v>84.529476392357566</v>
      </c>
      <c r="K51" s="22">
        <f t="shared" ca="1" si="30"/>
        <v>117.90699832012083</v>
      </c>
      <c r="L51" s="22">
        <f t="shared" ca="1" si="30"/>
        <v>92.408476899483304</v>
      </c>
      <c r="M51" s="22">
        <f t="shared" ca="1" si="30"/>
        <v>81.248584972040391</v>
      </c>
      <c r="N51" s="22">
        <f t="shared" ca="1" si="30"/>
        <v>60.961725442216988</v>
      </c>
      <c r="O51" s="22">
        <f t="shared" ca="1" si="30"/>
        <v>56.908938382277455</v>
      </c>
      <c r="P51" s="22">
        <f t="shared" ca="1" si="30"/>
        <v>144.10855350236992</v>
      </c>
      <c r="Q51" s="22">
        <f t="shared" ca="1" si="30"/>
        <v>104.72760182504967</v>
      </c>
      <c r="R51" s="22">
        <f t="shared" ca="1" si="30"/>
        <v>60.961725442216988</v>
      </c>
      <c r="S51" s="22">
        <f t="shared" ca="1" si="30"/>
        <v>79.759517384239246</v>
      </c>
      <c r="T51" s="22">
        <f t="shared" ca="1" si="30"/>
        <v>71.496263868543281</v>
      </c>
      <c r="U51" s="22">
        <f t="shared" ca="1" si="30"/>
        <v>94.996752294727969</v>
      </c>
      <c r="V51" s="22">
        <f t="shared" ca="1" si="30"/>
        <v>83.391353645930707</v>
      </c>
      <c r="W51" s="22">
        <f t="shared" ca="1" si="30"/>
        <v>144.10855350236992</v>
      </c>
      <c r="X51" s="22">
        <f t="shared" ca="1" si="30"/>
        <v>103.31380447954814</v>
      </c>
      <c r="Y51" s="22">
        <f t="shared" ca="1" si="30"/>
        <v>77.724615513868329</v>
      </c>
      <c r="Z51" s="22">
        <f t="shared" ca="1" si="30"/>
        <v>79.759517384239246</v>
      </c>
      <c r="AA51" s="22">
        <f t="shared" ca="1" si="30"/>
        <v>85.686219675040647</v>
      </c>
      <c r="AB51" s="22">
        <f t="shared" ca="1" si="30"/>
        <v>65.257786950741192</v>
      </c>
      <c r="AC51" s="22">
        <f t="shared" ca="1" si="30"/>
        <v>74.508775540487434</v>
      </c>
      <c r="AD51" s="22">
        <f t="shared" ca="1" si="30"/>
        <v>85.686219675040647</v>
      </c>
      <c r="AE51" s="22">
        <f t="shared" ca="1" si="30"/>
        <v>117.90699832012083</v>
      </c>
      <c r="AF51" s="22">
        <f t="shared" ca="1" si="30"/>
        <v>74.508775540487434</v>
      </c>
      <c r="AG51" s="22">
        <f t="shared" ca="1" si="30"/>
        <v>69.555369133894672</v>
      </c>
      <c r="AH51" s="22">
        <f t="shared" ca="1" si="30"/>
        <v>75.606935645031783</v>
      </c>
      <c r="AI51" s="22">
        <f t="shared" ca="1" si="30"/>
        <v>99.303826076938265</v>
      </c>
      <c r="AJ51" s="22">
        <f t="shared" ca="1" si="30"/>
        <v>56.908938382277455</v>
      </c>
      <c r="AK51" s="22">
        <f t="shared" ca="1" si="30"/>
        <v>91.566097070610255</v>
      </c>
      <c r="AL51" s="22">
        <f t="shared" ca="1" si="30"/>
        <v>80.455008358709279</v>
      </c>
      <c r="AM51" s="22">
        <f t="shared" ca="1" si="30"/>
        <v>84.529476392357566</v>
      </c>
      <c r="AN51" s="22">
        <f ca="1">AVERAGE(OFFSET($A51,0,Fixtures!$D$6,1,3))</f>
        <v>76.901174670007038</v>
      </c>
      <c r="AO51" s="22">
        <f ca="1">AVERAGE(OFFSET($A51,0,Fixtures!$D$6,1,6))</f>
        <v>84.800919590945</v>
      </c>
      <c r="AP51" s="22">
        <f ca="1">AVERAGE(OFFSET($A51,0,Fixtures!$D$6,1,9))</f>
        <v>80.941844207231554</v>
      </c>
      <c r="AQ51" s="22">
        <f ca="1">AVERAGE(OFFSET($A51,0,Fixtures!$D$6,1,12))</f>
        <v>81.354621616242497</v>
      </c>
      <c r="AR51" s="22">
        <f ca="1">IF(OR(Fixtures!$D$6&lt;=0,Fixtures!$D$6&gt;39),AVERAGE(A51:AM51),AVERAGE(OFFSET($A51,0,Fixtures!$D$6,1,39-Fixtures!$D$6)))</f>
        <v>81.51713886756977</v>
      </c>
    </row>
    <row r="52" spans="1:44" x14ac:dyDescent="0.25">
      <c r="A52" s="30" t="s">
        <v>121</v>
      </c>
      <c r="B52" s="22">
        <f ca="1">MIN(VLOOKUP($A50,$A$2:$AM$12,B$14+1,FALSE),VLOOKUP($A52,$A$2:$AM$12,B$14+1,FALSE))</f>
        <v>94.996752294727969</v>
      </c>
      <c r="C52" s="22">
        <f t="shared" ref="C52:AM52" ca="1" si="31">MIN(VLOOKUP($A50,$A$2:$AM$12,C$14+1,FALSE),VLOOKUP($A52,$A$2:$AM$12,C$14+1,FALSE))</f>
        <v>81.248584972040391</v>
      </c>
      <c r="D52" s="22">
        <f t="shared" ca="1" si="31"/>
        <v>95.441383180888394</v>
      </c>
      <c r="E52" s="22">
        <f t="shared" ca="1" si="31"/>
        <v>130.55343583761424</v>
      </c>
      <c r="F52" s="22">
        <f t="shared" ca="1" si="31"/>
        <v>74.995430224278195</v>
      </c>
      <c r="G52" s="22">
        <f t="shared" ca="1" si="31"/>
        <v>71.496263868543281</v>
      </c>
      <c r="H52" s="22">
        <f t="shared" ca="1" si="31"/>
        <v>101.92276556724865</v>
      </c>
      <c r="I52" s="22">
        <f t="shared" ca="1" si="31"/>
        <v>85.686219675040647</v>
      </c>
      <c r="J52" s="22">
        <f t="shared" ca="1" si="31"/>
        <v>101.92276556724865</v>
      </c>
      <c r="K52" s="22">
        <f t="shared" ca="1" si="31"/>
        <v>90.054383251152188</v>
      </c>
      <c r="L52" s="22">
        <f t="shared" ca="1" si="31"/>
        <v>71.496263868543281</v>
      </c>
      <c r="M52" s="22">
        <f t="shared" ca="1" si="31"/>
        <v>81.248584972040391</v>
      </c>
      <c r="N52" s="22">
        <f t="shared" ca="1" si="31"/>
        <v>94.996752294727969</v>
      </c>
      <c r="O52" s="22">
        <f t="shared" ca="1" si="31"/>
        <v>56.908938382277455</v>
      </c>
      <c r="P52" s="22">
        <f t="shared" ca="1" si="31"/>
        <v>98.333899105089117</v>
      </c>
      <c r="Q52" s="22">
        <f t="shared" ca="1" si="31"/>
        <v>91.566097070610255</v>
      </c>
      <c r="R52" s="22">
        <f t="shared" ca="1" si="31"/>
        <v>60.961725442216988</v>
      </c>
      <c r="S52" s="22">
        <f t="shared" ca="1" si="31"/>
        <v>75.606935645031783</v>
      </c>
      <c r="T52" s="22">
        <f t="shared" ca="1" si="31"/>
        <v>104.72760182504967</v>
      </c>
      <c r="U52" s="22">
        <f t="shared" ca="1" si="31"/>
        <v>65.257786950741192</v>
      </c>
      <c r="V52" s="22">
        <f t="shared" ca="1" si="31"/>
        <v>83.391353645930707</v>
      </c>
      <c r="W52" s="22">
        <f t="shared" ca="1" si="31"/>
        <v>110.0664684180749</v>
      </c>
      <c r="X52" s="22">
        <f t="shared" ca="1" si="31"/>
        <v>83.391353645930707</v>
      </c>
      <c r="Y52" s="22">
        <f t="shared" ca="1" si="31"/>
        <v>79.759517384239246</v>
      </c>
      <c r="Z52" s="22">
        <f t="shared" ca="1" si="31"/>
        <v>80.455008358709279</v>
      </c>
      <c r="AA52" s="22">
        <f t="shared" ca="1" si="31"/>
        <v>77.724615513868329</v>
      </c>
      <c r="AB52" s="22">
        <f t="shared" ca="1" si="31"/>
        <v>65.257786950741192</v>
      </c>
      <c r="AC52" s="22">
        <f t="shared" ca="1" si="31"/>
        <v>56.908938382277455</v>
      </c>
      <c r="AD52" s="22">
        <f t="shared" ca="1" si="31"/>
        <v>85.686219675040647</v>
      </c>
      <c r="AE52" s="22">
        <f t="shared" ca="1" si="31"/>
        <v>80.455008358709279</v>
      </c>
      <c r="AF52" s="22">
        <f t="shared" ca="1" si="31"/>
        <v>77.724615513868329</v>
      </c>
      <c r="AG52" s="22">
        <f t="shared" ca="1" si="31"/>
        <v>69.555369133894672</v>
      </c>
      <c r="AH52" s="22">
        <f t="shared" ca="1" si="31"/>
        <v>75.606935645031783</v>
      </c>
      <c r="AI52" s="22">
        <f t="shared" ca="1" si="31"/>
        <v>99.303826076938265</v>
      </c>
      <c r="AJ52" s="22">
        <f t="shared" ca="1" si="31"/>
        <v>155.51232471021717</v>
      </c>
      <c r="AK52" s="22">
        <f t="shared" ca="1" si="31"/>
        <v>91.566097070610255</v>
      </c>
      <c r="AL52" s="22">
        <f t="shared" ca="1" si="31"/>
        <v>60.961725442216988</v>
      </c>
      <c r="AM52" s="22">
        <f t="shared" ca="1" si="31"/>
        <v>84.529476392357566</v>
      </c>
      <c r="AN52" s="22">
        <f ca="1">AVERAGE(OFFSET($A52,0,Fixtures!$D$6,1,3))</f>
        <v>74.479136941106276</v>
      </c>
      <c r="AO52" s="22">
        <f ca="1">AVERAGE(OFFSET($A52,0,Fixtures!$D$6,1,6))</f>
        <v>74.414596206557704</v>
      </c>
      <c r="AP52" s="22">
        <f ca="1">AVERAGE(OFFSET($A52,0,Fixtures!$D$6,1,9))</f>
        <v>74.374944170237896</v>
      </c>
      <c r="AQ52" s="22">
        <f ca="1">AVERAGE(OFFSET($A52,0,Fixtures!$D$6,1,12))</f>
        <v>84.646395449158902</v>
      </c>
      <c r="AR52" s="22">
        <f ca="1">IF(OR(Fixtures!$D$6&lt;=0,Fixtures!$D$6&gt;39),AVERAGE(A52:AM52),AVERAGE(OFFSET($A52,0,Fixtures!$D$6,1,39-Fixtures!$D$6)))</f>
        <v>82.946281944605815</v>
      </c>
    </row>
    <row r="53" spans="1:44" x14ac:dyDescent="0.25">
      <c r="A53" s="30" t="s">
        <v>73</v>
      </c>
      <c r="B53" s="22">
        <f ca="1">MIN(VLOOKUP($A50,$A$2:$AM$12,B$14+1,FALSE),VLOOKUP($A53,$A$2:$AM$12,B$14+1,FALSE))</f>
        <v>75.606935645031783</v>
      </c>
      <c r="C53" s="22">
        <f t="shared" ref="C53:AM53" ca="1" si="32">MIN(VLOOKUP($A50,$A$2:$AM$12,C$14+1,FALSE),VLOOKUP($A53,$A$2:$AM$12,C$14+1,FALSE))</f>
        <v>98.333899105089117</v>
      </c>
      <c r="D53" s="22">
        <f t="shared" ca="1" si="32"/>
        <v>111.91411864185699</v>
      </c>
      <c r="E53" s="22">
        <f t="shared" ca="1" si="32"/>
        <v>130.55343583761424</v>
      </c>
      <c r="F53" s="22">
        <f t="shared" ca="1" si="32"/>
        <v>90.054383251152188</v>
      </c>
      <c r="G53" s="22">
        <f t="shared" ca="1" si="32"/>
        <v>71.496263868543281</v>
      </c>
      <c r="H53" s="22">
        <f t="shared" ca="1" si="32"/>
        <v>81.248584972040391</v>
      </c>
      <c r="I53" s="22">
        <f t="shared" ca="1" si="32"/>
        <v>90.054383251152188</v>
      </c>
      <c r="J53" s="22">
        <f t="shared" ca="1" si="32"/>
        <v>71.496263868543281</v>
      </c>
      <c r="K53" s="22">
        <f t="shared" ca="1" si="32"/>
        <v>94.996752294727969</v>
      </c>
      <c r="L53" s="22">
        <f t="shared" ca="1" si="32"/>
        <v>92.408476899483304</v>
      </c>
      <c r="M53" s="22">
        <f t="shared" ca="1" si="32"/>
        <v>74.508775540487434</v>
      </c>
      <c r="N53" s="22">
        <f t="shared" ca="1" si="32"/>
        <v>91.566097070610255</v>
      </c>
      <c r="O53" s="22">
        <f t="shared" ca="1" si="32"/>
        <v>56.908938382277455</v>
      </c>
      <c r="P53" s="22">
        <f t="shared" ca="1" si="32"/>
        <v>69.555369133894672</v>
      </c>
      <c r="Q53" s="22">
        <f t="shared" ca="1" si="32"/>
        <v>104.72760182504967</v>
      </c>
      <c r="R53" s="22">
        <f t="shared" ca="1" si="32"/>
        <v>60.961725442216988</v>
      </c>
      <c r="S53" s="22">
        <f t="shared" ca="1" si="32"/>
        <v>74.995430224278195</v>
      </c>
      <c r="T53" s="22">
        <f t="shared" ca="1" si="32"/>
        <v>80.455008358709279</v>
      </c>
      <c r="U53" s="22">
        <f t="shared" ca="1" si="32"/>
        <v>103.31380447954814</v>
      </c>
      <c r="V53" s="22">
        <f t="shared" ca="1" si="32"/>
        <v>83.391353645930707</v>
      </c>
      <c r="W53" s="22">
        <f t="shared" ca="1" si="32"/>
        <v>77.724615513868329</v>
      </c>
      <c r="X53" s="22">
        <f t="shared" ca="1" si="32"/>
        <v>87.384322505997346</v>
      </c>
      <c r="Y53" s="22">
        <f t="shared" ca="1" si="32"/>
        <v>84.529476392357566</v>
      </c>
      <c r="Z53" s="22">
        <f t="shared" ca="1" si="32"/>
        <v>80.455008358709279</v>
      </c>
      <c r="AA53" s="22">
        <f t="shared" ca="1" si="32"/>
        <v>92.408476899483304</v>
      </c>
      <c r="AB53" s="22">
        <f t="shared" ca="1" si="32"/>
        <v>65.257786950741192</v>
      </c>
      <c r="AC53" s="22">
        <f t="shared" ca="1" si="32"/>
        <v>74.508775540487434</v>
      </c>
      <c r="AD53" s="22">
        <f t="shared" ca="1" si="32"/>
        <v>85.686219675040647</v>
      </c>
      <c r="AE53" s="22">
        <f t="shared" ca="1" si="32"/>
        <v>56.908938382277455</v>
      </c>
      <c r="AF53" s="22">
        <f t="shared" ca="1" si="32"/>
        <v>77.724615513868329</v>
      </c>
      <c r="AG53" s="22">
        <f t="shared" ca="1" si="32"/>
        <v>60.961725442216988</v>
      </c>
      <c r="AH53" s="22">
        <f t="shared" ca="1" si="32"/>
        <v>75.606935645031783</v>
      </c>
      <c r="AI53" s="22">
        <f t="shared" ca="1" si="32"/>
        <v>85.686219675040647</v>
      </c>
      <c r="AJ53" s="22">
        <f t="shared" ca="1" si="32"/>
        <v>110.17116245055088</v>
      </c>
      <c r="AK53" s="22">
        <f t="shared" ca="1" si="32"/>
        <v>91.566097070610255</v>
      </c>
      <c r="AL53" s="22">
        <f t="shared" ca="1" si="32"/>
        <v>87.384322505997346</v>
      </c>
      <c r="AM53" s="22">
        <f t="shared" ca="1" si="32"/>
        <v>84.529476392357566</v>
      </c>
      <c r="AN53" s="22">
        <f ca="1">AVERAGE(OFFSET($A53,0,Fixtures!$D$6,1,3))</f>
        <v>79.373757402977915</v>
      </c>
      <c r="AO53" s="22">
        <f ca="1">AVERAGE(OFFSET($A53,0,Fixtures!$D$6,1,6))</f>
        <v>75.870867634456545</v>
      </c>
      <c r="AP53" s="22">
        <f ca="1">AVERAGE(OFFSET($A53,0,Fixtures!$D$6,1,9))</f>
        <v>74.390942489761812</v>
      </c>
      <c r="AQ53" s="22">
        <f ca="1">AVERAGE(OFFSET($A53,0,Fixtures!$D$6,1,12))</f>
        <v>79.745163467004843</v>
      </c>
      <c r="AR53" s="22">
        <f ca="1">IF(OR(Fixtures!$D$6&lt;=0,Fixtures!$D$6&gt;39),AVERAGE(A53:AM53),AVERAGE(OFFSET($A53,0,Fixtures!$D$6,1,39-Fixtures!$D$6)))</f>
        <v>80.632554321600921</v>
      </c>
    </row>
    <row r="54" spans="1:44" x14ac:dyDescent="0.25">
      <c r="A54" s="30" t="s">
        <v>53</v>
      </c>
      <c r="B54" s="22">
        <f ca="1">MIN(VLOOKUP($A50,$A$2:$AM$12,B$14+1,FALSE),VLOOKUP($A54,$A$2:$AM$12,B$14+1,FALSE))</f>
        <v>90.054383251152188</v>
      </c>
      <c r="C54" s="22">
        <f t="shared" ref="C54:AM54" ca="1" si="33">MIN(VLOOKUP($A50,$A$2:$AM$12,C$14+1,FALSE),VLOOKUP($A54,$A$2:$AM$12,C$14+1,FALSE))</f>
        <v>92.408476899483304</v>
      </c>
      <c r="D54" s="22">
        <f t="shared" ca="1" si="33"/>
        <v>111.91411864185699</v>
      </c>
      <c r="E54" s="22">
        <f t="shared" ca="1" si="33"/>
        <v>83.391353645930707</v>
      </c>
      <c r="F54" s="22">
        <f t="shared" ca="1" si="33"/>
        <v>103.31380447954814</v>
      </c>
      <c r="G54" s="22">
        <f t="shared" ca="1" si="33"/>
        <v>71.496263868543281</v>
      </c>
      <c r="H54" s="22">
        <f t="shared" ca="1" si="33"/>
        <v>71.496263868543281</v>
      </c>
      <c r="I54" s="22">
        <f t="shared" ca="1" si="33"/>
        <v>90.054383251152188</v>
      </c>
      <c r="J54" s="22">
        <f t="shared" ca="1" si="33"/>
        <v>134.65364299511776</v>
      </c>
      <c r="K54" s="22">
        <f t="shared" ca="1" si="33"/>
        <v>98.333899105089117</v>
      </c>
      <c r="L54" s="22">
        <f t="shared" ca="1" si="33"/>
        <v>92.408476899483304</v>
      </c>
      <c r="M54" s="22">
        <f t="shared" ca="1" si="33"/>
        <v>81.248584972040391</v>
      </c>
      <c r="N54" s="22">
        <f t="shared" ca="1" si="33"/>
        <v>94.996752294727969</v>
      </c>
      <c r="O54" s="22">
        <f t="shared" ca="1" si="33"/>
        <v>56.908938382277455</v>
      </c>
      <c r="P54" s="22">
        <f t="shared" ca="1" si="33"/>
        <v>65.257786950741192</v>
      </c>
      <c r="Q54" s="22">
        <f t="shared" ca="1" si="33"/>
        <v>94.996752294727969</v>
      </c>
      <c r="R54" s="22">
        <f t="shared" ca="1" si="33"/>
        <v>60.961725442216988</v>
      </c>
      <c r="S54" s="22">
        <f t="shared" ca="1" si="33"/>
        <v>74.508775540487434</v>
      </c>
      <c r="T54" s="22">
        <f t="shared" ca="1" si="33"/>
        <v>81.248584972040391</v>
      </c>
      <c r="U54" s="22">
        <f t="shared" ca="1" si="33"/>
        <v>108.33683551229151</v>
      </c>
      <c r="V54" s="22">
        <f t="shared" ca="1" si="33"/>
        <v>83.391353645930707</v>
      </c>
      <c r="W54" s="22">
        <f t="shared" ca="1" si="33"/>
        <v>80.455008358709279</v>
      </c>
      <c r="X54" s="22">
        <f t="shared" ca="1" si="33"/>
        <v>110.17116245055088</v>
      </c>
      <c r="Y54" s="22">
        <f t="shared" ca="1" si="33"/>
        <v>95.441383180888394</v>
      </c>
      <c r="Z54" s="22">
        <f t="shared" ca="1" si="33"/>
        <v>75.606935645031783</v>
      </c>
      <c r="AA54" s="22">
        <f t="shared" ca="1" si="33"/>
        <v>110.0664684180749</v>
      </c>
      <c r="AB54" s="22">
        <f t="shared" ca="1" si="33"/>
        <v>60.961725442216988</v>
      </c>
      <c r="AC54" s="22">
        <f t="shared" ca="1" si="33"/>
        <v>74.508775540487434</v>
      </c>
      <c r="AD54" s="22">
        <f t="shared" ca="1" si="33"/>
        <v>77.724615513868329</v>
      </c>
      <c r="AE54" s="22">
        <f t="shared" ca="1" si="33"/>
        <v>79.759517384239246</v>
      </c>
      <c r="AF54" s="22">
        <f t="shared" ca="1" si="33"/>
        <v>77.724615513868329</v>
      </c>
      <c r="AG54" s="22">
        <f t="shared" ca="1" si="33"/>
        <v>69.555369133894672</v>
      </c>
      <c r="AH54" s="22">
        <f t="shared" ca="1" si="33"/>
        <v>75.606935645031783</v>
      </c>
      <c r="AI54" s="22">
        <f t="shared" ca="1" si="33"/>
        <v>99.303826076938265</v>
      </c>
      <c r="AJ54" s="22">
        <f t="shared" ca="1" si="33"/>
        <v>101.92276556724865</v>
      </c>
      <c r="AK54" s="22">
        <f t="shared" ca="1" si="33"/>
        <v>91.566097070610255</v>
      </c>
      <c r="AL54" s="22">
        <f t="shared" ca="1" si="33"/>
        <v>87.384322505997346</v>
      </c>
      <c r="AM54" s="22">
        <f t="shared" ca="1" si="33"/>
        <v>84.529476392357566</v>
      </c>
      <c r="AN54" s="22">
        <f ca="1">AVERAGE(OFFSET($A54,0,Fixtures!$D$6,1,3))</f>
        <v>82.211709835107897</v>
      </c>
      <c r="AO54" s="22">
        <f ca="1">AVERAGE(OFFSET($A54,0,Fixtures!$D$6,1,6))</f>
        <v>79.771339657319785</v>
      </c>
      <c r="AP54" s="22">
        <f ca="1">AVERAGE(OFFSET($A54,0,Fixtures!$D$6,1,9))</f>
        <v>77.946106470745946</v>
      </c>
      <c r="AQ54" s="22">
        <f ca="1">AVERAGE(OFFSET($A54,0,Fixtures!$D$6,1,12))</f>
        <v>82.85897057929256</v>
      </c>
      <c r="AR54" s="22">
        <f ca="1">IF(OR(Fixtures!$D$6&lt;=0,Fixtures!$D$6&gt;39),AVERAGE(A54:AM54),AVERAGE(OFFSET($A54,0,Fixtures!$D$6,1,39-Fixtures!$D$6)))</f>
        <v>83.301531846418968</v>
      </c>
    </row>
    <row r="55" spans="1:44" x14ac:dyDescent="0.25">
      <c r="A55" s="30" t="s">
        <v>2</v>
      </c>
      <c r="B55" s="22">
        <f ca="1">MIN(VLOOKUP($A50,$A$2:$AM$12,B$14+1,FALSE),VLOOKUP($A55,$A$2:$AM$12,B$14+1,FALSE))</f>
        <v>80.455008358709279</v>
      </c>
      <c r="C55" s="22">
        <f t="shared" ref="C55:AM55" ca="1" si="34">MIN(VLOOKUP($A50,$A$2:$AM$12,C$14+1,FALSE),VLOOKUP($A55,$A$2:$AM$12,C$14+1,FALSE))</f>
        <v>87.384322505997346</v>
      </c>
      <c r="D55" s="22">
        <f t="shared" ca="1" si="34"/>
        <v>104.72760182504967</v>
      </c>
      <c r="E55" s="22">
        <f t="shared" ca="1" si="34"/>
        <v>77.724615513868329</v>
      </c>
      <c r="F55" s="22">
        <f t="shared" ca="1" si="34"/>
        <v>103.31380447954814</v>
      </c>
      <c r="G55" s="22">
        <f t="shared" ca="1" si="34"/>
        <v>71.496263868543281</v>
      </c>
      <c r="H55" s="22">
        <f t="shared" ca="1" si="34"/>
        <v>101.92276556724865</v>
      </c>
      <c r="I55" s="22">
        <f t="shared" ca="1" si="34"/>
        <v>90.054383251152188</v>
      </c>
      <c r="J55" s="22">
        <f t="shared" ca="1" si="34"/>
        <v>134.65364299511776</v>
      </c>
      <c r="K55" s="22">
        <f t="shared" ca="1" si="34"/>
        <v>91.566097070610255</v>
      </c>
      <c r="L55" s="22">
        <f t="shared" ca="1" si="34"/>
        <v>92.408476899483304</v>
      </c>
      <c r="M55" s="22">
        <f t="shared" ca="1" si="34"/>
        <v>65.257786950741192</v>
      </c>
      <c r="N55" s="22">
        <f t="shared" ca="1" si="34"/>
        <v>94.996752294727969</v>
      </c>
      <c r="O55" s="22">
        <f t="shared" ca="1" si="34"/>
        <v>56.908938382277455</v>
      </c>
      <c r="P55" s="22">
        <f t="shared" ca="1" si="34"/>
        <v>92.408476899483304</v>
      </c>
      <c r="Q55" s="22">
        <f t="shared" ca="1" si="34"/>
        <v>95.441383180888394</v>
      </c>
      <c r="R55" s="22">
        <f t="shared" ca="1" si="34"/>
        <v>60.961725442216988</v>
      </c>
      <c r="S55" s="22">
        <f t="shared" ca="1" si="34"/>
        <v>56.908938382277455</v>
      </c>
      <c r="T55" s="22">
        <f t="shared" ca="1" si="34"/>
        <v>110.0664684180749</v>
      </c>
      <c r="U55" s="22">
        <f t="shared" ca="1" si="34"/>
        <v>90.054383251152188</v>
      </c>
      <c r="V55" s="22">
        <f t="shared" ca="1" si="34"/>
        <v>83.391353645930707</v>
      </c>
      <c r="W55" s="22">
        <f t="shared" ca="1" si="34"/>
        <v>111.91411864185699</v>
      </c>
      <c r="X55" s="22">
        <f t="shared" ca="1" si="34"/>
        <v>110.17116245055088</v>
      </c>
      <c r="Y55" s="22">
        <f t="shared" ca="1" si="34"/>
        <v>110.0664684180749</v>
      </c>
      <c r="Z55" s="22">
        <f t="shared" ca="1" si="34"/>
        <v>71.496263868543281</v>
      </c>
      <c r="AA55" s="22">
        <f t="shared" ca="1" si="34"/>
        <v>98.333899105089117</v>
      </c>
      <c r="AB55" s="22">
        <f t="shared" ca="1" si="34"/>
        <v>65.257786950741192</v>
      </c>
      <c r="AC55" s="22">
        <f t="shared" ca="1" si="34"/>
        <v>74.508775540487434</v>
      </c>
      <c r="AD55" s="22">
        <f t="shared" ca="1" si="34"/>
        <v>85.686219675040647</v>
      </c>
      <c r="AE55" s="22">
        <f t="shared" ca="1" si="34"/>
        <v>75.606935645031783</v>
      </c>
      <c r="AF55" s="22">
        <f t="shared" ca="1" si="34"/>
        <v>77.724615513868329</v>
      </c>
      <c r="AG55" s="22">
        <f t="shared" ca="1" si="34"/>
        <v>69.555369133894672</v>
      </c>
      <c r="AH55" s="22">
        <f t="shared" ca="1" si="34"/>
        <v>75.606935645031783</v>
      </c>
      <c r="AI55" s="22">
        <f t="shared" ca="1" si="34"/>
        <v>99.303826076938265</v>
      </c>
      <c r="AJ55" s="22">
        <f t="shared" ca="1" si="34"/>
        <v>94.996752294727969</v>
      </c>
      <c r="AK55" s="22">
        <f t="shared" ca="1" si="34"/>
        <v>85.686219675040647</v>
      </c>
      <c r="AL55" s="22">
        <f t="shared" ca="1" si="34"/>
        <v>87.384322505997346</v>
      </c>
      <c r="AM55" s="22">
        <f t="shared" ca="1" si="34"/>
        <v>84.529476392357566</v>
      </c>
      <c r="AN55" s="22">
        <f ca="1">AVERAGE(OFFSET($A55,0,Fixtures!$D$6,1,3))</f>
        <v>78.362649974791211</v>
      </c>
      <c r="AO55" s="22">
        <f ca="1">AVERAGE(OFFSET($A55,0,Fixtures!$D$6,1,6))</f>
        <v>78.481646797488921</v>
      </c>
      <c r="AP55" s="22">
        <f ca="1">AVERAGE(OFFSET($A55,0,Fixtures!$D$6,1,9))</f>
        <v>77.086311230858698</v>
      </c>
      <c r="AQ55" s="22">
        <f ca="1">AVERAGE(OFFSET($A55,0,Fixtures!$D$6,1,12))</f>
        <v>81.146966593702913</v>
      </c>
      <c r="AR55" s="22">
        <f ca="1">IF(OR(Fixtures!$D$6&lt;=0,Fixtures!$D$6&gt;39),AVERAGE(A55:AM55),AVERAGE(OFFSET($A55,0,Fixtures!$D$6,1,39-Fixtures!$D$6)))</f>
        <v>81.834099858770713</v>
      </c>
    </row>
    <row r="56" spans="1:44" x14ac:dyDescent="0.25">
      <c r="A56" s="30" t="s">
        <v>113</v>
      </c>
      <c r="B56" s="22">
        <f ca="1">MIN(VLOOKUP($A50,$A$2:$AM$12,B$14+1,FALSE),VLOOKUP($A56,$A$2:$AM$12,B$14+1,FALSE))</f>
        <v>95.441383180888394</v>
      </c>
      <c r="C56" s="22">
        <f t="shared" ref="C56:AM56" ca="1" si="35">MIN(VLOOKUP($A50,$A$2:$AM$12,C$14+1,FALSE),VLOOKUP($A56,$A$2:$AM$12,C$14+1,FALSE))</f>
        <v>60.961725442216988</v>
      </c>
      <c r="D56" s="22">
        <f t="shared" ca="1" si="35"/>
        <v>111.91411864185699</v>
      </c>
      <c r="E56" s="22">
        <f t="shared" ca="1" si="35"/>
        <v>99.303826076938265</v>
      </c>
      <c r="F56" s="22">
        <f t="shared" ca="1" si="35"/>
        <v>103.31380447954814</v>
      </c>
      <c r="G56" s="22">
        <f t="shared" ca="1" si="35"/>
        <v>71.496263868543281</v>
      </c>
      <c r="H56" s="22">
        <f t="shared" ca="1" si="35"/>
        <v>69.555369133894672</v>
      </c>
      <c r="I56" s="22">
        <f t="shared" ca="1" si="35"/>
        <v>83.391353645930707</v>
      </c>
      <c r="J56" s="22">
        <f t="shared" ca="1" si="35"/>
        <v>79.759517384239246</v>
      </c>
      <c r="K56" s="22">
        <f t="shared" ca="1" si="35"/>
        <v>108.33683551229151</v>
      </c>
      <c r="L56" s="22">
        <f t="shared" ca="1" si="35"/>
        <v>92.408476899483304</v>
      </c>
      <c r="M56" s="22">
        <f t="shared" ca="1" si="35"/>
        <v>77.724615513868329</v>
      </c>
      <c r="N56" s="22">
        <f t="shared" ca="1" si="35"/>
        <v>94.996752294727969</v>
      </c>
      <c r="O56" s="22">
        <f t="shared" ca="1" si="35"/>
        <v>56.908938382277455</v>
      </c>
      <c r="P56" s="22">
        <f t="shared" ca="1" si="35"/>
        <v>116.65057944330805</v>
      </c>
      <c r="Q56" s="22">
        <f t="shared" ca="1" si="35"/>
        <v>75.606935645031783</v>
      </c>
      <c r="R56" s="22">
        <f t="shared" ca="1" si="35"/>
        <v>60.961725442216988</v>
      </c>
      <c r="S56" s="22">
        <f t="shared" ca="1" si="35"/>
        <v>79.759517384239246</v>
      </c>
      <c r="T56" s="22">
        <f t="shared" ca="1" si="35"/>
        <v>101.92276556724865</v>
      </c>
      <c r="U56" s="22">
        <f t="shared" ca="1" si="35"/>
        <v>85.686219675040647</v>
      </c>
      <c r="V56" s="22">
        <f t="shared" ca="1" si="35"/>
        <v>56.908938382277455</v>
      </c>
      <c r="W56" s="22">
        <f t="shared" ca="1" si="35"/>
        <v>132.41168784835631</v>
      </c>
      <c r="X56" s="22">
        <f t="shared" ca="1" si="35"/>
        <v>65.257786950741192</v>
      </c>
      <c r="Y56" s="22">
        <f t="shared" ca="1" si="35"/>
        <v>104.72760182504967</v>
      </c>
      <c r="Z56" s="22">
        <f t="shared" ca="1" si="35"/>
        <v>74.508775540487434</v>
      </c>
      <c r="AA56" s="22">
        <f t="shared" ca="1" si="35"/>
        <v>116.65057944330805</v>
      </c>
      <c r="AB56" s="22">
        <f t="shared" ca="1" si="35"/>
        <v>65.257786950741192</v>
      </c>
      <c r="AC56" s="22">
        <f t="shared" ca="1" si="35"/>
        <v>74.508775540487434</v>
      </c>
      <c r="AD56" s="22">
        <f t="shared" ca="1" si="35"/>
        <v>85.686219675040647</v>
      </c>
      <c r="AE56" s="22">
        <f t="shared" ca="1" si="35"/>
        <v>95.441383180888394</v>
      </c>
      <c r="AF56" s="22">
        <f t="shared" ca="1" si="35"/>
        <v>77.724615513868329</v>
      </c>
      <c r="AG56" s="22">
        <f t="shared" ca="1" si="35"/>
        <v>69.555369133894672</v>
      </c>
      <c r="AH56" s="22">
        <f t="shared" ca="1" si="35"/>
        <v>75.606935645031783</v>
      </c>
      <c r="AI56" s="22">
        <f t="shared" ca="1" si="35"/>
        <v>94.996752294727969</v>
      </c>
      <c r="AJ56" s="22">
        <f t="shared" ca="1" si="35"/>
        <v>81.248584972040391</v>
      </c>
      <c r="AK56" s="22">
        <f t="shared" ca="1" si="35"/>
        <v>91.566097070610255</v>
      </c>
      <c r="AL56" s="22">
        <f t="shared" ca="1" si="35"/>
        <v>74.995430224278195</v>
      </c>
      <c r="AM56" s="22">
        <f t="shared" ca="1" si="35"/>
        <v>84.529476392357566</v>
      </c>
      <c r="AN56" s="22">
        <f ca="1">AVERAGE(OFFSET($A56,0,Fixtures!$D$6,1,3))</f>
        <v>85.472380644845558</v>
      </c>
      <c r="AO56" s="22">
        <f ca="1">AVERAGE(OFFSET($A56,0,Fixtures!$D$6,1,6))</f>
        <v>85.342253388492182</v>
      </c>
      <c r="AP56" s="22">
        <f ca="1">AVERAGE(OFFSET($A56,0,Fixtures!$D$6,1,9))</f>
        <v>81.66004895819421</v>
      </c>
      <c r="AQ56" s="22">
        <f ca="1">AVERAGE(OFFSET($A56,0,Fixtures!$D$6,1,12))</f>
        <v>83.56265624676054</v>
      </c>
      <c r="AR56" s="22">
        <f ca="1">IF(OR(Fixtures!$D$6&lt;=0,Fixtures!$D$6&gt;39),AVERAGE(A56:AM56),AVERAGE(OFFSET($A56,0,Fixtures!$D$6,1,39-Fixtures!$D$6)))</f>
        <v>83.019770112697302</v>
      </c>
    </row>
    <row r="57" spans="1:44" x14ac:dyDescent="0.25">
      <c r="A57" s="30" t="s">
        <v>112</v>
      </c>
      <c r="B57" s="22">
        <f ca="1">MIN(VLOOKUP($A50,$A$2:$AM$12,B$14+1,FALSE),VLOOKUP($A57,$A$2:$AM$12,B$14+1,FALSE))</f>
        <v>79.759517384239246</v>
      </c>
      <c r="C57" s="22">
        <f t="shared" ref="C57:AM57" ca="1" si="36">MIN(VLOOKUP($A50,$A$2:$AM$12,C$14+1,FALSE),VLOOKUP($A57,$A$2:$AM$12,C$14+1,FALSE))</f>
        <v>56.908938382277455</v>
      </c>
      <c r="D57" s="22">
        <f t="shared" ca="1" si="36"/>
        <v>110.17116245055088</v>
      </c>
      <c r="E57" s="22">
        <f t="shared" ca="1" si="36"/>
        <v>130.55343583761424</v>
      </c>
      <c r="F57" s="22">
        <f t="shared" ca="1" si="36"/>
        <v>95.441383180888394</v>
      </c>
      <c r="G57" s="22">
        <f t="shared" ca="1" si="36"/>
        <v>71.496263868543281</v>
      </c>
      <c r="H57" s="22">
        <f t="shared" ca="1" si="36"/>
        <v>101.92276556724865</v>
      </c>
      <c r="I57" s="22">
        <f t="shared" ca="1" si="36"/>
        <v>90.054383251152188</v>
      </c>
      <c r="J57" s="22">
        <f t="shared" ca="1" si="36"/>
        <v>80.455008358709279</v>
      </c>
      <c r="K57" s="22">
        <f t="shared" ca="1" si="36"/>
        <v>99.303826076938265</v>
      </c>
      <c r="L57" s="22">
        <f t="shared" ca="1" si="36"/>
        <v>74.995430224278195</v>
      </c>
      <c r="M57" s="22">
        <f t="shared" ca="1" si="36"/>
        <v>81.248584972040391</v>
      </c>
      <c r="N57" s="22">
        <f t="shared" ca="1" si="36"/>
        <v>94.996752294727969</v>
      </c>
      <c r="O57" s="22">
        <f t="shared" ca="1" si="36"/>
        <v>56.908938382277455</v>
      </c>
      <c r="P57" s="22">
        <f t="shared" ca="1" si="36"/>
        <v>60.961725442216988</v>
      </c>
      <c r="Q57" s="22">
        <f t="shared" ca="1" si="36"/>
        <v>87.384322505997346</v>
      </c>
      <c r="R57" s="22">
        <f t="shared" ca="1" si="36"/>
        <v>60.961725442216988</v>
      </c>
      <c r="S57" s="22">
        <f t="shared" ca="1" si="36"/>
        <v>79.759517384239246</v>
      </c>
      <c r="T57" s="22">
        <f t="shared" ca="1" si="36"/>
        <v>77.724615513868329</v>
      </c>
      <c r="U57" s="22">
        <f t="shared" ca="1" si="36"/>
        <v>108.33683551229151</v>
      </c>
      <c r="V57" s="22">
        <f t="shared" ca="1" si="36"/>
        <v>83.391353645930707</v>
      </c>
      <c r="W57" s="22">
        <f t="shared" ca="1" si="36"/>
        <v>81.248584972040391</v>
      </c>
      <c r="X57" s="22">
        <f t="shared" ca="1" si="36"/>
        <v>98.333899105089117</v>
      </c>
      <c r="Y57" s="22">
        <f t="shared" ca="1" si="36"/>
        <v>132.41168784835631</v>
      </c>
      <c r="Z57" s="22">
        <f t="shared" ca="1" si="36"/>
        <v>69.555369133894672</v>
      </c>
      <c r="AA57" s="22">
        <f t="shared" ca="1" si="36"/>
        <v>65.257786950741192</v>
      </c>
      <c r="AB57" s="22">
        <f t="shared" ca="1" si="36"/>
        <v>65.257786950741192</v>
      </c>
      <c r="AC57" s="22">
        <f t="shared" ca="1" si="36"/>
        <v>74.508775540487434</v>
      </c>
      <c r="AD57" s="22">
        <f t="shared" ca="1" si="36"/>
        <v>71.496263868543281</v>
      </c>
      <c r="AE57" s="22">
        <f t="shared" ca="1" si="36"/>
        <v>74.508775540487434</v>
      </c>
      <c r="AF57" s="22">
        <f t="shared" ca="1" si="36"/>
        <v>77.724615513868329</v>
      </c>
      <c r="AG57" s="22">
        <f t="shared" ca="1" si="36"/>
        <v>69.555369133894672</v>
      </c>
      <c r="AH57" s="22">
        <f t="shared" ca="1" si="36"/>
        <v>75.606935645031783</v>
      </c>
      <c r="AI57" s="22">
        <f t="shared" ca="1" si="36"/>
        <v>91.566097070610255</v>
      </c>
      <c r="AJ57" s="22">
        <f t="shared" ca="1" si="36"/>
        <v>117.90699832012083</v>
      </c>
      <c r="AK57" s="22">
        <f t="shared" ca="1" si="36"/>
        <v>91.566097070610255</v>
      </c>
      <c r="AL57" s="22">
        <f t="shared" ca="1" si="36"/>
        <v>87.384322505997346</v>
      </c>
      <c r="AM57" s="22">
        <f t="shared" ca="1" si="36"/>
        <v>84.529476392357566</v>
      </c>
      <c r="AN57" s="22">
        <f ca="1">AVERAGE(OFFSET($A57,0,Fixtures!$D$6,1,3))</f>
        <v>66.690314345125685</v>
      </c>
      <c r="AO57" s="22">
        <f ca="1">AVERAGE(OFFSET($A57,0,Fixtures!$D$6,1,6))</f>
        <v>70.097459664149198</v>
      </c>
      <c r="AP57" s="22">
        <f ca="1">AVERAGE(OFFSET($A57,0,Fixtures!$D$6,1,9))</f>
        <v>71.496853141965559</v>
      </c>
      <c r="AQ57" s="22">
        <f ca="1">AVERAGE(OFFSET($A57,0,Fixtures!$D$6,1,12))</f>
        <v>78.709239228252599</v>
      </c>
      <c r="AR57" s="22">
        <f ca="1">IF(OR(Fixtures!$D$6&lt;=0,Fixtures!$D$6&gt;39),AVERAGE(A57:AM57),AVERAGE(OFFSET($A57,0,Fixtures!$D$6,1,39-Fixtures!$D$6)))</f>
        <v>79.744619259813291</v>
      </c>
    </row>
    <row r="58" spans="1:44" x14ac:dyDescent="0.25">
      <c r="A58" s="30" t="s">
        <v>10</v>
      </c>
      <c r="B58" s="22">
        <f ca="1">MIN(VLOOKUP($A50,$A$2:$AM$12,B$14+1,FALSE),VLOOKUP($A58,$A$2:$AM$12,B$14+1,FALSE))</f>
        <v>91.661081385228911</v>
      </c>
      <c r="C58" s="22">
        <f t="shared" ref="C58:AM58" ca="1" si="37">MIN(VLOOKUP($A50,$A$2:$AM$12,C$14+1,FALSE),VLOOKUP($A58,$A$2:$AM$12,C$14+1,FALSE))</f>
        <v>98.333899105089117</v>
      </c>
      <c r="D58" s="22">
        <f t="shared" ca="1" si="37"/>
        <v>103.31380447954814</v>
      </c>
      <c r="E58" s="22">
        <f t="shared" ca="1" si="37"/>
        <v>108.33683551229151</v>
      </c>
      <c r="F58" s="22">
        <f t="shared" ca="1" si="37"/>
        <v>92.408476899483304</v>
      </c>
      <c r="G58" s="22">
        <f t="shared" ca="1" si="37"/>
        <v>65.257786950741192</v>
      </c>
      <c r="H58" s="22">
        <f t="shared" ca="1" si="37"/>
        <v>101.92276556724865</v>
      </c>
      <c r="I58" s="22">
        <f t="shared" ca="1" si="37"/>
        <v>90.054383251152188</v>
      </c>
      <c r="J58" s="22">
        <f t="shared" ca="1" si="37"/>
        <v>111.91411864185699</v>
      </c>
      <c r="K58" s="22">
        <f t="shared" ca="1" si="37"/>
        <v>110.17116245055088</v>
      </c>
      <c r="L58" s="22">
        <f t="shared" ca="1" si="37"/>
        <v>92.408476899483304</v>
      </c>
      <c r="M58" s="22">
        <f t="shared" ca="1" si="37"/>
        <v>81.248584972040391</v>
      </c>
      <c r="N58" s="22">
        <f t="shared" ca="1" si="37"/>
        <v>94.996752294727969</v>
      </c>
      <c r="O58" s="22">
        <f t="shared" ca="1" si="37"/>
        <v>56.908938382277455</v>
      </c>
      <c r="P58" s="22">
        <f t="shared" ca="1" si="37"/>
        <v>71.496263868543281</v>
      </c>
      <c r="Q58" s="22">
        <f t="shared" ca="1" si="37"/>
        <v>74.508775540487434</v>
      </c>
      <c r="R58" s="22">
        <f t="shared" ca="1" si="37"/>
        <v>60.961725442216988</v>
      </c>
      <c r="S58" s="22">
        <f t="shared" ca="1" si="37"/>
        <v>79.759517384239246</v>
      </c>
      <c r="T58" s="22">
        <f t="shared" ca="1" si="37"/>
        <v>110.0664684180749</v>
      </c>
      <c r="U58" s="22">
        <f t="shared" ca="1" si="37"/>
        <v>56.908938382277455</v>
      </c>
      <c r="V58" s="22">
        <f t="shared" ca="1" si="37"/>
        <v>83.391353645930707</v>
      </c>
      <c r="W58" s="22">
        <f t="shared" ca="1" si="37"/>
        <v>134.65364299511776</v>
      </c>
      <c r="X58" s="22">
        <f t="shared" ca="1" si="37"/>
        <v>91.566097070610255</v>
      </c>
      <c r="Y58" s="22">
        <f t="shared" ca="1" si="37"/>
        <v>69.555369133894672</v>
      </c>
      <c r="Z58" s="22">
        <f t="shared" ca="1" si="37"/>
        <v>80.455008358709279</v>
      </c>
      <c r="AA58" s="22">
        <f t="shared" ca="1" si="37"/>
        <v>74.995430224278195</v>
      </c>
      <c r="AB58" s="22">
        <f t="shared" ca="1" si="37"/>
        <v>65.257786950741192</v>
      </c>
      <c r="AC58" s="22">
        <f t="shared" ca="1" si="37"/>
        <v>74.508775540487434</v>
      </c>
      <c r="AD58" s="22">
        <f t="shared" ca="1" si="37"/>
        <v>60.961725442216988</v>
      </c>
      <c r="AE58" s="22">
        <f t="shared" ca="1" si="37"/>
        <v>87.384322505997346</v>
      </c>
      <c r="AF58" s="22">
        <f t="shared" ca="1" si="37"/>
        <v>77.724615513868329</v>
      </c>
      <c r="AG58" s="22">
        <f t="shared" ca="1" si="37"/>
        <v>69.555369133894672</v>
      </c>
      <c r="AH58" s="22">
        <f t="shared" ca="1" si="37"/>
        <v>75.606935645031783</v>
      </c>
      <c r="AI58" s="22">
        <f t="shared" ca="1" si="37"/>
        <v>99.303826076938265</v>
      </c>
      <c r="AJ58" s="22">
        <f t="shared" ca="1" si="37"/>
        <v>132.41168784835631</v>
      </c>
      <c r="AK58" s="22">
        <f t="shared" ca="1" si="37"/>
        <v>84.529476392357566</v>
      </c>
      <c r="AL58" s="22">
        <f t="shared" ca="1" si="37"/>
        <v>79.759517384239246</v>
      </c>
      <c r="AM58" s="22">
        <f t="shared" ca="1" si="37"/>
        <v>75.606935645031783</v>
      </c>
      <c r="AN58" s="22">
        <f ca="1">AVERAGE(OFFSET($A58,0,Fixtures!$D$6,1,3))</f>
        <v>73.569408511242898</v>
      </c>
      <c r="AO58" s="22">
        <f ca="1">AVERAGE(OFFSET($A58,0,Fixtures!$D$6,1,6))</f>
        <v>73.927174837071746</v>
      </c>
      <c r="AP58" s="22">
        <f ca="1">AVERAGE(OFFSET($A58,0,Fixtures!$D$6,1,9))</f>
        <v>74.049996590580591</v>
      </c>
      <c r="AQ58" s="22">
        <f ca="1">AVERAGE(OFFSET($A58,0,Fixtures!$D$6,1,12))</f>
        <v>81.89124663607312</v>
      </c>
      <c r="AR58" s="22">
        <f ca="1">IF(OR(Fixtures!$D$6&lt;=0,Fixtures!$D$6&gt;39),AVERAGE(A58:AM58),AVERAGE(OFFSET($A58,0,Fixtures!$D$6,1,39-Fixtures!$D$6)))</f>
        <v>81.290100904439186</v>
      </c>
    </row>
    <row r="59" spans="1:44" x14ac:dyDescent="0.25">
      <c r="A59" s="30" t="s">
        <v>71</v>
      </c>
      <c r="B59" s="22">
        <f ca="1">MIN(VLOOKUP($A50,$A$2:$AM$12,B$14+1,FALSE),VLOOKUP($A59,$A$2:$AM$12,B$14+1,FALSE))</f>
        <v>84.529476392357566</v>
      </c>
      <c r="C59" s="22">
        <f t="shared" ref="C59:AM59" ca="1" si="38">MIN(VLOOKUP($A50,$A$2:$AM$12,C$14+1,FALSE),VLOOKUP($A59,$A$2:$AM$12,C$14+1,FALSE))</f>
        <v>98.333899105089117</v>
      </c>
      <c r="D59" s="22">
        <f t="shared" ca="1" si="38"/>
        <v>81.248584972040391</v>
      </c>
      <c r="E59" s="22">
        <f t="shared" ca="1" si="38"/>
        <v>74.508775540487434</v>
      </c>
      <c r="F59" s="22">
        <f t="shared" ca="1" si="38"/>
        <v>80.455008358709279</v>
      </c>
      <c r="G59" s="22">
        <f t="shared" ca="1" si="38"/>
        <v>71.496263868543281</v>
      </c>
      <c r="H59" s="22">
        <f t="shared" ca="1" si="38"/>
        <v>101.92276556724865</v>
      </c>
      <c r="I59" s="22">
        <f t="shared" ca="1" si="38"/>
        <v>75.606935645031783</v>
      </c>
      <c r="J59" s="22">
        <f t="shared" ca="1" si="38"/>
        <v>104.72760182504967</v>
      </c>
      <c r="K59" s="22">
        <f t="shared" ca="1" si="38"/>
        <v>65.257786950741192</v>
      </c>
      <c r="L59" s="22">
        <f t="shared" ca="1" si="38"/>
        <v>92.408476899483304</v>
      </c>
      <c r="M59" s="22">
        <f t="shared" ca="1" si="38"/>
        <v>81.248584972040391</v>
      </c>
      <c r="N59" s="22">
        <f t="shared" ca="1" si="38"/>
        <v>74.995430224278195</v>
      </c>
      <c r="O59" s="22">
        <f t="shared" ca="1" si="38"/>
        <v>56.908938382277455</v>
      </c>
      <c r="P59" s="22">
        <f t="shared" ca="1" si="38"/>
        <v>134.65364299511776</v>
      </c>
      <c r="Q59" s="22">
        <f t="shared" ca="1" si="38"/>
        <v>56.908938382277455</v>
      </c>
      <c r="R59" s="22">
        <f t="shared" ca="1" si="38"/>
        <v>60.961725442216988</v>
      </c>
      <c r="S59" s="22">
        <f t="shared" ca="1" si="38"/>
        <v>79.759517384239246</v>
      </c>
      <c r="T59" s="22">
        <f t="shared" ca="1" si="38"/>
        <v>92.408476899483304</v>
      </c>
      <c r="U59" s="22">
        <f t="shared" ca="1" si="38"/>
        <v>83.391353645930707</v>
      </c>
      <c r="V59" s="22">
        <f t="shared" ca="1" si="38"/>
        <v>83.391353645930707</v>
      </c>
      <c r="W59" s="22">
        <f t="shared" ca="1" si="38"/>
        <v>79.759517384239246</v>
      </c>
      <c r="X59" s="22">
        <f t="shared" ca="1" si="38"/>
        <v>85.686219675040647</v>
      </c>
      <c r="Y59" s="22">
        <f t="shared" ca="1" si="38"/>
        <v>101.92276556724865</v>
      </c>
      <c r="Z59" s="22">
        <f t="shared" ca="1" si="38"/>
        <v>80.455008358709279</v>
      </c>
      <c r="AA59" s="22">
        <f t="shared" ca="1" si="38"/>
        <v>103.31380447954814</v>
      </c>
      <c r="AB59" s="22">
        <f t="shared" ca="1" si="38"/>
        <v>65.257786950741192</v>
      </c>
      <c r="AC59" s="22">
        <f t="shared" ca="1" si="38"/>
        <v>74.508775540487434</v>
      </c>
      <c r="AD59" s="22">
        <f t="shared" ca="1" si="38"/>
        <v>69.555369133894672</v>
      </c>
      <c r="AE59" s="22">
        <f t="shared" ca="1" si="38"/>
        <v>110.17116245055088</v>
      </c>
      <c r="AF59" s="22">
        <f t="shared" ca="1" si="38"/>
        <v>77.724615513868329</v>
      </c>
      <c r="AG59" s="22">
        <f t="shared" ca="1" si="38"/>
        <v>69.555369133894672</v>
      </c>
      <c r="AH59" s="22">
        <f t="shared" ca="1" si="38"/>
        <v>75.606935645031783</v>
      </c>
      <c r="AI59" s="22">
        <f t="shared" ca="1" si="38"/>
        <v>71.496263868543281</v>
      </c>
      <c r="AJ59" s="22">
        <f t="shared" ca="1" si="38"/>
        <v>60.961725442216988</v>
      </c>
      <c r="AK59" s="22">
        <f t="shared" ca="1" si="38"/>
        <v>91.566097070610255</v>
      </c>
      <c r="AL59" s="22">
        <f t="shared" ca="1" si="38"/>
        <v>87.384322505997346</v>
      </c>
      <c r="AM59" s="22">
        <f t="shared" ca="1" si="38"/>
        <v>84.529476392357566</v>
      </c>
      <c r="AN59" s="22">
        <f ca="1">AVERAGE(OFFSET($A59,0,Fixtures!$D$6,1,3))</f>
        <v>83.008866596332879</v>
      </c>
      <c r="AO59" s="22">
        <f ca="1">AVERAGE(OFFSET($A59,0,Fixtures!$D$6,1,6))</f>
        <v>83.876984485655257</v>
      </c>
      <c r="AP59" s="22">
        <f ca="1">AVERAGE(OFFSET($A59,0,Fixtures!$D$6,1,9))</f>
        <v>80.683203022969593</v>
      </c>
      <c r="AQ59" s="22">
        <f ca="1">AVERAGE(OFFSET($A59,0,Fixtures!$D$6,1,12))</f>
        <v>79.181076132341403</v>
      </c>
      <c r="AR59" s="22">
        <f ca="1">IF(OR(Fixtures!$D$6&lt;=0,Fixtures!$D$6&gt;39),AVERAGE(A59:AM59),AVERAGE(OFFSET($A59,0,Fixtures!$D$6,1,39-Fixtures!$D$6)))</f>
        <v>80.149050891889402</v>
      </c>
    </row>
    <row r="60" spans="1:44" x14ac:dyDescent="0.25">
      <c r="A60" s="30" t="s">
        <v>63</v>
      </c>
      <c r="B60" s="22">
        <f ca="1">MIN(VLOOKUP($A50,$A$2:$AM$12,B$14+1,FALSE),VLOOKUP($A60,$A$2:$AM$12,B$14+1,FALSE))</f>
        <v>95.441383180888394</v>
      </c>
      <c r="C60" s="22">
        <f t="shared" ref="C60:AM60" ca="1" si="39">MIN(VLOOKUP($A50,$A$2:$AM$12,C$14+1,FALSE),VLOOKUP($A60,$A$2:$AM$12,C$14+1,FALSE))</f>
        <v>98.333899105089117</v>
      </c>
      <c r="D60" s="22">
        <f t="shared" ca="1" si="39"/>
        <v>94.996752294727969</v>
      </c>
      <c r="E60" s="22">
        <f t="shared" ca="1" si="39"/>
        <v>71.496263868543281</v>
      </c>
      <c r="F60" s="22">
        <f t="shared" ca="1" si="39"/>
        <v>101.92276556724865</v>
      </c>
      <c r="G60" s="22">
        <f t="shared" ca="1" si="39"/>
        <v>71.496263868543281</v>
      </c>
      <c r="H60" s="22">
        <f t="shared" ca="1" si="39"/>
        <v>79.759517384239246</v>
      </c>
      <c r="I60" s="22">
        <f t="shared" ca="1" si="39"/>
        <v>56.908938382277455</v>
      </c>
      <c r="J60" s="22">
        <f t="shared" ca="1" si="39"/>
        <v>110.0664684180749</v>
      </c>
      <c r="K60" s="22">
        <f t="shared" ca="1" si="39"/>
        <v>75.606935645031783</v>
      </c>
      <c r="L60" s="22">
        <f t="shared" ca="1" si="39"/>
        <v>60.961725442216988</v>
      </c>
      <c r="M60" s="22">
        <f t="shared" ca="1" si="39"/>
        <v>81.248584972040391</v>
      </c>
      <c r="N60" s="22">
        <f t="shared" ca="1" si="39"/>
        <v>85.686219675040647</v>
      </c>
      <c r="O60" s="22">
        <f t="shared" ca="1" si="39"/>
        <v>56.908938382277455</v>
      </c>
      <c r="P60" s="22">
        <f t="shared" ca="1" si="39"/>
        <v>111.91411864185699</v>
      </c>
      <c r="Q60" s="22">
        <f t="shared" ca="1" si="39"/>
        <v>80.455008358709279</v>
      </c>
      <c r="R60" s="22">
        <f t="shared" ca="1" si="39"/>
        <v>60.961725442216988</v>
      </c>
      <c r="S60" s="22">
        <f t="shared" ca="1" si="39"/>
        <v>79.759517384239246</v>
      </c>
      <c r="T60" s="22">
        <f t="shared" ca="1" si="39"/>
        <v>69.555369133894672</v>
      </c>
      <c r="U60" s="22">
        <f t="shared" ca="1" si="39"/>
        <v>108.33683551229151</v>
      </c>
      <c r="V60" s="22">
        <f t="shared" ca="1" si="39"/>
        <v>65.257786950741192</v>
      </c>
      <c r="W60" s="22">
        <f t="shared" ca="1" si="39"/>
        <v>92.408476899483304</v>
      </c>
      <c r="X60" s="22">
        <f t="shared" ca="1" si="39"/>
        <v>90.054383251152188</v>
      </c>
      <c r="Y60" s="22">
        <f t="shared" ca="1" si="39"/>
        <v>132.41168784835631</v>
      </c>
      <c r="Z60" s="22">
        <f t="shared" ca="1" si="39"/>
        <v>80.455008358709279</v>
      </c>
      <c r="AA60" s="22">
        <f t="shared" ca="1" si="39"/>
        <v>116.65057944330805</v>
      </c>
      <c r="AB60" s="22">
        <f t="shared" ca="1" si="39"/>
        <v>65.257786950741192</v>
      </c>
      <c r="AC60" s="22">
        <f t="shared" ca="1" si="39"/>
        <v>74.508775540487434</v>
      </c>
      <c r="AD60" s="22">
        <f t="shared" ca="1" si="39"/>
        <v>85.686219675040647</v>
      </c>
      <c r="AE60" s="22">
        <f t="shared" ca="1" si="39"/>
        <v>91.566097070610255</v>
      </c>
      <c r="AF60" s="22">
        <f t="shared" ca="1" si="39"/>
        <v>77.724615513868329</v>
      </c>
      <c r="AG60" s="22">
        <f t="shared" ca="1" si="39"/>
        <v>69.555369133894672</v>
      </c>
      <c r="AH60" s="22">
        <f t="shared" ca="1" si="39"/>
        <v>74.508775540487434</v>
      </c>
      <c r="AI60" s="22">
        <f t="shared" ca="1" si="39"/>
        <v>74.995430224278195</v>
      </c>
      <c r="AJ60" s="22">
        <f t="shared" ca="1" si="39"/>
        <v>87.384322505997346</v>
      </c>
      <c r="AK60" s="22">
        <f t="shared" ca="1" si="39"/>
        <v>77.724615513868329</v>
      </c>
      <c r="AL60" s="22">
        <f t="shared" ca="1" si="39"/>
        <v>87.384322505997346</v>
      </c>
      <c r="AM60" s="22">
        <f t="shared" ca="1" si="39"/>
        <v>83.391353645930707</v>
      </c>
      <c r="AN60" s="22">
        <f ca="1">AVERAGE(OFFSET($A60,0,Fixtures!$D$6,1,3))</f>
        <v>87.454458250919515</v>
      </c>
      <c r="AO60" s="22">
        <f ca="1">AVERAGE(OFFSET($A60,0,Fixtures!$D$6,1,6))</f>
        <v>85.687411173149485</v>
      </c>
      <c r="AP60" s="22">
        <f ca="1">AVERAGE(OFFSET($A60,0,Fixtures!$D$6,1,9))</f>
        <v>81.768136358571937</v>
      </c>
      <c r="AQ60" s="22">
        <f ca="1">AVERAGE(OFFSET($A60,0,Fixtures!$D$6,1,12))</f>
        <v>81.334799622607605</v>
      </c>
      <c r="AR60" s="22">
        <f ca="1">IF(OR(Fixtures!$D$6&lt;=0,Fixtures!$D$6&gt;39),AVERAGE(A60:AM60),AVERAGE(OFFSET($A60,0,Fixtures!$D$6,1,39-Fixtures!$D$6)))</f>
        <v>81.913805115944228</v>
      </c>
    </row>
    <row r="62" spans="1:44" x14ac:dyDescent="0.25">
      <c r="A62" s="31" t="s">
        <v>53</v>
      </c>
      <c r="B62" s="2">
        <v>1</v>
      </c>
      <c r="C62" s="2">
        <v>2</v>
      </c>
      <c r="D62" s="2">
        <v>3</v>
      </c>
      <c r="E62" s="2">
        <v>4</v>
      </c>
      <c r="F62" s="2">
        <v>5</v>
      </c>
      <c r="G62" s="2">
        <v>6</v>
      </c>
      <c r="H62" s="2">
        <v>7</v>
      </c>
      <c r="I62" s="2">
        <v>8</v>
      </c>
      <c r="J62" s="2">
        <v>9</v>
      </c>
      <c r="K62" s="2">
        <v>10</v>
      </c>
      <c r="L62" s="2">
        <v>11</v>
      </c>
      <c r="M62" s="2">
        <v>12</v>
      </c>
      <c r="N62" s="2">
        <v>13</v>
      </c>
      <c r="O62" s="2">
        <v>14</v>
      </c>
      <c r="P62" s="2">
        <v>15</v>
      </c>
      <c r="Q62" s="2">
        <v>16</v>
      </c>
      <c r="R62" s="2">
        <v>17</v>
      </c>
      <c r="S62" s="2">
        <v>18</v>
      </c>
      <c r="T62" s="2">
        <v>19</v>
      </c>
      <c r="U62" s="2">
        <v>20</v>
      </c>
      <c r="V62" s="2">
        <v>21</v>
      </c>
      <c r="W62" s="2">
        <v>22</v>
      </c>
      <c r="X62" s="2">
        <v>23</v>
      </c>
      <c r="Y62" s="2">
        <v>24</v>
      </c>
      <c r="Z62" s="2">
        <v>25</v>
      </c>
      <c r="AA62" s="2">
        <v>26</v>
      </c>
      <c r="AB62" s="2">
        <v>27</v>
      </c>
      <c r="AC62" s="2">
        <v>28</v>
      </c>
      <c r="AD62" s="2">
        <v>29</v>
      </c>
      <c r="AE62" s="2">
        <v>30</v>
      </c>
      <c r="AF62" s="2">
        <v>31</v>
      </c>
      <c r="AG62" s="2">
        <v>32</v>
      </c>
      <c r="AH62" s="2">
        <v>33</v>
      </c>
      <c r="AI62" s="2">
        <v>34</v>
      </c>
      <c r="AJ62" s="2">
        <v>35</v>
      </c>
      <c r="AK62" s="2">
        <v>36</v>
      </c>
      <c r="AL62" s="2">
        <v>37</v>
      </c>
      <c r="AM62" s="2">
        <v>38</v>
      </c>
      <c r="AN62" s="31" t="s">
        <v>56</v>
      </c>
      <c r="AO62" s="31" t="s">
        <v>57</v>
      </c>
      <c r="AP62" s="31" t="s">
        <v>58</v>
      </c>
      <c r="AQ62" s="31" t="s">
        <v>82</v>
      </c>
      <c r="AR62" s="31" t="s">
        <v>59</v>
      </c>
    </row>
    <row r="63" spans="1:44" x14ac:dyDescent="0.25">
      <c r="A63" s="30" t="s">
        <v>111</v>
      </c>
      <c r="B63" s="22">
        <f t="shared" ref="B63:AM63" ca="1" si="40">MIN(VLOOKUP($A62,$A$2:$AM$12,B$14+1,FALSE),VLOOKUP($A63,$A$2:$AM$12,B$14+1,FALSE))</f>
        <v>90.054383251152188</v>
      </c>
      <c r="C63" s="22">
        <f t="shared" ca="1" si="40"/>
        <v>65.257786950741192</v>
      </c>
      <c r="D63" s="22">
        <f t="shared" ca="1" si="40"/>
        <v>90.054383251152188</v>
      </c>
      <c r="E63" s="22">
        <f t="shared" ca="1" si="40"/>
        <v>69.555369133894672</v>
      </c>
      <c r="F63" s="22">
        <f t="shared" ca="1" si="40"/>
        <v>81.248584972040391</v>
      </c>
      <c r="G63" s="22">
        <f t="shared" ca="1" si="40"/>
        <v>91.566097070610255</v>
      </c>
      <c r="H63" s="22">
        <f t="shared" ca="1" si="40"/>
        <v>71.496263868543281</v>
      </c>
      <c r="I63" s="22">
        <f t="shared" ca="1" si="40"/>
        <v>87.384322505997346</v>
      </c>
      <c r="J63" s="22">
        <f t="shared" ca="1" si="40"/>
        <v>84.529476392357566</v>
      </c>
      <c r="K63" s="22">
        <f t="shared" ca="1" si="40"/>
        <v>98.333899105089117</v>
      </c>
      <c r="L63" s="22">
        <f t="shared" ca="1" si="40"/>
        <v>110.17116245055088</v>
      </c>
      <c r="M63" s="22">
        <f t="shared" ca="1" si="40"/>
        <v>111.91411864185699</v>
      </c>
      <c r="N63" s="22">
        <f t="shared" ca="1" si="40"/>
        <v>60.961725442216988</v>
      </c>
      <c r="O63" s="22">
        <f t="shared" ca="1" si="40"/>
        <v>91.661081385228911</v>
      </c>
      <c r="P63" s="22">
        <f t="shared" ca="1" si="40"/>
        <v>65.257786950741192</v>
      </c>
      <c r="Q63" s="22">
        <f t="shared" ca="1" si="40"/>
        <v>94.996752294727969</v>
      </c>
      <c r="R63" s="22">
        <f t="shared" ca="1" si="40"/>
        <v>84.529476392357566</v>
      </c>
      <c r="S63" s="22">
        <f t="shared" ca="1" si="40"/>
        <v>74.508775540487434</v>
      </c>
      <c r="T63" s="22">
        <f t="shared" ca="1" si="40"/>
        <v>71.496263868543281</v>
      </c>
      <c r="U63" s="22">
        <f t="shared" ca="1" si="40"/>
        <v>94.996752294727969</v>
      </c>
      <c r="V63" s="22">
        <f t="shared" ca="1" si="40"/>
        <v>87.384322505997346</v>
      </c>
      <c r="W63" s="22">
        <f t="shared" ca="1" si="40"/>
        <v>80.455008358709279</v>
      </c>
      <c r="X63" s="22">
        <f t="shared" ca="1" si="40"/>
        <v>103.31380447954814</v>
      </c>
      <c r="Y63" s="22">
        <f t="shared" ca="1" si="40"/>
        <v>77.724615513868329</v>
      </c>
      <c r="Z63" s="22">
        <f t="shared" ca="1" si="40"/>
        <v>75.606935645031783</v>
      </c>
      <c r="AA63" s="22">
        <f t="shared" ca="1" si="40"/>
        <v>85.686219675040647</v>
      </c>
      <c r="AB63" s="22">
        <f t="shared" ca="1" si="40"/>
        <v>60.961725442216988</v>
      </c>
      <c r="AC63" s="22">
        <f t="shared" ca="1" si="40"/>
        <v>75.606935645031783</v>
      </c>
      <c r="AD63" s="22">
        <f t="shared" ca="1" si="40"/>
        <v>77.724615513868329</v>
      </c>
      <c r="AE63" s="22">
        <f t="shared" ca="1" si="40"/>
        <v>79.759517384239246</v>
      </c>
      <c r="AF63" s="22">
        <f t="shared" ca="1" si="40"/>
        <v>74.508775540487434</v>
      </c>
      <c r="AG63" s="22">
        <f t="shared" ca="1" si="40"/>
        <v>74.995430224278195</v>
      </c>
      <c r="AH63" s="22">
        <f t="shared" ca="1" si="40"/>
        <v>134.65364299511776</v>
      </c>
      <c r="AI63" s="22">
        <f t="shared" ca="1" si="40"/>
        <v>108.33683551229151</v>
      </c>
      <c r="AJ63" s="22">
        <f t="shared" ca="1" si="40"/>
        <v>56.908938382277455</v>
      </c>
      <c r="AK63" s="22">
        <f t="shared" ca="1" si="40"/>
        <v>108.33683551229151</v>
      </c>
      <c r="AL63" s="22">
        <f t="shared" ca="1" si="40"/>
        <v>80.455008358709279</v>
      </c>
      <c r="AM63" s="22">
        <f t="shared" ca="1" si="40"/>
        <v>85.686219675040647</v>
      </c>
      <c r="AN63" s="22">
        <f ca="1">AVERAGE(OFFSET($A63,0,Fixtures!$D$6,1,3))</f>
        <v>74.084960254096472</v>
      </c>
      <c r="AO63" s="22">
        <f ca="1">AVERAGE(OFFSET($A63,0,Fixtures!$D$6,1,6))</f>
        <v>75.890991550904801</v>
      </c>
      <c r="AP63" s="22">
        <f ca="1">AVERAGE(OFFSET($A63,0,Fixtures!$D$6,1,9))</f>
        <v>82.167088673923573</v>
      </c>
      <c r="AQ63" s="22">
        <f ca="1">AVERAGE(OFFSET($A63,0,Fixtures!$D$6,1,12))</f>
        <v>84.423867289347712</v>
      </c>
      <c r="AR63" s="22">
        <f ca="1">IF(OR(Fixtures!$D$6&lt;=0,Fixtures!$D$6&gt;39),AVERAGE(A63:AM63),AVERAGE(OFFSET($A63,0,Fixtures!$D$6,1,39-Fixtures!$D$6)))</f>
        <v>84.230545393280167</v>
      </c>
    </row>
    <row r="64" spans="1:44" x14ac:dyDescent="0.25">
      <c r="A64" s="30" t="s">
        <v>121</v>
      </c>
      <c r="B64" s="22">
        <f ca="1">MIN(VLOOKUP($A62,$A$2:$AM$12,B$14+1,FALSE),VLOOKUP($A64,$A$2:$AM$12,B$14+1,FALSE))</f>
        <v>90.054383251152188</v>
      </c>
      <c r="C64" s="22">
        <f t="shared" ref="C64:AM64" ca="1" si="41">MIN(VLOOKUP($A62,$A$2:$AM$12,C$14+1,FALSE),VLOOKUP($A64,$A$2:$AM$12,C$14+1,FALSE))</f>
        <v>81.248584972040391</v>
      </c>
      <c r="D64" s="22">
        <f t="shared" ca="1" si="41"/>
        <v>95.441383180888394</v>
      </c>
      <c r="E64" s="22">
        <f t="shared" ca="1" si="41"/>
        <v>83.391353645930707</v>
      </c>
      <c r="F64" s="22">
        <f t="shared" ca="1" si="41"/>
        <v>74.995430224278195</v>
      </c>
      <c r="G64" s="22">
        <f t="shared" ca="1" si="41"/>
        <v>74.508775540487434</v>
      </c>
      <c r="H64" s="22">
        <f t="shared" ca="1" si="41"/>
        <v>71.496263868543281</v>
      </c>
      <c r="I64" s="22">
        <f t="shared" ca="1" si="41"/>
        <v>85.686219675040647</v>
      </c>
      <c r="J64" s="22">
        <f t="shared" ca="1" si="41"/>
        <v>101.92276556724865</v>
      </c>
      <c r="K64" s="22">
        <f t="shared" ca="1" si="41"/>
        <v>90.054383251152188</v>
      </c>
      <c r="L64" s="22">
        <f t="shared" ca="1" si="41"/>
        <v>71.496263868543281</v>
      </c>
      <c r="M64" s="22">
        <f t="shared" ca="1" si="41"/>
        <v>132.41168784835631</v>
      </c>
      <c r="N64" s="22">
        <f t="shared" ca="1" si="41"/>
        <v>110.17116245055088</v>
      </c>
      <c r="O64" s="22">
        <f t="shared" ca="1" si="41"/>
        <v>91.661081385228911</v>
      </c>
      <c r="P64" s="22">
        <f t="shared" ca="1" si="41"/>
        <v>65.257786950741192</v>
      </c>
      <c r="Q64" s="22">
        <f t="shared" ca="1" si="41"/>
        <v>91.566097070610255</v>
      </c>
      <c r="R64" s="22">
        <f t="shared" ca="1" si="41"/>
        <v>69.555369133894672</v>
      </c>
      <c r="S64" s="22">
        <f t="shared" ca="1" si="41"/>
        <v>74.508775540487434</v>
      </c>
      <c r="T64" s="22">
        <f t="shared" ca="1" si="41"/>
        <v>81.248584972040391</v>
      </c>
      <c r="U64" s="22">
        <f t="shared" ca="1" si="41"/>
        <v>65.257786950741192</v>
      </c>
      <c r="V64" s="22">
        <f t="shared" ca="1" si="41"/>
        <v>87.384322505997346</v>
      </c>
      <c r="W64" s="22">
        <f t="shared" ca="1" si="41"/>
        <v>80.455008358709279</v>
      </c>
      <c r="X64" s="22">
        <f t="shared" ca="1" si="41"/>
        <v>83.391353645930707</v>
      </c>
      <c r="Y64" s="22">
        <f t="shared" ca="1" si="41"/>
        <v>79.759517384239246</v>
      </c>
      <c r="Z64" s="22">
        <f t="shared" ca="1" si="41"/>
        <v>75.606935645031783</v>
      </c>
      <c r="AA64" s="22">
        <f t="shared" ca="1" si="41"/>
        <v>77.724615513868329</v>
      </c>
      <c r="AB64" s="22">
        <f t="shared" ca="1" si="41"/>
        <v>60.961725442216988</v>
      </c>
      <c r="AC64" s="22">
        <f t="shared" ca="1" si="41"/>
        <v>56.908938382277455</v>
      </c>
      <c r="AD64" s="22">
        <f t="shared" ca="1" si="41"/>
        <v>77.724615513868329</v>
      </c>
      <c r="AE64" s="22">
        <f t="shared" ca="1" si="41"/>
        <v>79.759517384239246</v>
      </c>
      <c r="AF64" s="22">
        <f t="shared" ca="1" si="41"/>
        <v>134.65364299511776</v>
      </c>
      <c r="AG64" s="22">
        <f t="shared" ca="1" si="41"/>
        <v>74.995430224278195</v>
      </c>
      <c r="AH64" s="22">
        <f t="shared" ca="1" si="41"/>
        <v>87.384322505997346</v>
      </c>
      <c r="AI64" s="22">
        <f t="shared" ca="1" si="41"/>
        <v>117.90699832012083</v>
      </c>
      <c r="AJ64" s="22">
        <f t="shared" ca="1" si="41"/>
        <v>101.92276556724865</v>
      </c>
      <c r="AK64" s="22">
        <f t="shared" ca="1" si="41"/>
        <v>108.33683551229151</v>
      </c>
      <c r="AL64" s="22">
        <f t="shared" ca="1" si="41"/>
        <v>60.961725442216988</v>
      </c>
      <c r="AM64" s="22">
        <f t="shared" ca="1" si="41"/>
        <v>85.686219675040647</v>
      </c>
      <c r="AN64" s="22">
        <f ca="1">AVERAGE(OFFSET($A64,0,Fixtures!$D$6,1,3))</f>
        <v>71.431092200372362</v>
      </c>
      <c r="AO64" s="22">
        <f ca="1">AVERAGE(OFFSET($A64,0,Fixtures!$D$6,1,6))</f>
        <v>71.447724646917024</v>
      </c>
      <c r="AP64" s="22">
        <f ca="1">AVERAGE(OFFSET($A64,0,Fixtures!$D$6,1,9))</f>
        <v>80.635527067432832</v>
      </c>
      <c r="AQ64" s="22">
        <f ca="1">AVERAGE(OFFSET($A64,0,Fixtures!$D$6,1,12))</f>
        <v>87.823861917213037</v>
      </c>
      <c r="AR64" s="22">
        <f ca="1">IF(OR(Fixtures!$D$6&lt;=0,Fixtures!$D$6&gt;39),AVERAGE(A64:AM64),AVERAGE(OFFSET($A64,0,Fixtures!$D$6,1,39-Fixtures!$D$6)))</f>
        <v>85.752449151700986</v>
      </c>
    </row>
    <row r="65" spans="1:44" x14ac:dyDescent="0.25">
      <c r="A65" s="30" t="s">
        <v>73</v>
      </c>
      <c r="B65" s="22">
        <f ca="1">MIN(VLOOKUP($A62,$A$2:$AM$12,B$14+1,FALSE),VLOOKUP($A65,$A$2:$AM$12,B$14+1,FALSE))</f>
        <v>75.606935645031783</v>
      </c>
      <c r="C65" s="22">
        <f t="shared" ref="C65:AM65" ca="1" si="42">MIN(VLOOKUP($A62,$A$2:$AM$12,C$14+1,FALSE),VLOOKUP($A65,$A$2:$AM$12,C$14+1,FALSE))</f>
        <v>92.408476899483304</v>
      </c>
      <c r="D65" s="22">
        <f t="shared" ca="1" si="42"/>
        <v>132.41168784835631</v>
      </c>
      <c r="E65" s="22">
        <f t="shared" ca="1" si="42"/>
        <v>83.391353645930707</v>
      </c>
      <c r="F65" s="22">
        <f t="shared" ca="1" si="42"/>
        <v>90.054383251152188</v>
      </c>
      <c r="G65" s="22">
        <f t="shared" ca="1" si="42"/>
        <v>91.566097070610255</v>
      </c>
      <c r="H65" s="22">
        <f t="shared" ca="1" si="42"/>
        <v>71.496263868543281</v>
      </c>
      <c r="I65" s="22">
        <f t="shared" ca="1" si="42"/>
        <v>98.333899105089117</v>
      </c>
      <c r="J65" s="22">
        <f t="shared" ca="1" si="42"/>
        <v>71.496263868543281</v>
      </c>
      <c r="K65" s="22">
        <f t="shared" ca="1" si="42"/>
        <v>94.996752294727969</v>
      </c>
      <c r="L65" s="22">
        <f t="shared" ca="1" si="42"/>
        <v>108.33683551229151</v>
      </c>
      <c r="M65" s="22">
        <f t="shared" ca="1" si="42"/>
        <v>74.508775540487434</v>
      </c>
      <c r="N65" s="22">
        <f t="shared" ca="1" si="42"/>
        <v>91.566097070610255</v>
      </c>
      <c r="O65" s="22">
        <f t="shared" ca="1" si="42"/>
        <v>91.661081385228911</v>
      </c>
      <c r="P65" s="22">
        <f t="shared" ca="1" si="42"/>
        <v>65.257786950741192</v>
      </c>
      <c r="Q65" s="22">
        <f t="shared" ca="1" si="42"/>
        <v>94.996752294727969</v>
      </c>
      <c r="R65" s="22">
        <f t="shared" ca="1" si="42"/>
        <v>84.529476392357566</v>
      </c>
      <c r="S65" s="22">
        <f t="shared" ca="1" si="42"/>
        <v>74.508775540487434</v>
      </c>
      <c r="T65" s="22">
        <f t="shared" ca="1" si="42"/>
        <v>80.455008358709279</v>
      </c>
      <c r="U65" s="22">
        <f t="shared" ca="1" si="42"/>
        <v>103.31380447954814</v>
      </c>
      <c r="V65" s="22">
        <f t="shared" ca="1" si="42"/>
        <v>87.384322505997346</v>
      </c>
      <c r="W65" s="22">
        <f t="shared" ca="1" si="42"/>
        <v>77.724615513868329</v>
      </c>
      <c r="X65" s="22">
        <f t="shared" ca="1" si="42"/>
        <v>87.384322505997346</v>
      </c>
      <c r="Y65" s="22">
        <f t="shared" ca="1" si="42"/>
        <v>84.529476392357566</v>
      </c>
      <c r="Z65" s="22">
        <f t="shared" ca="1" si="42"/>
        <v>75.606935645031783</v>
      </c>
      <c r="AA65" s="22">
        <f t="shared" ca="1" si="42"/>
        <v>92.408476899483304</v>
      </c>
      <c r="AB65" s="22">
        <f t="shared" ca="1" si="42"/>
        <v>60.961725442216988</v>
      </c>
      <c r="AC65" s="22">
        <f t="shared" ca="1" si="42"/>
        <v>103.31380447954814</v>
      </c>
      <c r="AD65" s="22">
        <f t="shared" ca="1" si="42"/>
        <v>77.724615513868329</v>
      </c>
      <c r="AE65" s="22">
        <f t="shared" ca="1" si="42"/>
        <v>56.908938382277455</v>
      </c>
      <c r="AF65" s="22">
        <f t="shared" ca="1" si="42"/>
        <v>111.91411864185699</v>
      </c>
      <c r="AG65" s="22">
        <f t="shared" ca="1" si="42"/>
        <v>60.961725442216988</v>
      </c>
      <c r="AH65" s="22">
        <f t="shared" ca="1" si="42"/>
        <v>132.41168784835631</v>
      </c>
      <c r="AI65" s="22">
        <f t="shared" ca="1" si="42"/>
        <v>85.686219675040647</v>
      </c>
      <c r="AJ65" s="22">
        <f t="shared" ca="1" si="42"/>
        <v>101.92276556724865</v>
      </c>
      <c r="AK65" s="22">
        <f t="shared" ca="1" si="42"/>
        <v>108.33683551229151</v>
      </c>
      <c r="AL65" s="22">
        <f t="shared" ca="1" si="42"/>
        <v>95.441383180888394</v>
      </c>
      <c r="AM65" s="22">
        <f t="shared" ca="1" si="42"/>
        <v>85.686219675040647</v>
      </c>
      <c r="AN65" s="22">
        <f ca="1">AVERAGE(OFFSET($A65,0,Fixtures!$D$6,1,3))</f>
        <v>76.325712662244015</v>
      </c>
      <c r="AO65" s="22">
        <f ca="1">AVERAGE(OFFSET($A65,0,Fixtures!$D$6,1,6))</f>
        <v>77.820749393737671</v>
      </c>
      <c r="AP65" s="22">
        <f ca="1">AVERAGE(OFFSET($A65,0,Fixtures!$D$6,1,9))</f>
        <v>85.801336477206249</v>
      </c>
      <c r="AQ65" s="22">
        <f ca="1">AVERAGE(OFFSET($A65,0,Fixtures!$D$6,1,12))</f>
        <v>89.013154087453088</v>
      </c>
      <c r="AR65" s="22">
        <f ca="1">IF(OR(Fixtures!$D$6&lt;=0,Fixtures!$D$6&gt;39),AVERAGE(A65:AM65),AVERAGE(OFFSET($A65,0,Fixtures!$D$6,1,39-Fixtures!$D$6)))</f>
        <v>89.234675136097579</v>
      </c>
    </row>
    <row r="66" spans="1:44" x14ac:dyDescent="0.25">
      <c r="A66" s="30" t="s">
        <v>61</v>
      </c>
      <c r="B66" s="22">
        <f ca="1">MIN(VLOOKUP($A62,$A$2:$AM$12,B$14+1,FALSE),VLOOKUP($A66,$A$2:$AM$12,B$14+1,FALSE))</f>
        <v>90.054383251152188</v>
      </c>
      <c r="C66" s="22">
        <f t="shared" ref="C66:AM66" ca="1" si="43">MIN(VLOOKUP($A62,$A$2:$AM$12,C$14+1,FALSE),VLOOKUP($A66,$A$2:$AM$12,C$14+1,FALSE))</f>
        <v>92.408476899483304</v>
      </c>
      <c r="D66" s="22">
        <f t="shared" ca="1" si="43"/>
        <v>111.91411864185699</v>
      </c>
      <c r="E66" s="22">
        <f t="shared" ca="1" si="43"/>
        <v>83.391353645930707</v>
      </c>
      <c r="F66" s="22">
        <f t="shared" ca="1" si="43"/>
        <v>103.31380447954814</v>
      </c>
      <c r="G66" s="22">
        <f t="shared" ca="1" si="43"/>
        <v>71.496263868543281</v>
      </c>
      <c r="H66" s="22">
        <f t="shared" ca="1" si="43"/>
        <v>71.496263868543281</v>
      </c>
      <c r="I66" s="22">
        <f t="shared" ca="1" si="43"/>
        <v>90.054383251152188</v>
      </c>
      <c r="J66" s="22">
        <f t="shared" ca="1" si="43"/>
        <v>134.65364299511776</v>
      </c>
      <c r="K66" s="22">
        <f t="shared" ca="1" si="43"/>
        <v>98.333899105089117</v>
      </c>
      <c r="L66" s="22">
        <f t="shared" ca="1" si="43"/>
        <v>92.408476899483304</v>
      </c>
      <c r="M66" s="22">
        <f t="shared" ca="1" si="43"/>
        <v>81.248584972040391</v>
      </c>
      <c r="N66" s="22">
        <f t="shared" ca="1" si="43"/>
        <v>94.996752294727969</v>
      </c>
      <c r="O66" s="22">
        <f t="shared" ca="1" si="43"/>
        <v>56.908938382277455</v>
      </c>
      <c r="P66" s="22">
        <f t="shared" ca="1" si="43"/>
        <v>65.257786950741192</v>
      </c>
      <c r="Q66" s="22">
        <f t="shared" ca="1" si="43"/>
        <v>94.996752294727969</v>
      </c>
      <c r="R66" s="22">
        <f t="shared" ca="1" si="43"/>
        <v>60.961725442216988</v>
      </c>
      <c r="S66" s="22">
        <f t="shared" ca="1" si="43"/>
        <v>74.508775540487434</v>
      </c>
      <c r="T66" s="22">
        <f t="shared" ca="1" si="43"/>
        <v>81.248584972040391</v>
      </c>
      <c r="U66" s="22">
        <f t="shared" ca="1" si="43"/>
        <v>108.33683551229151</v>
      </c>
      <c r="V66" s="22">
        <f t="shared" ca="1" si="43"/>
        <v>83.391353645930707</v>
      </c>
      <c r="W66" s="22">
        <f t="shared" ca="1" si="43"/>
        <v>80.455008358709279</v>
      </c>
      <c r="X66" s="22">
        <f t="shared" ca="1" si="43"/>
        <v>110.17116245055088</v>
      </c>
      <c r="Y66" s="22">
        <f t="shared" ca="1" si="43"/>
        <v>95.441383180888394</v>
      </c>
      <c r="Z66" s="22">
        <f t="shared" ca="1" si="43"/>
        <v>75.606935645031783</v>
      </c>
      <c r="AA66" s="22">
        <f t="shared" ca="1" si="43"/>
        <v>110.0664684180749</v>
      </c>
      <c r="AB66" s="22">
        <f t="shared" ca="1" si="43"/>
        <v>60.961725442216988</v>
      </c>
      <c r="AC66" s="22">
        <f t="shared" ca="1" si="43"/>
        <v>74.508775540487434</v>
      </c>
      <c r="AD66" s="22">
        <f t="shared" ca="1" si="43"/>
        <v>77.724615513868329</v>
      </c>
      <c r="AE66" s="22">
        <f t="shared" ca="1" si="43"/>
        <v>79.759517384239246</v>
      </c>
      <c r="AF66" s="22">
        <f t="shared" ca="1" si="43"/>
        <v>77.724615513868329</v>
      </c>
      <c r="AG66" s="22">
        <f t="shared" ca="1" si="43"/>
        <v>69.555369133894672</v>
      </c>
      <c r="AH66" s="22">
        <f t="shared" ca="1" si="43"/>
        <v>75.606935645031783</v>
      </c>
      <c r="AI66" s="22">
        <f t="shared" ca="1" si="43"/>
        <v>99.303826076938265</v>
      </c>
      <c r="AJ66" s="22">
        <f t="shared" ca="1" si="43"/>
        <v>101.92276556724865</v>
      </c>
      <c r="AK66" s="22">
        <f t="shared" ca="1" si="43"/>
        <v>91.566097070610255</v>
      </c>
      <c r="AL66" s="22">
        <f t="shared" ca="1" si="43"/>
        <v>87.384322505997346</v>
      </c>
      <c r="AM66" s="22">
        <f t="shared" ca="1" si="43"/>
        <v>84.529476392357566</v>
      </c>
      <c r="AN66" s="22">
        <f ca="1">AVERAGE(OFFSET($A66,0,Fixtures!$D$6,1,3))</f>
        <v>82.211709835107897</v>
      </c>
      <c r="AO66" s="22">
        <f ca="1">AVERAGE(OFFSET($A66,0,Fixtures!$D$6,1,6))</f>
        <v>79.771339657319785</v>
      </c>
      <c r="AP66" s="22">
        <f ca="1">AVERAGE(OFFSET($A66,0,Fixtures!$D$6,1,9))</f>
        <v>77.946106470745946</v>
      </c>
      <c r="AQ66" s="22">
        <f ca="1">AVERAGE(OFFSET($A66,0,Fixtures!$D$6,1,12))</f>
        <v>82.85897057929256</v>
      </c>
      <c r="AR66" s="22">
        <f ca="1">IF(OR(Fixtures!$D$6&lt;=0,Fixtures!$D$6&gt;39),AVERAGE(A66:AM66),AVERAGE(OFFSET($A66,0,Fixtures!$D$6,1,39-Fixtures!$D$6)))</f>
        <v>83.301531846418968</v>
      </c>
    </row>
    <row r="67" spans="1:44" x14ac:dyDescent="0.25">
      <c r="A67" s="30" t="s">
        <v>2</v>
      </c>
      <c r="B67" s="22">
        <f ca="1">MIN(VLOOKUP($A62,$A$2:$AM$12,B$14+1,FALSE),VLOOKUP($A67,$A$2:$AM$12,B$14+1,FALSE))</f>
        <v>80.455008358709279</v>
      </c>
      <c r="C67" s="22">
        <f t="shared" ref="C67:AM67" ca="1" si="44">MIN(VLOOKUP($A62,$A$2:$AM$12,C$14+1,FALSE),VLOOKUP($A67,$A$2:$AM$12,C$14+1,FALSE))</f>
        <v>87.384322505997346</v>
      </c>
      <c r="D67" s="22">
        <f t="shared" ca="1" si="44"/>
        <v>104.72760182504967</v>
      </c>
      <c r="E67" s="22">
        <f t="shared" ca="1" si="44"/>
        <v>77.724615513868329</v>
      </c>
      <c r="F67" s="22">
        <f t="shared" ca="1" si="44"/>
        <v>104.72760182504967</v>
      </c>
      <c r="G67" s="22">
        <f t="shared" ca="1" si="44"/>
        <v>84.529476392357566</v>
      </c>
      <c r="H67" s="22">
        <f t="shared" ca="1" si="44"/>
        <v>71.496263868543281</v>
      </c>
      <c r="I67" s="22">
        <f t="shared" ca="1" si="44"/>
        <v>99.303826076938265</v>
      </c>
      <c r="J67" s="22">
        <f t="shared" ca="1" si="44"/>
        <v>144.10855350236992</v>
      </c>
      <c r="K67" s="22">
        <f t="shared" ca="1" si="44"/>
        <v>91.566097070610255</v>
      </c>
      <c r="L67" s="22">
        <f t="shared" ca="1" si="44"/>
        <v>99.303826076938265</v>
      </c>
      <c r="M67" s="22">
        <f t="shared" ca="1" si="44"/>
        <v>65.257786950741192</v>
      </c>
      <c r="N67" s="22">
        <f t="shared" ca="1" si="44"/>
        <v>101.92276556724865</v>
      </c>
      <c r="O67" s="22">
        <f t="shared" ca="1" si="44"/>
        <v>91.661081385228911</v>
      </c>
      <c r="P67" s="22">
        <f t="shared" ca="1" si="44"/>
        <v>65.257786950741192</v>
      </c>
      <c r="Q67" s="22">
        <f t="shared" ca="1" si="44"/>
        <v>94.996752294727969</v>
      </c>
      <c r="R67" s="22">
        <f t="shared" ca="1" si="44"/>
        <v>84.529476392357566</v>
      </c>
      <c r="S67" s="22">
        <f t="shared" ca="1" si="44"/>
        <v>56.908938382277455</v>
      </c>
      <c r="T67" s="22">
        <f t="shared" ca="1" si="44"/>
        <v>81.248584972040391</v>
      </c>
      <c r="U67" s="22">
        <f t="shared" ca="1" si="44"/>
        <v>90.054383251152188</v>
      </c>
      <c r="V67" s="22">
        <f t="shared" ca="1" si="44"/>
        <v>87.384322505997346</v>
      </c>
      <c r="W67" s="22">
        <f t="shared" ca="1" si="44"/>
        <v>80.455008358709279</v>
      </c>
      <c r="X67" s="22">
        <f t="shared" ca="1" si="44"/>
        <v>117.90699832012083</v>
      </c>
      <c r="Y67" s="22">
        <f t="shared" ca="1" si="44"/>
        <v>95.441383180888394</v>
      </c>
      <c r="Z67" s="22">
        <f t="shared" ca="1" si="44"/>
        <v>71.496263868543281</v>
      </c>
      <c r="AA67" s="22">
        <f t="shared" ca="1" si="44"/>
        <v>98.333899105089117</v>
      </c>
      <c r="AB67" s="22">
        <f t="shared" ca="1" si="44"/>
        <v>60.961725442216988</v>
      </c>
      <c r="AC67" s="22">
        <f t="shared" ca="1" si="44"/>
        <v>74.995430224278195</v>
      </c>
      <c r="AD67" s="22">
        <f t="shared" ca="1" si="44"/>
        <v>77.724615513868329</v>
      </c>
      <c r="AE67" s="22">
        <f t="shared" ca="1" si="44"/>
        <v>75.606935645031783</v>
      </c>
      <c r="AF67" s="22">
        <f t="shared" ca="1" si="44"/>
        <v>83.391353645930707</v>
      </c>
      <c r="AG67" s="22">
        <f t="shared" ca="1" si="44"/>
        <v>74.995430224278195</v>
      </c>
      <c r="AH67" s="22">
        <f t="shared" ca="1" si="44"/>
        <v>81.248584972040391</v>
      </c>
      <c r="AI67" s="22">
        <f t="shared" ca="1" si="44"/>
        <v>117.90699832012083</v>
      </c>
      <c r="AJ67" s="22">
        <f t="shared" ca="1" si="44"/>
        <v>94.996752294727969</v>
      </c>
      <c r="AK67" s="22">
        <f t="shared" ca="1" si="44"/>
        <v>85.686219675040647</v>
      </c>
      <c r="AL67" s="22">
        <f t="shared" ca="1" si="44"/>
        <v>103.31380447954814</v>
      </c>
      <c r="AM67" s="22">
        <f t="shared" ca="1" si="44"/>
        <v>85.686219675040647</v>
      </c>
      <c r="AN67" s="22">
        <f ca="1">AVERAGE(OFFSET($A67,0,Fixtures!$D$6,1,3))</f>
        <v>76.9306294719498</v>
      </c>
      <c r="AO67" s="22">
        <f ca="1">AVERAGE(OFFSET($A67,0,Fixtures!$D$6,1,6))</f>
        <v>76.519811633171287</v>
      </c>
      <c r="AP67" s="22">
        <f ca="1">AVERAGE(OFFSET($A67,0,Fixtures!$D$6,1,9))</f>
        <v>77.639359849030768</v>
      </c>
      <c r="AQ67" s="22">
        <f ca="1">AVERAGE(OFFSET($A67,0,Fixtures!$D$6,1,12))</f>
        <v>83.112017410930534</v>
      </c>
      <c r="AR67" s="22">
        <f ca="1">IF(OR(Fixtures!$D$6&lt;=0,Fixtures!$D$6&gt;39),AVERAGE(A67:AM67),AVERAGE(OFFSET($A67,0,Fixtures!$D$6,1,39-Fixtures!$D$6)))</f>
        <v>84.738873791839652</v>
      </c>
    </row>
    <row r="68" spans="1:44" x14ac:dyDescent="0.25">
      <c r="A68" s="30" t="s">
        <v>113</v>
      </c>
      <c r="B68" s="22">
        <f ca="1">MIN(VLOOKUP($A62,$A$2:$AM$12,B$14+1,FALSE),VLOOKUP($A68,$A$2:$AM$12,B$14+1,FALSE))</f>
        <v>90.054383251152188</v>
      </c>
      <c r="C68" s="22">
        <f t="shared" ref="C68:AM68" ca="1" si="45">MIN(VLOOKUP($A62,$A$2:$AM$12,C$14+1,FALSE),VLOOKUP($A68,$A$2:$AM$12,C$14+1,FALSE))</f>
        <v>60.961725442216988</v>
      </c>
      <c r="D68" s="22">
        <f t="shared" ca="1" si="45"/>
        <v>117.90699832012083</v>
      </c>
      <c r="E68" s="22">
        <f t="shared" ca="1" si="45"/>
        <v>83.391353645930707</v>
      </c>
      <c r="F68" s="22">
        <f t="shared" ca="1" si="45"/>
        <v>104.72760182504967</v>
      </c>
      <c r="G68" s="22">
        <f t="shared" ca="1" si="45"/>
        <v>91.566097070610255</v>
      </c>
      <c r="H68" s="22">
        <f t="shared" ca="1" si="45"/>
        <v>69.555369133894672</v>
      </c>
      <c r="I68" s="22">
        <f t="shared" ca="1" si="45"/>
        <v>83.391353645930707</v>
      </c>
      <c r="J68" s="22">
        <f t="shared" ca="1" si="45"/>
        <v>79.759517384239246</v>
      </c>
      <c r="K68" s="22">
        <f t="shared" ca="1" si="45"/>
        <v>98.333899105089117</v>
      </c>
      <c r="L68" s="22">
        <f t="shared" ca="1" si="45"/>
        <v>103.31380447954814</v>
      </c>
      <c r="M68" s="22">
        <f t="shared" ca="1" si="45"/>
        <v>77.724615513868329</v>
      </c>
      <c r="N68" s="22">
        <f t="shared" ca="1" si="45"/>
        <v>110.0664684180749</v>
      </c>
      <c r="O68" s="22">
        <f t="shared" ca="1" si="45"/>
        <v>80.455008358709279</v>
      </c>
      <c r="P68" s="22">
        <f t="shared" ca="1" si="45"/>
        <v>65.257786950741192</v>
      </c>
      <c r="Q68" s="22">
        <f t="shared" ca="1" si="45"/>
        <v>75.606935645031783</v>
      </c>
      <c r="R68" s="22">
        <f t="shared" ca="1" si="45"/>
        <v>84.529476392357566</v>
      </c>
      <c r="S68" s="22">
        <f t="shared" ca="1" si="45"/>
        <v>74.508775540487434</v>
      </c>
      <c r="T68" s="22">
        <f t="shared" ca="1" si="45"/>
        <v>81.248584972040391</v>
      </c>
      <c r="U68" s="22">
        <f t="shared" ca="1" si="45"/>
        <v>85.686219675040647</v>
      </c>
      <c r="V68" s="22">
        <f t="shared" ca="1" si="45"/>
        <v>56.908938382277455</v>
      </c>
      <c r="W68" s="22">
        <f t="shared" ca="1" si="45"/>
        <v>80.455008358709279</v>
      </c>
      <c r="X68" s="22">
        <f t="shared" ca="1" si="45"/>
        <v>65.257786950741192</v>
      </c>
      <c r="Y68" s="22">
        <f t="shared" ca="1" si="45"/>
        <v>95.441383180888394</v>
      </c>
      <c r="Z68" s="22">
        <f t="shared" ca="1" si="45"/>
        <v>74.508775540487434</v>
      </c>
      <c r="AA68" s="22">
        <f t="shared" ca="1" si="45"/>
        <v>110.0664684180749</v>
      </c>
      <c r="AB68" s="22">
        <f t="shared" ca="1" si="45"/>
        <v>60.961725442216988</v>
      </c>
      <c r="AC68" s="22">
        <f t="shared" ca="1" si="45"/>
        <v>103.31380447954814</v>
      </c>
      <c r="AD68" s="22">
        <f t="shared" ca="1" si="45"/>
        <v>77.724615513868329</v>
      </c>
      <c r="AE68" s="22">
        <f t="shared" ca="1" si="45"/>
        <v>79.759517384239246</v>
      </c>
      <c r="AF68" s="22">
        <f t="shared" ca="1" si="45"/>
        <v>90.054383251152188</v>
      </c>
      <c r="AG68" s="22">
        <f t="shared" ca="1" si="45"/>
        <v>74.995430224278195</v>
      </c>
      <c r="AH68" s="22">
        <f t="shared" ca="1" si="45"/>
        <v>84.529476392357566</v>
      </c>
      <c r="AI68" s="22">
        <f t="shared" ca="1" si="45"/>
        <v>94.996752294727969</v>
      </c>
      <c r="AJ68" s="22">
        <f t="shared" ca="1" si="45"/>
        <v>81.248584972040391</v>
      </c>
      <c r="AK68" s="22">
        <f t="shared" ca="1" si="45"/>
        <v>108.33683551229151</v>
      </c>
      <c r="AL68" s="22">
        <f t="shared" ca="1" si="45"/>
        <v>74.995430224278195</v>
      </c>
      <c r="AM68" s="22">
        <f t="shared" ca="1" si="45"/>
        <v>85.686219675040647</v>
      </c>
      <c r="AN68" s="22">
        <f ca="1">AVERAGE(OFFSET($A68,0,Fixtures!$D$6,1,3))</f>
        <v>81.845656466926442</v>
      </c>
      <c r="AO68" s="22">
        <f ca="1">AVERAGE(OFFSET($A68,0,Fixtures!$D$6,1,6))</f>
        <v>84.389151129739176</v>
      </c>
      <c r="AP68" s="22">
        <f ca="1">AVERAGE(OFFSET($A68,0,Fixtures!$D$6,1,9))</f>
        <v>83.99046629402477</v>
      </c>
      <c r="AQ68" s="22">
        <f ca="1">AVERAGE(OFFSET($A68,0,Fixtures!$D$6,1,12))</f>
        <v>86.708030785440243</v>
      </c>
      <c r="AR68" s="22">
        <f ca="1">IF(OR(Fixtures!$D$6&lt;=0,Fixtures!$D$6&gt;39),AVERAGE(A68:AM68),AVERAGE(OFFSET($A68,0,Fixtures!$D$6,1,39-Fixtures!$D$6)))</f>
        <v>85.798429951757257</v>
      </c>
    </row>
    <row r="69" spans="1:44" x14ac:dyDescent="0.25">
      <c r="A69" s="30" t="s">
        <v>112</v>
      </c>
      <c r="B69" s="22">
        <f ca="1">MIN(VLOOKUP($A62,$A$2:$AM$12,B$14+1,FALSE),VLOOKUP($A69,$A$2:$AM$12,B$14+1,FALSE))</f>
        <v>79.759517384239246</v>
      </c>
      <c r="C69" s="22">
        <f t="shared" ref="C69:AM69" ca="1" si="46">MIN(VLOOKUP($A62,$A$2:$AM$12,C$14+1,FALSE),VLOOKUP($A69,$A$2:$AM$12,C$14+1,FALSE))</f>
        <v>56.908938382277455</v>
      </c>
      <c r="D69" s="22">
        <f t="shared" ca="1" si="46"/>
        <v>110.17116245055088</v>
      </c>
      <c r="E69" s="22">
        <f t="shared" ca="1" si="46"/>
        <v>83.391353645930707</v>
      </c>
      <c r="F69" s="22">
        <f t="shared" ca="1" si="46"/>
        <v>95.441383180888394</v>
      </c>
      <c r="G69" s="22">
        <f t="shared" ca="1" si="46"/>
        <v>91.566097070610255</v>
      </c>
      <c r="H69" s="22">
        <f t="shared" ca="1" si="46"/>
        <v>71.496263868543281</v>
      </c>
      <c r="I69" s="22">
        <f t="shared" ca="1" si="46"/>
        <v>94.996752294727969</v>
      </c>
      <c r="J69" s="22">
        <f t="shared" ca="1" si="46"/>
        <v>80.455008358709279</v>
      </c>
      <c r="K69" s="22">
        <f t="shared" ca="1" si="46"/>
        <v>98.333899105089117</v>
      </c>
      <c r="L69" s="22">
        <f t="shared" ca="1" si="46"/>
        <v>74.995430224278195</v>
      </c>
      <c r="M69" s="22">
        <f t="shared" ca="1" si="46"/>
        <v>104.72760182504967</v>
      </c>
      <c r="N69" s="22">
        <f t="shared" ca="1" si="46"/>
        <v>108.33683551229151</v>
      </c>
      <c r="O69" s="22">
        <f t="shared" ca="1" si="46"/>
        <v>91.661081385228911</v>
      </c>
      <c r="P69" s="22">
        <f t="shared" ca="1" si="46"/>
        <v>60.961725442216988</v>
      </c>
      <c r="Q69" s="22">
        <f t="shared" ca="1" si="46"/>
        <v>87.384322505997346</v>
      </c>
      <c r="R69" s="22">
        <f t="shared" ca="1" si="46"/>
        <v>83.391353645930707</v>
      </c>
      <c r="S69" s="22">
        <f t="shared" ca="1" si="46"/>
        <v>74.508775540487434</v>
      </c>
      <c r="T69" s="22">
        <f t="shared" ca="1" si="46"/>
        <v>77.724615513868329</v>
      </c>
      <c r="U69" s="22">
        <f t="shared" ca="1" si="46"/>
        <v>116.65057944330805</v>
      </c>
      <c r="V69" s="22">
        <f t="shared" ca="1" si="46"/>
        <v>87.384322505997346</v>
      </c>
      <c r="W69" s="22">
        <f t="shared" ca="1" si="46"/>
        <v>80.455008358709279</v>
      </c>
      <c r="X69" s="22">
        <f t="shared" ca="1" si="46"/>
        <v>98.333899105089117</v>
      </c>
      <c r="Y69" s="22">
        <f t="shared" ca="1" si="46"/>
        <v>95.441383180888394</v>
      </c>
      <c r="Z69" s="22">
        <f t="shared" ca="1" si="46"/>
        <v>69.555369133894672</v>
      </c>
      <c r="AA69" s="22">
        <f t="shared" ca="1" si="46"/>
        <v>65.257786950741192</v>
      </c>
      <c r="AB69" s="22">
        <f t="shared" ca="1" si="46"/>
        <v>60.961725442216988</v>
      </c>
      <c r="AC69" s="22">
        <f t="shared" ca="1" si="46"/>
        <v>101.92276556724865</v>
      </c>
      <c r="AD69" s="22">
        <f t="shared" ca="1" si="46"/>
        <v>71.496263868543281</v>
      </c>
      <c r="AE69" s="22">
        <f t="shared" ca="1" si="46"/>
        <v>74.508775540487434</v>
      </c>
      <c r="AF69" s="22">
        <f t="shared" ca="1" si="46"/>
        <v>132.41168784835631</v>
      </c>
      <c r="AG69" s="22">
        <f t="shared" ca="1" si="46"/>
        <v>74.995430224278195</v>
      </c>
      <c r="AH69" s="22">
        <f t="shared" ca="1" si="46"/>
        <v>91.661081385228911</v>
      </c>
      <c r="AI69" s="22">
        <f t="shared" ca="1" si="46"/>
        <v>91.566097070610255</v>
      </c>
      <c r="AJ69" s="22">
        <f t="shared" ca="1" si="46"/>
        <v>101.92276556724865</v>
      </c>
      <c r="AK69" s="22">
        <f t="shared" ca="1" si="46"/>
        <v>108.33683551229151</v>
      </c>
      <c r="AL69" s="22">
        <f t="shared" ca="1" si="46"/>
        <v>90.054383251152188</v>
      </c>
      <c r="AM69" s="22">
        <f t="shared" ca="1" si="46"/>
        <v>85.686219675040647</v>
      </c>
      <c r="AN69" s="22">
        <f ca="1">AVERAGE(OFFSET($A69,0,Fixtures!$D$6,1,3))</f>
        <v>65.258293842284289</v>
      </c>
      <c r="AO69" s="22">
        <f ca="1">AVERAGE(OFFSET($A69,0,Fixtures!$D$6,1,6))</f>
        <v>73.950447750522031</v>
      </c>
      <c r="AP69" s="22">
        <f ca="1">AVERAGE(OFFSET($A69,0,Fixtures!$D$6,1,9))</f>
        <v>82.530098440110635</v>
      </c>
      <c r="AQ69" s="22">
        <f ca="1">AVERAGE(OFFSET($A69,0,Fixtures!$D$6,1,12))</f>
        <v>87.049715342595505</v>
      </c>
      <c r="AR69" s="22">
        <f ca="1">IF(OR(Fixtures!$D$6&lt;=0,Fixtures!$D$6&gt;39),AVERAGE(A69:AM69),AVERAGE(OFFSET($A69,0,Fixtures!$D$6,1,39-Fixtures!$D$6)))</f>
        <v>87.166941931238483</v>
      </c>
    </row>
    <row r="70" spans="1:44" x14ac:dyDescent="0.25">
      <c r="A70" s="30" t="s">
        <v>10</v>
      </c>
      <c r="B70" s="22">
        <f ca="1">MIN(VLOOKUP($A62,$A$2:$AM$12,B$14+1,FALSE),VLOOKUP($A70,$A$2:$AM$12,B$14+1,FALSE))</f>
        <v>90.054383251152188</v>
      </c>
      <c r="C70" s="22">
        <f t="shared" ref="C70:AM70" ca="1" si="47">MIN(VLOOKUP($A62,$A$2:$AM$12,C$14+1,FALSE),VLOOKUP($A70,$A$2:$AM$12,C$14+1,FALSE))</f>
        <v>92.408476899483304</v>
      </c>
      <c r="D70" s="22">
        <f t="shared" ca="1" si="47"/>
        <v>103.31380447954814</v>
      </c>
      <c r="E70" s="22">
        <f t="shared" ca="1" si="47"/>
        <v>83.391353645930707</v>
      </c>
      <c r="F70" s="22">
        <f t="shared" ca="1" si="47"/>
        <v>92.408476899483304</v>
      </c>
      <c r="G70" s="22">
        <f t="shared" ca="1" si="47"/>
        <v>65.257786950741192</v>
      </c>
      <c r="H70" s="22">
        <f t="shared" ca="1" si="47"/>
        <v>71.496263868543281</v>
      </c>
      <c r="I70" s="22">
        <f t="shared" ca="1" si="47"/>
        <v>99.303826076938265</v>
      </c>
      <c r="J70" s="22">
        <f t="shared" ca="1" si="47"/>
        <v>111.91411864185699</v>
      </c>
      <c r="K70" s="22">
        <f t="shared" ca="1" si="47"/>
        <v>98.333899105089117</v>
      </c>
      <c r="L70" s="22">
        <f t="shared" ca="1" si="47"/>
        <v>110.17116245055088</v>
      </c>
      <c r="M70" s="22">
        <f t="shared" ca="1" si="47"/>
        <v>90.054383251152188</v>
      </c>
      <c r="N70" s="22">
        <f t="shared" ca="1" si="47"/>
        <v>98.333899105089117</v>
      </c>
      <c r="O70" s="22">
        <f t="shared" ca="1" si="47"/>
        <v>77.724615513868329</v>
      </c>
      <c r="P70" s="22">
        <f t="shared" ca="1" si="47"/>
        <v>65.257786950741192</v>
      </c>
      <c r="Q70" s="22">
        <f t="shared" ca="1" si="47"/>
        <v>74.508775540487434</v>
      </c>
      <c r="R70" s="22">
        <f t="shared" ca="1" si="47"/>
        <v>81.248584972040391</v>
      </c>
      <c r="S70" s="22">
        <f t="shared" ca="1" si="47"/>
        <v>74.508775540487434</v>
      </c>
      <c r="T70" s="22">
        <f t="shared" ca="1" si="47"/>
        <v>81.248584972040391</v>
      </c>
      <c r="U70" s="22">
        <f t="shared" ca="1" si="47"/>
        <v>56.908938382277455</v>
      </c>
      <c r="V70" s="22">
        <f t="shared" ca="1" si="47"/>
        <v>85.686219675040647</v>
      </c>
      <c r="W70" s="22">
        <f t="shared" ca="1" si="47"/>
        <v>80.455008358709279</v>
      </c>
      <c r="X70" s="22">
        <f t="shared" ca="1" si="47"/>
        <v>91.566097070610255</v>
      </c>
      <c r="Y70" s="22">
        <f t="shared" ca="1" si="47"/>
        <v>69.555369133894672</v>
      </c>
      <c r="Z70" s="22">
        <f t="shared" ca="1" si="47"/>
        <v>75.606935645031783</v>
      </c>
      <c r="AA70" s="22">
        <f t="shared" ca="1" si="47"/>
        <v>74.995430224278195</v>
      </c>
      <c r="AB70" s="22">
        <f t="shared" ca="1" si="47"/>
        <v>60.961725442216988</v>
      </c>
      <c r="AC70" s="22">
        <f t="shared" ca="1" si="47"/>
        <v>99.303826076938265</v>
      </c>
      <c r="AD70" s="22">
        <f t="shared" ca="1" si="47"/>
        <v>60.961725442216988</v>
      </c>
      <c r="AE70" s="22">
        <f t="shared" ca="1" si="47"/>
        <v>79.759517384239246</v>
      </c>
      <c r="AF70" s="22">
        <f t="shared" ca="1" si="47"/>
        <v>80.455008358709279</v>
      </c>
      <c r="AG70" s="22">
        <f t="shared" ca="1" si="47"/>
        <v>74.995430224278195</v>
      </c>
      <c r="AH70" s="22">
        <f t="shared" ca="1" si="47"/>
        <v>134.65364299511776</v>
      </c>
      <c r="AI70" s="22">
        <f t="shared" ca="1" si="47"/>
        <v>110.0664684180749</v>
      </c>
      <c r="AJ70" s="22">
        <f t="shared" ca="1" si="47"/>
        <v>101.92276556724865</v>
      </c>
      <c r="AK70" s="22">
        <f t="shared" ca="1" si="47"/>
        <v>84.529476392357566</v>
      </c>
      <c r="AL70" s="22">
        <f t="shared" ca="1" si="47"/>
        <v>79.759517384239246</v>
      </c>
      <c r="AM70" s="22">
        <f t="shared" ca="1" si="47"/>
        <v>75.606935645031783</v>
      </c>
      <c r="AN70" s="22">
        <f ca="1">AVERAGE(OFFSET($A70,0,Fixtures!$D$6,1,3))</f>
        <v>70.521363770508984</v>
      </c>
      <c r="AO70" s="22">
        <f ca="1">AVERAGE(OFFSET($A70,0,Fixtures!$D$6,1,6))</f>
        <v>75.264860035820249</v>
      </c>
      <c r="AP70" s="22">
        <f ca="1">AVERAGE(OFFSET($A70,0,Fixtures!$D$6,1,9))</f>
        <v>82.410360199225181</v>
      </c>
      <c r="AQ70" s="22">
        <f ca="1">AVERAGE(OFFSET($A70,0,Fixtures!$D$6,1,12))</f>
        <v>86.517662680892315</v>
      </c>
      <c r="AR70" s="22">
        <f ca="1">IF(OR(Fixtures!$D$6&lt;=0,Fixtures!$D$6&gt;39),AVERAGE(A70:AM70),AVERAGE(OFFSET($A70,0,Fixtures!$D$6,1,39-Fixtures!$D$6)))</f>
        <v>85.25560037142705</v>
      </c>
    </row>
    <row r="71" spans="1:44" x14ac:dyDescent="0.25">
      <c r="A71" s="30" t="s">
        <v>71</v>
      </c>
      <c r="B71" s="22">
        <f ca="1">MIN(VLOOKUP($A62,$A$2:$AM$12,B$14+1,FALSE),VLOOKUP($A71,$A$2:$AM$12,B$14+1,FALSE))</f>
        <v>84.529476392357566</v>
      </c>
      <c r="C71" s="22">
        <f t="shared" ref="C71:AM71" ca="1" si="48">MIN(VLOOKUP($A62,$A$2:$AM$12,C$14+1,FALSE),VLOOKUP($A71,$A$2:$AM$12,C$14+1,FALSE))</f>
        <v>92.408476899483304</v>
      </c>
      <c r="D71" s="22">
        <f t="shared" ca="1" si="48"/>
        <v>81.248584972040391</v>
      </c>
      <c r="E71" s="22">
        <f t="shared" ca="1" si="48"/>
        <v>74.508775540487434</v>
      </c>
      <c r="F71" s="22">
        <f t="shared" ca="1" si="48"/>
        <v>80.455008358709279</v>
      </c>
      <c r="G71" s="22">
        <f t="shared" ca="1" si="48"/>
        <v>91.566097070610255</v>
      </c>
      <c r="H71" s="22">
        <f t="shared" ca="1" si="48"/>
        <v>71.496263868543281</v>
      </c>
      <c r="I71" s="22">
        <f t="shared" ca="1" si="48"/>
        <v>75.606935645031783</v>
      </c>
      <c r="J71" s="22">
        <f t="shared" ca="1" si="48"/>
        <v>104.72760182504967</v>
      </c>
      <c r="K71" s="22">
        <f t="shared" ca="1" si="48"/>
        <v>65.257786950741192</v>
      </c>
      <c r="L71" s="22">
        <f t="shared" ca="1" si="48"/>
        <v>110.17116245055088</v>
      </c>
      <c r="M71" s="22">
        <f t="shared" ca="1" si="48"/>
        <v>87.384322505997346</v>
      </c>
      <c r="N71" s="22">
        <f t="shared" ca="1" si="48"/>
        <v>74.995430224278195</v>
      </c>
      <c r="O71" s="22">
        <f t="shared" ca="1" si="48"/>
        <v>91.661081385228911</v>
      </c>
      <c r="P71" s="22">
        <f t="shared" ca="1" si="48"/>
        <v>65.257786950741192</v>
      </c>
      <c r="Q71" s="22">
        <f t="shared" ca="1" si="48"/>
        <v>56.908938382277455</v>
      </c>
      <c r="R71" s="22">
        <f t="shared" ca="1" si="48"/>
        <v>84.529476392357566</v>
      </c>
      <c r="S71" s="22">
        <f t="shared" ca="1" si="48"/>
        <v>74.508775540487434</v>
      </c>
      <c r="T71" s="22">
        <f t="shared" ca="1" si="48"/>
        <v>81.248584972040391</v>
      </c>
      <c r="U71" s="22">
        <f t="shared" ca="1" si="48"/>
        <v>83.391353645930707</v>
      </c>
      <c r="V71" s="22">
        <f t="shared" ca="1" si="48"/>
        <v>87.384322505997346</v>
      </c>
      <c r="W71" s="22">
        <f t="shared" ca="1" si="48"/>
        <v>79.759517384239246</v>
      </c>
      <c r="X71" s="22">
        <f t="shared" ca="1" si="48"/>
        <v>85.686219675040647</v>
      </c>
      <c r="Y71" s="22">
        <f t="shared" ca="1" si="48"/>
        <v>95.441383180888394</v>
      </c>
      <c r="Z71" s="22">
        <f t="shared" ca="1" si="48"/>
        <v>75.606935645031783</v>
      </c>
      <c r="AA71" s="22">
        <f t="shared" ca="1" si="48"/>
        <v>103.31380447954814</v>
      </c>
      <c r="AB71" s="22">
        <f t="shared" ca="1" si="48"/>
        <v>60.961725442216988</v>
      </c>
      <c r="AC71" s="22">
        <f t="shared" ca="1" si="48"/>
        <v>103.31380447954814</v>
      </c>
      <c r="AD71" s="22">
        <f t="shared" ca="1" si="48"/>
        <v>69.555369133894672</v>
      </c>
      <c r="AE71" s="22">
        <f t="shared" ca="1" si="48"/>
        <v>79.759517384239246</v>
      </c>
      <c r="AF71" s="22">
        <f t="shared" ca="1" si="48"/>
        <v>91.661081385228911</v>
      </c>
      <c r="AG71" s="22">
        <f t="shared" ca="1" si="48"/>
        <v>74.995430224278195</v>
      </c>
      <c r="AH71" s="22">
        <f t="shared" ca="1" si="48"/>
        <v>134.65364299511776</v>
      </c>
      <c r="AI71" s="22">
        <f t="shared" ca="1" si="48"/>
        <v>71.496263868543281</v>
      </c>
      <c r="AJ71" s="22">
        <f t="shared" ca="1" si="48"/>
        <v>60.961725442216988</v>
      </c>
      <c r="AK71" s="22">
        <f t="shared" ca="1" si="48"/>
        <v>99.303826076938265</v>
      </c>
      <c r="AL71" s="22">
        <f t="shared" ca="1" si="48"/>
        <v>111.91411864185699</v>
      </c>
      <c r="AM71" s="22">
        <f t="shared" ca="1" si="48"/>
        <v>85.686219675040647</v>
      </c>
      <c r="AN71" s="22">
        <f ca="1">AVERAGE(OFFSET($A71,0,Fixtures!$D$6,1,3))</f>
        <v>79.960821855598979</v>
      </c>
      <c r="AO71" s="22">
        <f ca="1">AVERAGE(OFFSET($A71,0,Fixtures!$D$6,1,6))</f>
        <v>82.085192760746494</v>
      </c>
      <c r="AP71" s="22">
        <f ca="1">AVERAGE(OFFSET($A71,0,Fixtures!$D$6,1,9))</f>
        <v>88.202367907678209</v>
      </c>
      <c r="AQ71" s="22">
        <f ca="1">AVERAGE(OFFSET($A71,0,Fixtures!$D$6,1,12))</f>
        <v>85.465260546400202</v>
      </c>
      <c r="AR71" s="22">
        <f ca="1">IF(OR(Fixtures!$D$6&lt;=0,Fixtures!$D$6&gt;39),AVERAGE(A71:AM71),AVERAGE(OFFSET($A71,0,Fixtures!$D$6,1,39-Fixtures!$D$6)))</f>
        <v>87.370247490978571</v>
      </c>
    </row>
    <row r="72" spans="1:44" x14ac:dyDescent="0.25">
      <c r="A72" s="30" t="s">
        <v>63</v>
      </c>
      <c r="B72" s="22">
        <f ca="1">MIN(VLOOKUP($A62,$A$2:$AM$12,B$14+1,FALSE),VLOOKUP($A72,$A$2:$AM$12,B$14+1,FALSE))</f>
        <v>90.054383251152188</v>
      </c>
      <c r="C72" s="22">
        <f t="shared" ref="C72:AM72" ca="1" si="49">MIN(VLOOKUP($A62,$A$2:$AM$12,C$14+1,FALSE),VLOOKUP($A72,$A$2:$AM$12,C$14+1,FALSE))</f>
        <v>92.408476899483304</v>
      </c>
      <c r="D72" s="22">
        <f t="shared" ca="1" si="49"/>
        <v>94.996752294727969</v>
      </c>
      <c r="E72" s="22">
        <f t="shared" ca="1" si="49"/>
        <v>71.496263868543281</v>
      </c>
      <c r="F72" s="22">
        <f t="shared" ca="1" si="49"/>
        <v>101.92276556724865</v>
      </c>
      <c r="G72" s="22">
        <f t="shared" ca="1" si="49"/>
        <v>91.566097070610255</v>
      </c>
      <c r="H72" s="22">
        <f t="shared" ca="1" si="49"/>
        <v>71.496263868543281</v>
      </c>
      <c r="I72" s="22">
        <f t="shared" ca="1" si="49"/>
        <v>56.908938382277455</v>
      </c>
      <c r="J72" s="22">
        <f t="shared" ca="1" si="49"/>
        <v>110.0664684180749</v>
      </c>
      <c r="K72" s="22">
        <f t="shared" ca="1" si="49"/>
        <v>75.606935645031783</v>
      </c>
      <c r="L72" s="22">
        <f t="shared" ca="1" si="49"/>
        <v>60.961725442216988</v>
      </c>
      <c r="M72" s="22">
        <f t="shared" ca="1" si="49"/>
        <v>91.661081385228911</v>
      </c>
      <c r="N72" s="22">
        <f t="shared" ca="1" si="49"/>
        <v>85.686219675040647</v>
      </c>
      <c r="O72" s="22">
        <f t="shared" ca="1" si="49"/>
        <v>91.661081385228911</v>
      </c>
      <c r="P72" s="22">
        <f t="shared" ca="1" si="49"/>
        <v>65.257786950741192</v>
      </c>
      <c r="Q72" s="22">
        <f t="shared" ca="1" si="49"/>
        <v>80.455008358709279</v>
      </c>
      <c r="R72" s="22">
        <f t="shared" ca="1" si="49"/>
        <v>84.529476392357566</v>
      </c>
      <c r="S72" s="22">
        <f t="shared" ca="1" si="49"/>
        <v>74.508775540487434</v>
      </c>
      <c r="T72" s="22">
        <f t="shared" ca="1" si="49"/>
        <v>69.555369133894672</v>
      </c>
      <c r="U72" s="22">
        <f t="shared" ca="1" si="49"/>
        <v>110.17116245055088</v>
      </c>
      <c r="V72" s="22">
        <f t="shared" ca="1" si="49"/>
        <v>65.257786950741192</v>
      </c>
      <c r="W72" s="22">
        <f t="shared" ca="1" si="49"/>
        <v>80.455008358709279</v>
      </c>
      <c r="X72" s="22">
        <f t="shared" ca="1" si="49"/>
        <v>90.054383251152188</v>
      </c>
      <c r="Y72" s="22">
        <f t="shared" ca="1" si="49"/>
        <v>95.441383180888394</v>
      </c>
      <c r="Z72" s="22">
        <f t="shared" ca="1" si="49"/>
        <v>75.606935645031783</v>
      </c>
      <c r="AA72" s="22">
        <f t="shared" ca="1" si="49"/>
        <v>110.0664684180749</v>
      </c>
      <c r="AB72" s="22">
        <f t="shared" ca="1" si="49"/>
        <v>60.961725442216988</v>
      </c>
      <c r="AC72" s="22">
        <f t="shared" ca="1" si="49"/>
        <v>95.441383180888394</v>
      </c>
      <c r="AD72" s="22">
        <f t="shared" ca="1" si="49"/>
        <v>77.724615513868329</v>
      </c>
      <c r="AE72" s="22">
        <f t="shared" ca="1" si="49"/>
        <v>79.759517384239246</v>
      </c>
      <c r="AF72" s="22">
        <f t="shared" ca="1" si="49"/>
        <v>104.72760182504967</v>
      </c>
      <c r="AG72" s="22">
        <f t="shared" ca="1" si="49"/>
        <v>74.995430224278195</v>
      </c>
      <c r="AH72" s="22">
        <f t="shared" ca="1" si="49"/>
        <v>74.508775540487434</v>
      </c>
      <c r="AI72" s="22">
        <f t="shared" ca="1" si="49"/>
        <v>74.995430224278195</v>
      </c>
      <c r="AJ72" s="22">
        <f t="shared" ca="1" si="49"/>
        <v>87.384322505997346</v>
      </c>
      <c r="AK72" s="22">
        <f t="shared" ca="1" si="49"/>
        <v>77.724615513868329</v>
      </c>
      <c r="AL72" s="22">
        <f t="shared" ca="1" si="49"/>
        <v>111.91411864185699</v>
      </c>
      <c r="AM72" s="22">
        <f t="shared" ca="1" si="49"/>
        <v>83.391353645930707</v>
      </c>
      <c r="AN72" s="22">
        <f ca="1">AVERAGE(OFFSET($A72,0,Fixtures!$D$6,1,3))</f>
        <v>82.211709835107897</v>
      </c>
      <c r="AO72" s="22">
        <f ca="1">AVERAGE(OFFSET($A72,0,Fixtures!$D$6,1,6))</f>
        <v>83.260107597386607</v>
      </c>
      <c r="AP72" s="22">
        <f ca="1">AVERAGE(OFFSET($A72,0,Fixtures!$D$6,1,9))</f>
        <v>83.754717019348334</v>
      </c>
      <c r="AQ72" s="22">
        <f ca="1">AVERAGE(OFFSET($A72,0,Fixtures!$D$6,1,12))</f>
        <v>82.824735118189906</v>
      </c>
      <c r="AR72" s="22">
        <f ca="1">IF(OR(Fixtures!$D$6&lt;=0,Fixtures!$D$6&gt;39),AVERAGE(A72:AM72),AVERAGE(OFFSET($A72,0,Fixtures!$D$6,1,39-Fixtures!$D$6)))</f>
        <v>84.943020979004743</v>
      </c>
    </row>
    <row r="74" spans="1:44" x14ac:dyDescent="0.25">
      <c r="A74" s="31" t="s">
        <v>2</v>
      </c>
      <c r="B74" s="2">
        <v>1</v>
      </c>
      <c r="C74" s="2">
        <v>2</v>
      </c>
      <c r="D74" s="2">
        <v>3</v>
      </c>
      <c r="E74" s="2">
        <v>4</v>
      </c>
      <c r="F74" s="2">
        <v>5</v>
      </c>
      <c r="G74" s="2">
        <v>6</v>
      </c>
      <c r="H74" s="2">
        <v>7</v>
      </c>
      <c r="I74" s="2">
        <v>8</v>
      </c>
      <c r="J74" s="2">
        <v>9</v>
      </c>
      <c r="K74" s="2">
        <v>10</v>
      </c>
      <c r="L74" s="2">
        <v>11</v>
      </c>
      <c r="M74" s="2">
        <v>12</v>
      </c>
      <c r="N74" s="2">
        <v>13</v>
      </c>
      <c r="O74" s="2">
        <v>14</v>
      </c>
      <c r="P74" s="2">
        <v>15</v>
      </c>
      <c r="Q74" s="2">
        <v>16</v>
      </c>
      <c r="R74" s="2">
        <v>17</v>
      </c>
      <c r="S74" s="2">
        <v>18</v>
      </c>
      <c r="T74" s="2">
        <v>19</v>
      </c>
      <c r="U74" s="2">
        <v>20</v>
      </c>
      <c r="V74" s="2">
        <v>21</v>
      </c>
      <c r="W74" s="2">
        <v>22</v>
      </c>
      <c r="X74" s="2">
        <v>23</v>
      </c>
      <c r="Y74" s="2">
        <v>24</v>
      </c>
      <c r="Z74" s="2">
        <v>25</v>
      </c>
      <c r="AA74" s="2">
        <v>26</v>
      </c>
      <c r="AB74" s="2">
        <v>27</v>
      </c>
      <c r="AC74" s="2">
        <v>28</v>
      </c>
      <c r="AD74" s="2">
        <v>29</v>
      </c>
      <c r="AE74" s="2">
        <v>30</v>
      </c>
      <c r="AF74" s="2">
        <v>31</v>
      </c>
      <c r="AG74" s="2">
        <v>32</v>
      </c>
      <c r="AH74" s="2">
        <v>33</v>
      </c>
      <c r="AI74" s="2">
        <v>34</v>
      </c>
      <c r="AJ74" s="2">
        <v>35</v>
      </c>
      <c r="AK74" s="2">
        <v>36</v>
      </c>
      <c r="AL74" s="2">
        <v>37</v>
      </c>
      <c r="AM74" s="2">
        <v>38</v>
      </c>
      <c r="AN74" s="31" t="s">
        <v>56</v>
      </c>
      <c r="AO74" s="31" t="s">
        <v>57</v>
      </c>
      <c r="AP74" s="31" t="s">
        <v>58</v>
      </c>
      <c r="AQ74" s="31" t="s">
        <v>82</v>
      </c>
      <c r="AR74" s="31" t="s">
        <v>59</v>
      </c>
    </row>
    <row r="75" spans="1:44" x14ac:dyDescent="0.25">
      <c r="A75" s="30" t="s">
        <v>111</v>
      </c>
      <c r="B75" s="22">
        <f t="shared" ref="B75:AM75" ca="1" si="50">MIN(VLOOKUP($A74,$A$2:$AM$12,B$14+1,FALSE),VLOOKUP($A75,$A$2:$AM$12,B$14+1,FALSE))</f>
        <v>80.455008358709279</v>
      </c>
      <c r="C75" s="22">
        <f t="shared" ca="1" si="50"/>
        <v>65.257786950741192</v>
      </c>
      <c r="D75" s="22">
        <f t="shared" ca="1" si="50"/>
        <v>90.054383251152188</v>
      </c>
      <c r="E75" s="22">
        <f t="shared" ca="1" si="50"/>
        <v>69.555369133894672</v>
      </c>
      <c r="F75" s="22">
        <f t="shared" ca="1" si="50"/>
        <v>81.248584972040391</v>
      </c>
      <c r="G75" s="22">
        <f t="shared" ca="1" si="50"/>
        <v>84.529476392357566</v>
      </c>
      <c r="H75" s="22">
        <f t="shared" ca="1" si="50"/>
        <v>74.995430224278195</v>
      </c>
      <c r="I75" s="22">
        <f t="shared" ca="1" si="50"/>
        <v>87.384322505997346</v>
      </c>
      <c r="J75" s="22">
        <f t="shared" ca="1" si="50"/>
        <v>84.529476392357566</v>
      </c>
      <c r="K75" s="22">
        <f t="shared" ca="1" si="50"/>
        <v>91.566097070610255</v>
      </c>
      <c r="L75" s="22">
        <f t="shared" ca="1" si="50"/>
        <v>99.303826076938265</v>
      </c>
      <c r="M75" s="22">
        <f t="shared" ca="1" si="50"/>
        <v>65.257786950741192</v>
      </c>
      <c r="N75" s="22">
        <f t="shared" ca="1" si="50"/>
        <v>60.961725442216988</v>
      </c>
      <c r="O75" s="22">
        <f t="shared" ca="1" si="50"/>
        <v>132.41168784835631</v>
      </c>
      <c r="P75" s="22">
        <f t="shared" ca="1" si="50"/>
        <v>92.408476899483304</v>
      </c>
      <c r="Q75" s="22">
        <f t="shared" ca="1" si="50"/>
        <v>95.441383180888394</v>
      </c>
      <c r="R75" s="22">
        <f t="shared" ca="1" si="50"/>
        <v>91.661081385228911</v>
      </c>
      <c r="S75" s="22">
        <f t="shared" ca="1" si="50"/>
        <v>56.908938382277455</v>
      </c>
      <c r="T75" s="22">
        <f t="shared" ca="1" si="50"/>
        <v>71.496263868543281</v>
      </c>
      <c r="U75" s="22">
        <f t="shared" ca="1" si="50"/>
        <v>90.054383251152188</v>
      </c>
      <c r="V75" s="22">
        <f t="shared" ca="1" si="50"/>
        <v>91.661081385228911</v>
      </c>
      <c r="W75" s="22">
        <f t="shared" ca="1" si="50"/>
        <v>111.91411864185699</v>
      </c>
      <c r="X75" s="22">
        <f t="shared" ca="1" si="50"/>
        <v>103.31380447954814</v>
      </c>
      <c r="Y75" s="22">
        <f t="shared" ca="1" si="50"/>
        <v>77.724615513868329</v>
      </c>
      <c r="Z75" s="22">
        <f t="shared" ca="1" si="50"/>
        <v>71.496263868543281</v>
      </c>
      <c r="AA75" s="22">
        <f t="shared" ca="1" si="50"/>
        <v>85.686219675040647</v>
      </c>
      <c r="AB75" s="22">
        <f t="shared" ca="1" si="50"/>
        <v>69.555369133894672</v>
      </c>
      <c r="AC75" s="22">
        <f t="shared" ca="1" si="50"/>
        <v>74.995430224278195</v>
      </c>
      <c r="AD75" s="22">
        <f t="shared" ca="1" si="50"/>
        <v>116.65057944330805</v>
      </c>
      <c r="AE75" s="22">
        <f t="shared" ca="1" si="50"/>
        <v>75.606935645031783</v>
      </c>
      <c r="AF75" s="22">
        <f t="shared" ca="1" si="50"/>
        <v>74.508775540487434</v>
      </c>
      <c r="AG75" s="22">
        <f t="shared" ca="1" si="50"/>
        <v>79.759517384239246</v>
      </c>
      <c r="AH75" s="22">
        <f t="shared" ca="1" si="50"/>
        <v>81.248584972040391</v>
      </c>
      <c r="AI75" s="22">
        <f t="shared" ca="1" si="50"/>
        <v>108.33683551229151</v>
      </c>
      <c r="AJ75" s="22">
        <f t="shared" ca="1" si="50"/>
        <v>56.908938382277455</v>
      </c>
      <c r="AK75" s="22">
        <f t="shared" ca="1" si="50"/>
        <v>85.686219675040647</v>
      </c>
      <c r="AL75" s="22">
        <f t="shared" ca="1" si="50"/>
        <v>80.455008358709279</v>
      </c>
      <c r="AM75" s="22">
        <f t="shared" ca="1" si="50"/>
        <v>99.303826076938265</v>
      </c>
      <c r="AN75" s="22">
        <f ca="1">AVERAGE(OFFSET($A75,0,Fixtures!$D$6,1,3))</f>
        <v>75.5792842258262</v>
      </c>
      <c r="AO75" s="22">
        <f ca="1">AVERAGE(OFFSET($A75,0,Fixtures!$D$6,1,6))</f>
        <v>82.331799665016106</v>
      </c>
      <c r="AP75" s="22">
        <f ca="1">AVERAGE(OFFSET($A75,0,Fixtures!$D$6,1,9))</f>
        <v>81.056408431873763</v>
      </c>
      <c r="AQ75" s="22">
        <f ca="1">AVERAGE(OFFSET($A75,0,Fixtures!$D$6,1,12))</f>
        <v>81.703305788039458</v>
      </c>
      <c r="AR75" s="22">
        <f ca="1">IF(OR(Fixtures!$D$6&lt;=0,Fixtures!$D$6&gt;39),AVERAGE(A75:AM75),AVERAGE(OFFSET($A75,0,Fixtures!$D$6,1,39-Fixtures!$D$6)))</f>
        <v>82.871321706580062</v>
      </c>
    </row>
    <row r="76" spans="1:44" x14ac:dyDescent="0.25">
      <c r="A76" s="30" t="s">
        <v>121</v>
      </c>
      <c r="B76" s="22">
        <f ca="1">MIN(VLOOKUP($A74,$A$2:$AM$12,B$14+1,FALSE),VLOOKUP($A76,$A$2:$AM$12,B$14+1,FALSE))</f>
        <v>80.455008358709279</v>
      </c>
      <c r="C76" s="22">
        <f t="shared" ref="C76:AM76" ca="1" si="51">MIN(VLOOKUP($A74,$A$2:$AM$12,C$14+1,FALSE),VLOOKUP($A76,$A$2:$AM$12,C$14+1,FALSE))</f>
        <v>81.248584972040391</v>
      </c>
      <c r="D76" s="22">
        <f t="shared" ca="1" si="51"/>
        <v>95.441383180888394</v>
      </c>
      <c r="E76" s="22">
        <f t="shared" ca="1" si="51"/>
        <v>77.724615513868329</v>
      </c>
      <c r="F76" s="22">
        <f t="shared" ca="1" si="51"/>
        <v>74.995430224278195</v>
      </c>
      <c r="G76" s="22">
        <f t="shared" ca="1" si="51"/>
        <v>74.508775540487434</v>
      </c>
      <c r="H76" s="22">
        <f t="shared" ca="1" si="51"/>
        <v>134.65364299511776</v>
      </c>
      <c r="I76" s="22">
        <f t="shared" ca="1" si="51"/>
        <v>85.686219675040647</v>
      </c>
      <c r="J76" s="22">
        <f t="shared" ca="1" si="51"/>
        <v>101.92276556724865</v>
      </c>
      <c r="K76" s="22">
        <f t="shared" ca="1" si="51"/>
        <v>90.054383251152188</v>
      </c>
      <c r="L76" s="22">
        <f t="shared" ca="1" si="51"/>
        <v>71.496263868543281</v>
      </c>
      <c r="M76" s="22">
        <f t="shared" ca="1" si="51"/>
        <v>65.257786950741192</v>
      </c>
      <c r="N76" s="22">
        <f t="shared" ca="1" si="51"/>
        <v>101.92276556724865</v>
      </c>
      <c r="O76" s="22">
        <f t="shared" ca="1" si="51"/>
        <v>155.51232471021717</v>
      </c>
      <c r="P76" s="22">
        <f t="shared" ca="1" si="51"/>
        <v>92.408476899483304</v>
      </c>
      <c r="Q76" s="22">
        <f t="shared" ca="1" si="51"/>
        <v>91.566097070610255</v>
      </c>
      <c r="R76" s="22">
        <f t="shared" ca="1" si="51"/>
        <v>69.555369133894672</v>
      </c>
      <c r="S76" s="22">
        <f t="shared" ca="1" si="51"/>
        <v>56.908938382277455</v>
      </c>
      <c r="T76" s="22">
        <f t="shared" ca="1" si="51"/>
        <v>104.72760182504967</v>
      </c>
      <c r="U76" s="22">
        <f t="shared" ca="1" si="51"/>
        <v>65.257786950741192</v>
      </c>
      <c r="V76" s="22">
        <f t="shared" ca="1" si="51"/>
        <v>110.17116245055088</v>
      </c>
      <c r="W76" s="22">
        <f t="shared" ca="1" si="51"/>
        <v>110.0664684180749</v>
      </c>
      <c r="X76" s="22">
        <f t="shared" ca="1" si="51"/>
        <v>83.391353645930707</v>
      </c>
      <c r="Y76" s="22">
        <f t="shared" ca="1" si="51"/>
        <v>79.759517384239246</v>
      </c>
      <c r="Z76" s="22">
        <f t="shared" ca="1" si="51"/>
        <v>71.496263868543281</v>
      </c>
      <c r="AA76" s="22">
        <f t="shared" ca="1" si="51"/>
        <v>77.724615513868329</v>
      </c>
      <c r="AB76" s="22">
        <f t="shared" ca="1" si="51"/>
        <v>69.555369133894672</v>
      </c>
      <c r="AC76" s="22">
        <f t="shared" ca="1" si="51"/>
        <v>56.908938382277455</v>
      </c>
      <c r="AD76" s="22">
        <f t="shared" ca="1" si="51"/>
        <v>111.91411864185699</v>
      </c>
      <c r="AE76" s="22">
        <f t="shared" ca="1" si="51"/>
        <v>75.606935645031783</v>
      </c>
      <c r="AF76" s="22">
        <f t="shared" ca="1" si="51"/>
        <v>83.391353645930707</v>
      </c>
      <c r="AG76" s="22">
        <f t="shared" ca="1" si="51"/>
        <v>79.759517384239246</v>
      </c>
      <c r="AH76" s="22">
        <f t="shared" ca="1" si="51"/>
        <v>81.248584972040391</v>
      </c>
      <c r="AI76" s="22">
        <f t="shared" ca="1" si="51"/>
        <v>130.55343583761424</v>
      </c>
      <c r="AJ76" s="22">
        <f t="shared" ca="1" si="51"/>
        <v>94.996752294727969</v>
      </c>
      <c r="AK76" s="22">
        <f t="shared" ca="1" si="51"/>
        <v>85.686219675040647</v>
      </c>
      <c r="AL76" s="22">
        <f t="shared" ca="1" si="51"/>
        <v>60.961725442216988</v>
      </c>
      <c r="AM76" s="22">
        <f t="shared" ca="1" si="51"/>
        <v>91.661081385228911</v>
      </c>
      <c r="AN76" s="22">
        <f ca="1">AVERAGE(OFFSET($A76,0,Fixtures!$D$6,1,3))</f>
        <v>72.925416172102089</v>
      </c>
      <c r="AO76" s="22">
        <f ca="1">AVERAGE(OFFSET($A76,0,Fixtures!$D$6,1,6))</f>
        <v>77.201040197578763</v>
      </c>
      <c r="AP76" s="22">
        <f ca="1">AVERAGE(OFFSET($A76,0,Fixtures!$D$6,1,9))</f>
        <v>78.622855243075875</v>
      </c>
      <c r="AQ76" s="22">
        <f ca="1">AVERAGE(OFFSET($A76,0,Fixtures!$D$6,1,12))</f>
        <v>84.903508749588795</v>
      </c>
      <c r="AR76" s="22">
        <f ca="1">IF(OR(Fixtures!$D$6&lt;=0,Fixtures!$D$6&gt;39),AVERAGE(A76:AM76),AVERAGE(OFFSET($A76,0,Fixtures!$D$6,1,39-Fixtures!$D$6)))</f>
        <v>83.676065130179396</v>
      </c>
    </row>
    <row r="77" spans="1:44" x14ac:dyDescent="0.25">
      <c r="A77" s="30" t="s">
        <v>73</v>
      </c>
      <c r="B77" s="22">
        <f ca="1">MIN(VLOOKUP($A74,$A$2:$AM$12,B$14+1,FALSE),VLOOKUP($A77,$A$2:$AM$12,B$14+1,FALSE))</f>
        <v>75.606935645031783</v>
      </c>
      <c r="C77" s="22">
        <f t="shared" ref="C77:AM77" ca="1" si="52">MIN(VLOOKUP($A74,$A$2:$AM$12,C$14+1,FALSE),VLOOKUP($A77,$A$2:$AM$12,C$14+1,FALSE))</f>
        <v>87.384322505997346</v>
      </c>
      <c r="D77" s="22">
        <f t="shared" ca="1" si="52"/>
        <v>104.72760182504967</v>
      </c>
      <c r="E77" s="22">
        <f t="shared" ca="1" si="52"/>
        <v>77.724615513868329</v>
      </c>
      <c r="F77" s="22">
        <f t="shared" ca="1" si="52"/>
        <v>90.054383251152188</v>
      </c>
      <c r="G77" s="22">
        <f t="shared" ca="1" si="52"/>
        <v>84.529476392357566</v>
      </c>
      <c r="H77" s="22">
        <f t="shared" ca="1" si="52"/>
        <v>81.248584972040391</v>
      </c>
      <c r="I77" s="22">
        <f t="shared" ca="1" si="52"/>
        <v>98.333899105089117</v>
      </c>
      <c r="J77" s="22">
        <f t="shared" ca="1" si="52"/>
        <v>71.496263868543281</v>
      </c>
      <c r="K77" s="22">
        <f t="shared" ca="1" si="52"/>
        <v>91.566097070610255</v>
      </c>
      <c r="L77" s="22">
        <f t="shared" ca="1" si="52"/>
        <v>99.303826076938265</v>
      </c>
      <c r="M77" s="22">
        <f t="shared" ca="1" si="52"/>
        <v>65.257786950741192</v>
      </c>
      <c r="N77" s="22">
        <f t="shared" ca="1" si="52"/>
        <v>91.566097070610255</v>
      </c>
      <c r="O77" s="22">
        <f t="shared" ca="1" si="52"/>
        <v>104.72760182504967</v>
      </c>
      <c r="P77" s="22">
        <f t="shared" ca="1" si="52"/>
        <v>69.555369133894672</v>
      </c>
      <c r="Q77" s="22">
        <f t="shared" ca="1" si="52"/>
        <v>95.441383180888394</v>
      </c>
      <c r="R77" s="22">
        <f t="shared" ca="1" si="52"/>
        <v>91.661081385228911</v>
      </c>
      <c r="S77" s="22">
        <f t="shared" ca="1" si="52"/>
        <v>56.908938382277455</v>
      </c>
      <c r="T77" s="22">
        <f t="shared" ca="1" si="52"/>
        <v>80.455008358709279</v>
      </c>
      <c r="U77" s="22">
        <f t="shared" ca="1" si="52"/>
        <v>90.054383251152188</v>
      </c>
      <c r="V77" s="22">
        <f t="shared" ca="1" si="52"/>
        <v>99.303826076938265</v>
      </c>
      <c r="W77" s="22">
        <f t="shared" ca="1" si="52"/>
        <v>77.724615513868329</v>
      </c>
      <c r="X77" s="22">
        <f t="shared" ca="1" si="52"/>
        <v>87.384322505997346</v>
      </c>
      <c r="Y77" s="22">
        <f t="shared" ca="1" si="52"/>
        <v>84.529476392357566</v>
      </c>
      <c r="Z77" s="22">
        <f t="shared" ca="1" si="52"/>
        <v>71.496263868543281</v>
      </c>
      <c r="AA77" s="22">
        <f t="shared" ca="1" si="52"/>
        <v>92.408476899483304</v>
      </c>
      <c r="AB77" s="22">
        <f t="shared" ca="1" si="52"/>
        <v>69.555369133894672</v>
      </c>
      <c r="AC77" s="22">
        <f t="shared" ca="1" si="52"/>
        <v>74.995430224278195</v>
      </c>
      <c r="AD77" s="22">
        <f t="shared" ca="1" si="52"/>
        <v>116.65057944330805</v>
      </c>
      <c r="AE77" s="22">
        <f t="shared" ca="1" si="52"/>
        <v>56.908938382277455</v>
      </c>
      <c r="AF77" s="22">
        <f t="shared" ca="1" si="52"/>
        <v>83.391353645930707</v>
      </c>
      <c r="AG77" s="22">
        <f t="shared" ca="1" si="52"/>
        <v>60.961725442216988</v>
      </c>
      <c r="AH77" s="22">
        <f t="shared" ca="1" si="52"/>
        <v>81.248584972040391</v>
      </c>
      <c r="AI77" s="22">
        <f t="shared" ca="1" si="52"/>
        <v>85.686219675040647</v>
      </c>
      <c r="AJ77" s="22">
        <f t="shared" ca="1" si="52"/>
        <v>94.996752294727969</v>
      </c>
      <c r="AK77" s="22">
        <f t="shared" ca="1" si="52"/>
        <v>85.686219675040647</v>
      </c>
      <c r="AL77" s="22">
        <f t="shared" ca="1" si="52"/>
        <v>95.441383180888394</v>
      </c>
      <c r="AM77" s="22">
        <f t="shared" ca="1" si="52"/>
        <v>110.0664684180749</v>
      </c>
      <c r="AN77" s="22">
        <f ca="1">AVERAGE(OFFSET($A77,0,Fixtures!$D$6,1,3))</f>
        <v>77.820036633973757</v>
      </c>
      <c r="AO77" s="22">
        <f ca="1">AVERAGE(OFFSET($A77,0,Fixtures!$D$6,1,6))</f>
        <v>80.335842991964171</v>
      </c>
      <c r="AP77" s="22">
        <f ca="1">AVERAGE(OFFSET($A77,0,Fixtures!$D$6,1,9))</f>
        <v>78.624080223552568</v>
      </c>
      <c r="AQ77" s="22">
        <f ca="1">AVERAGE(OFFSET($A77,0,Fixtures!$D$6,1,12))</f>
        <v>81.165492804731869</v>
      </c>
      <c r="AR77" s="22">
        <f ca="1">IF(OR(Fixtures!$D$6&lt;=0,Fixtures!$D$6&gt;39),AVERAGE(A77:AM77),AVERAGE(OFFSET($A77,0,Fixtures!$D$6,1,39-Fixtures!$D$6)))</f>
        <v>84.249554661124691</v>
      </c>
    </row>
    <row r="78" spans="1:44" x14ac:dyDescent="0.25">
      <c r="A78" s="30" t="s">
        <v>61</v>
      </c>
      <c r="B78" s="22">
        <f ca="1">MIN(VLOOKUP($A74,$A$2:$AM$12,B$14+1,FALSE),VLOOKUP($A78,$A$2:$AM$12,B$14+1,FALSE))</f>
        <v>80.455008358709279</v>
      </c>
      <c r="C78" s="22">
        <f t="shared" ref="C78:AM78" ca="1" si="53">MIN(VLOOKUP($A74,$A$2:$AM$12,C$14+1,FALSE),VLOOKUP($A78,$A$2:$AM$12,C$14+1,FALSE))</f>
        <v>87.384322505997346</v>
      </c>
      <c r="D78" s="22">
        <f t="shared" ca="1" si="53"/>
        <v>104.72760182504967</v>
      </c>
      <c r="E78" s="22">
        <f t="shared" ca="1" si="53"/>
        <v>77.724615513868329</v>
      </c>
      <c r="F78" s="22">
        <f t="shared" ca="1" si="53"/>
        <v>103.31380447954814</v>
      </c>
      <c r="G78" s="22">
        <f t="shared" ca="1" si="53"/>
        <v>71.496263868543281</v>
      </c>
      <c r="H78" s="22">
        <f t="shared" ca="1" si="53"/>
        <v>101.92276556724865</v>
      </c>
      <c r="I78" s="22">
        <f t="shared" ca="1" si="53"/>
        <v>90.054383251152188</v>
      </c>
      <c r="J78" s="22">
        <f t="shared" ca="1" si="53"/>
        <v>134.65364299511776</v>
      </c>
      <c r="K78" s="22">
        <f t="shared" ca="1" si="53"/>
        <v>91.566097070610255</v>
      </c>
      <c r="L78" s="22">
        <f t="shared" ca="1" si="53"/>
        <v>92.408476899483304</v>
      </c>
      <c r="M78" s="22">
        <f t="shared" ca="1" si="53"/>
        <v>65.257786950741192</v>
      </c>
      <c r="N78" s="22">
        <f t="shared" ca="1" si="53"/>
        <v>94.996752294727969</v>
      </c>
      <c r="O78" s="22">
        <f t="shared" ca="1" si="53"/>
        <v>56.908938382277455</v>
      </c>
      <c r="P78" s="22">
        <f t="shared" ca="1" si="53"/>
        <v>92.408476899483304</v>
      </c>
      <c r="Q78" s="22">
        <f t="shared" ca="1" si="53"/>
        <v>95.441383180888394</v>
      </c>
      <c r="R78" s="22">
        <f t="shared" ca="1" si="53"/>
        <v>60.961725442216988</v>
      </c>
      <c r="S78" s="22">
        <f t="shared" ca="1" si="53"/>
        <v>56.908938382277455</v>
      </c>
      <c r="T78" s="22">
        <f t="shared" ca="1" si="53"/>
        <v>110.0664684180749</v>
      </c>
      <c r="U78" s="22">
        <f t="shared" ca="1" si="53"/>
        <v>90.054383251152188</v>
      </c>
      <c r="V78" s="22">
        <f t="shared" ca="1" si="53"/>
        <v>83.391353645930707</v>
      </c>
      <c r="W78" s="22">
        <f t="shared" ca="1" si="53"/>
        <v>111.91411864185699</v>
      </c>
      <c r="X78" s="22">
        <f t="shared" ca="1" si="53"/>
        <v>110.17116245055088</v>
      </c>
      <c r="Y78" s="22">
        <f t="shared" ca="1" si="53"/>
        <v>110.0664684180749</v>
      </c>
      <c r="Z78" s="22">
        <f t="shared" ca="1" si="53"/>
        <v>71.496263868543281</v>
      </c>
      <c r="AA78" s="22">
        <f t="shared" ca="1" si="53"/>
        <v>98.333899105089117</v>
      </c>
      <c r="AB78" s="22">
        <f t="shared" ca="1" si="53"/>
        <v>65.257786950741192</v>
      </c>
      <c r="AC78" s="22">
        <f t="shared" ca="1" si="53"/>
        <v>74.508775540487434</v>
      </c>
      <c r="AD78" s="22">
        <f t="shared" ca="1" si="53"/>
        <v>85.686219675040647</v>
      </c>
      <c r="AE78" s="22">
        <f t="shared" ca="1" si="53"/>
        <v>75.606935645031783</v>
      </c>
      <c r="AF78" s="22">
        <f t="shared" ca="1" si="53"/>
        <v>77.724615513868329</v>
      </c>
      <c r="AG78" s="22">
        <f t="shared" ca="1" si="53"/>
        <v>69.555369133894672</v>
      </c>
      <c r="AH78" s="22">
        <f t="shared" ca="1" si="53"/>
        <v>75.606935645031783</v>
      </c>
      <c r="AI78" s="22">
        <f t="shared" ca="1" si="53"/>
        <v>99.303826076938265</v>
      </c>
      <c r="AJ78" s="22">
        <f t="shared" ca="1" si="53"/>
        <v>94.996752294727969</v>
      </c>
      <c r="AK78" s="22">
        <f t="shared" ca="1" si="53"/>
        <v>85.686219675040647</v>
      </c>
      <c r="AL78" s="22">
        <f t="shared" ca="1" si="53"/>
        <v>87.384322505997346</v>
      </c>
      <c r="AM78" s="22">
        <f t="shared" ca="1" si="53"/>
        <v>84.529476392357566</v>
      </c>
      <c r="AN78" s="22">
        <f ca="1">AVERAGE(OFFSET($A78,0,Fixtures!$D$6,1,3))</f>
        <v>78.362649974791211</v>
      </c>
      <c r="AO78" s="22">
        <f ca="1">AVERAGE(OFFSET($A78,0,Fixtures!$D$6,1,6))</f>
        <v>78.481646797488921</v>
      </c>
      <c r="AP78" s="22">
        <f ca="1">AVERAGE(OFFSET($A78,0,Fixtures!$D$6,1,9))</f>
        <v>77.086311230858698</v>
      </c>
      <c r="AQ78" s="22">
        <f ca="1">AVERAGE(OFFSET($A78,0,Fixtures!$D$6,1,12))</f>
        <v>81.146966593702913</v>
      </c>
      <c r="AR78" s="22">
        <f ca="1">IF(OR(Fixtures!$D$6&lt;=0,Fixtures!$D$6&gt;39),AVERAGE(A78:AM78),AVERAGE(OFFSET($A78,0,Fixtures!$D$6,1,39-Fixtures!$D$6)))</f>
        <v>81.834099858770713</v>
      </c>
    </row>
    <row r="79" spans="1:44" x14ac:dyDescent="0.25">
      <c r="A79" s="30" t="s">
        <v>53</v>
      </c>
      <c r="B79" s="22">
        <f ca="1">MIN(VLOOKUP($A74,$A$2:$AM$12,B$14+1,FALSE),VLOOKUP($A79,$A$2:$AM$12,B$14+1,FALSE))</f>
        <v>80.455008358709279</v>
      </c>
      <c r="C79" s="22">
        <f t="shared" ref="C79:AM79" ca="1" si="54">MIN(VLOOKUP($A74,$A$2:$AM$12,C$14+1,FALSE),VLOOKUP($A79,$A$2:$AM$12,C$14+1,FALSE))</f>
        <v>87.384322505997346</v>
      </c>
      <c r="D79" s="22">
        <f t="shared" ca="1" si="54"/>
        <v>104.72760182504967</v>
      </c>
      <c r="E79" s="22">
        <f t="shared" ca="1" si="54"/>
        <v>77.724615513868329</v>
      </c>
      <c r="F79" s="22">
        <f t="shared" ca="1" si="54"/>
        <v>104.72760182504967</v>
      </c>
      <c r="G79" s="22">
        <f t="shared" ca="1" si="54"/>
        <v>84.529476392357566</v>
      </c>
      <c r="H79" s="22">
        <f t="shared" ca="1" si="54"/>
        <v>71.496263868543281</v>
      </c>
      <c r="I79" s="22">
        <f t="shared" ca="1" si="54"/>
        <v>99.303826076938265</v>
      </c>
      <c r="J79" s="22">
        <f t="shared" ca="1" si="54"/>
        <v>144.10855350236992</v>
      </c>
      <c r="K79" s="22">
        <f t="shared" ca="1" si="54"/>
        <v>91.566097070610255</v>
      </c>
      <c r="L79" s="22">
        <f t="shared" ca="1" si="54"/>
        <v>99.303826076938265</v>
      </c>
      <c r="M79" s="22">
        <f t="shared" ca="1" si="54"/>
        <v>65.257786950741192</v>
      </c>
      <c r="N79" s="22">
        <f t="shared" ca="1" si="54"/>
        <v>101.92276556724865</v>
      </c>
      <c r="O79" s="22">
        <f t="shared" ca="1" si="54"/>
        <v>91.661081385228911</v>
      </c>
      <c r="P79" s="22">
        <f t="shared" ca="1" si="54"/>
        <v>65.257786950741192</v>
      </c>
      <c r="Q79" s="22">
        <f t="shared" ca="1" si="54"/>
        <v>94.996752294727969</v>
      </c>
      <c r="R79" s="22">
        <f t="shared" ca="1" si="54"/>
        <v>84.529476392357566</v>
      </c>
      <c r="S79" s="22">
        <f t="shared" ca="1" si="54"/>
        <v>56.908938382277455</v>
      </c>
      <c r="T79" s="22">
        <f t="shared" ca="1" si="54"/>
        <v>81.248584972040391</v>
      </c>
      <c r="U79" s="22">
        <f t="shared" ca="1" si="54"/>
        <v>90.054383251152188</v>
      </c>
      <c r="V79" s="22">
        <f t="shared" ca="1" si="54"/>
        <v>87.384322505997346</v>
      </c>
      <c r="W79" s="22">
        <f t="shared" ca="1" si="54"/>
        <v>80.455008358709279</v>
      </c>
      <c r="X79" s="22">
        <f t="shared" ca="1" si="54"/>
        <v>117.90699832012083</v>
      </c>
      <c r="Y79" s="22">
        <f t="shared" ca="1" si="54"/>
        <v>95.441383180888394</v>
      </c>
      <c r="Z79" s="22">
        <f t="shared" ca="1" si="54"/>
        <v>71.496263868543281</v>
      </c>
      <c r="AA79" s="22">
        <f t="shared" ca="1" si="54"/>
        <v>98.333899105089117</v>
      </c>
      <c r="AB79" s="22">
        <f t="shared" ca="1" si="54"/>
        <v>60.961725442216988</v>
      </c>
      <c r="AC79" s="22">
        <f t="shared" ca="1" si="54"/>
        <v>74.995430224278195</v>
      </c>
      <c r="AD79" s="22">
        <f t="shared" ca="1" si="54"/>
        <v>77.724615513868329</v>
      </c>
      <c r="AE79" s="22">
        <f t="shared" ca="1" si="54"/>
        <v>75.606935645031783</v>
      </c>
      <c r="AF79" s="22">
        <f t="shared" ca="1" si="54"/>
        <v>83.391353645930707</v>
      </c>
      <c r="AG79" s="22">
        <f t="shared" ca="1" si="54"/>
        <v>74.995430224278195</v>
      </c>
      <c r="AH79" s="22">
        <f t="shared" ca="1" si="54"/>
        <v>81.248584972040391</v>
      </c>
      <c r="AI79" s="22">
        <f t="shared" ca="1" si="54"/>
        <v>117.90699832012083</v>
      </c>
      <c r="AJ79" s="22">
        <f t="shared" ca="1" si="54"/>
        <v>94.996752294727969</v>
      </c>
      <c r="AK79" s="22">
        <f t="shared" ca="1" si="54"/>
        <v>85.686219675040647</v>
      </c>
      <c r="AL79" s="22">
        <f t="shared" ca="1" si="54"/>
        <v>103.31380447954814</v>
      </c>
      <c r="AM79" s="22">
        <f t="shared" ca="1" si="54"/>
        <v>85.686219675040647</v>
      </c>
      <c r="AN79" s="22">
        <f ca="1">AVERAGE(OFFSET($A79,0,Fixtures!$D$6,1,3))</f>
        <v>76.9306294719498</v>
      </c>
      <c r="AO79" s="22">
        <f ca="1">AVERAGE(OFFSET($A79,0,Fixtures!$D$6,1,6))</f>
        <v>76.519811633171287</v>
      </c>
      <c r="AP79" s="22">
        <f ca="1">AVERAGE(OFFSET($A79,0,Fixtures!$D$6,1,9))</f>
        <v>77.639359849030768</v>
      </c>
      <c r="AQ79" s="22">
        <f ca="1">AVERAGE(OFFSET($A79,0,Fixtures!$D$6,1,12))</f>
        <v>83.112017410930534</v>
      </c>
      <c r="AR79" s="22">
        <f ca="1">IF(OR(Fixtures!$D$6&lt;=0,Fixtures!$D$6&gt;39),AVERAGE(A79:AM79),AVERAGE(OFFSET($A79,0,Fixtures!$D$6,1,39-Fixtures!$D$6)))</f>
        <v>84.738873791839652</v>
      </c>
    </row>
    <row r="80" spans="1:44" x14ac:dyDescent="0.25">
      <c r="A80" s="30" t="s">
        <v>113</v>
      </c>
      <c r="B80" s="22">
        <f ca="1">MIN(VLOOKUP($A74,$A$2:$AM$12,B$14+1,FALSE),VLOOKUP($A80,$A$2:$AM$12,B$14+1,FALSE))</f>
        <v>80.455008358709279</v>
      </c>
      <c r="C80" s="22">
        <f t="shared" ref="C80:AM80" ca="1" si="55">MIN(VLOOKUP($A74,$A$2:$AM$12,C$14+1,FALSE),VLOOKUP($A80,$A$2:$AM$12,C$14+1,FALSE))</f>
        <v>60.961725442216988</v>
      </c>
      <c r="D80" s="22">
        <f t="shared" ca="1" si="55"/>
        <v>104.72760182504967</v>
      </c>
      <c r="E80" s="22">
        <f t="shared" ca="1" si="55"/>
        <v>77.724615513868329</v>
      </c>
      <c r="F80" s="22">
        <f t="shared" ca="1" si="55"/>
        <v>155.51232471021717</v>
      </c>
      <c r="G80" s="22">
        <f t="shared" ca="1" si="55"/>
        <v>84.529476392357566</v>
      </c>
      <c r="H80" s="22">
        <f t="shared" ca="1" si="55"/>
        <v>69.555369133894672</v>
      </c>
      <c r="I80" s="22">
        <f t="shared" ca="1" si="55"/>
        <v>83.391353645930707</v>
      </c>
      <c r="J80" s="22">
        <f t="shared" ca="1" si="55"/>
        <v>79.759517384239246</v>
      </c>
      <c r="K80" s="22">
        <f t="shared" ca="1" si="55"/>
        <v>91.566097070610255</v>
      </c>
      <c r="L80" s="22">
        <f t="shared" ca="1" si="55"/>
        <v>99.303826076938265</v>
      </c>
      <c r="M80" s="22">
        <f t="shared" ca="1" si="55"/>
        <v>65.257786950741192</v>
      </c>
      <c r="N80" s="22">
        <f t="shared" ca="1" si="55"/>
        <v>101.92276556724865</v>
      </c>
      <c r="O80" s="22">
        <f t="shared" ca="1" si="55"/>
        <v>80.455008358709279</v>
      </c>
      <c r="P80" s="22">
        <f t="shared" ca="1" si="55"/>
        <v>92.408476899483304</v>
      </c>
      <c r="Q80" s="22">
        <f t="shared" ca="1" si="55"/>
        <v>75.606935645031783</v>
      </c>
      <c r="R80" s="22">
        <f t="shared" ca="1" si="55"/>
        <v>91.661081385228911</v>
      </c>
      <c r="S80" s="22">
        <f t="shared" ca="1" si="55"/>
        <v>56.908938382277455</v>
      </c>
      <c r="T80" s="22">
        <f t="shared" ca="1" si="55"/>
        <v>101.92276556724865</v>
      </c>
      <c r="U80" s="22">
        <f t="shared" ca="1" si="55"/>
        <v>85.686219675040647</v>
      </c>
      <c r="V80" s="22">
        <f t="shared" ca="1" si="55"/>
        <v>56.908938382277455</v>
      </c>
      <c r="W80" s="22">
        <f t="shared" ca="1" si="55"/>
        <v>111.91411864185699</v>
      </c>
      <c r="X80" s="22">
        <f t="shared" ca="1" si="55"/>
        <v>65.257786950741192</v>
      </c>
      <c r="Y80" s="22">
        <f t="shared" ca="1" si="55"/>
        <v>104.72760182504967</v>
      </c>
      <c r="Z80" s="22">
        <f t="shared" ca="1" si="55"/>
        <v>71.496263868543281</v>
      </c>
      <c r="AA80" s="22">
        <f t="shared" ca="1" si="55"/>
        <v>98.333899105089117</v>
      </c>
      <c r="AB80" s="22">
        <f t="shared" ca="1" si="55"/>
        <v>69.555369133894672</v>
      </c>
      <c r="AC80" s="22">
        <f t="shared" ca="1" si="55"/>
        <v>74.995430224278195</v>
      </c>
      <c r="AD80" s="22">
        <f t="shared" ca="1" si="55"/>
        <v>92.408476899483304</v>
      </c>
      <c r="AE80" s="22">
        <f t="shared" ca="1" si="55"/>
        <v>75.606935645031783</v>
      </c>
      <c r="AF80" s="22">
        <f t="shared" ca="1" si="55"/>
        <v>83.391353645930707</v>
      </c>
      <c r="AG80" s="22">
        <f t="shared" ca="1" si="55"/>
        <v>79.759517384239246</v>
      </c>
      <c r="AH80" s="22">
        <f t="shared" ca="1" si="55"/>
        <v>81.248584972040391</v>
      </c>
      <c r="AI80" s="22">
        <f t="shared" ca="1" si="55"/>
        <v>94.996752294727969</v>
      </c>
      <c r="AJ80" s="22">
        <f t="shared" ca="1" si="55"/>
        <v>81.248584972040391</v>
      </c>
      <c r="AK80" s="22">
        <f t="shared" ca="1" si="55"/>
        <v>85.686219675040647</v>
      </c>
      <c r="AL80" s="22">
        <f t="shared" ca="1" si="55"/>
        <v>74.995430224278195</v>
      </c>
      <c r="AM80" s="22">
        <f t="shared" ca="1" si="55"/>
        <v>130.55343583761424</v>
      </c>
      <c r="AN80" s="22">
        <f ca="1">AVERAGE(OFFSET($A80,0,Fixtures!$D$6,1,3))</f>
        <v>79.79517736917569</v>
      </c>
      <c r="AO80" s="22">
        <f ca="1">AVERAGE(OFFSET($A80,0,Fixtures!$D$6,1,6))</f>
        <v>80.399395812720073</v>
      </c>
      <c r="AP80" s="22">
        <f ca="1">AVERAGE(OFFSET($A80,0,Fixtures!$D$6,1,9))</f>
        <v>80.755092319836749</v>
      </c>
      <c r="AQ80" s="22">
        <f ca="1">AVERAGE(OFFSET($A80,0,Fixtures!$D$6,1,12))</f>
        <v>82.393948985028302</v>
      </c>
      <c r="AR80" s="22">
        <f ca="1">IF(OR(Fixtures!$D$6&lt;=0,Fixtures!$D$6&gt;39),AVERAGE(A80:AM80),AVERAGE(OFFSET($A80,0,Fixtures!$D$6,1,39-Fixtures!$D$6)))</f>
        <v>85.30544670587372</v>
      </c>
    </row>
    <row r="81" spans="1:44" x14ac:dyDescent="0.25">
      <c r="A81" s="30" t="s">
        <v>112</v>
      </c>
      <c r="B81" s="22">
        <f ca="1">MIN(VLOOKUP($A74,$A$2:$AM$12,B$14+1,FALSE),VLOOKUP($A81,$A$2:$AM$12,B$14+1,FALSE))</f>
        <v>79.759517384239246</v>
      </c>
      <c r="C81" s="22">
        <f t="shared" ref="C81:AM81" ca="1" si="56">MIN(VLOOKUP($A74,$A$2:$AM$12,C$14+1,FALSE),VLOOKUP($A81,$A$2:$AM$12,C$14+1,FALSE))</f>
        <v>56.908938382277455</v>
      </c>
      <c r="D81" s="22">
        <f t="shared" ca="1" si="56"/>
        <v>104.72760182504967</v>
      </c>
      <c r="E81" s="22">
        <f t="shared" ca="1" si="56"/>
        <v>77.724615513868329</v>
      </c>
      <c r="F81" s="22">
        <f t="shared" ca="1" si="56"/>
        <v>95.441383180888394</v>
      </c>
      <c r="G81" s="22">
        <f t="shared" ca="1" si="56"/>
        <v>84.529476392357566</v>
      </c>
      <c r="H81" s="22">
        <f t="shared" ca="1" si="56"/>
        <v>130.55343583761424</v>
      </c>
      <c r="I81" s="22">
        <f t="shared" ca="1" si="56"/>
        <v>94.996752294727969</v>
      </c>
      <c r="J81" s="22">
        <f t="shared" ca="1" si="56"/>
        <v>80.455008358709279</v>
      </c>
      <c r="K81" s="22">
        <f t="shared" ca="1" si="56"/>
        <v>91.566097070610255</v>
      </c>
      <c r="L81" s="22">
        <f t="shared" ca="1" si="56"/>
        <v>74.995430224278195</v>
      </c>
      <c r="M81" s="22">
        <f t="shared" ca="1" si="56"/>
        <v>65.257786950741192</v>
      </c>
      <c r="N81" s="22">
        <f t="shared" ca="1" si="56"/>
        <v>101.92276556724865</v>
      </c>
      <c r="O81" s="22">
        <f t="shared" ca="1" si="56"/>
        <v>111.91411864185699</v>
      </c>
      <c r="P81" s="22">
        <f t="shared" ca="1" si="56"/>
        <v>60.961725442216988</v>
      </c>
      <c r="Q81" s="22">
        <f t="shared" ca="1" si="56"/>
        <v>87.384322505997346</v>
      </c>
      <c r="R81" s="22">
        <f t="shared" ca="1" si="56"/>
        <v>83.391353645930707</v>
      </c>
      <c r="S81" s="22">
        <f t="shared" ca="1" si="56"/>
        <v>56.908938382277455</v>
      </c>
      <c r="T81" s="22">
        <f t="shared" ca="1" si="56"/>
        <v>77.724615513868329</v>
      </c>
      <c r="U81" s="22">
        <f t="shared" ca="1" si="56"/>
        <v>90.054383251152188</v>
      </c>
      <c r="V81" s="22">
        <f t="shared" ca="1" si="56"/>
        <v>110.17116245055088</v>
      </c>
      <c r="W81" s="22">
        <f t="shared" ca="1" si="56"/>
        <v>81.248584972040391</v>
      </c>
      <c r="X81" s="22">
        <f t="shared" ca="1" si="56"/>
        <v>98.333899105089117</v>
      </c>
      <c r="Y81" s="22">
        <f t="shared" ca="1" si="56"/>
        <v>110.0664684180749</v>
      </c>
      <c r="Z81" s="22">
        <f t="shared" ca="1" si="56"/>
        <v>69.555369133894672</v>
      </c>
      <c r="AA81" s="22">
        <f t="shared" ca="1" si="56"/>
        <v>65.257786950741192</v>
      </c>
      <c r="AB81" s="22">
        <f t="shared" ca="1" si="56"/>
        <v>69.555369133894672</v>
      </c>
      <c r="AC81" s="22">
        <f t="shared" ca="1" si="56"/>
        <v>74.995430224278195</v>
      </c>
      <c r="AD81" s="22">
        <f t="shared" ca="1" si="56"/>
        <v>71.496263868543281</v>
      </c>
      <c r="AE81" s="22">
        <f t="shared" ca="1" si="56"/>
        <v>74.508775540487434</v>
      </c>
      <c r="AF81" s="22">
        <f t="shared" ca="1" si="56"/>
        <v>83.391353645930707</v>
      </c>
      <c r="AG81" s="22">
        <f t="shared" ca="1" si="56"/>
        <v>79.759517384239246</v>
      </c>
      <c r="AH81" s="22">
        <f t="shared" ca="1" si="56"/>
        <v>81.248584972040391</v>
      </c>
      <c r="AI81" s="22">
        <f t="shared" ca="1" si="56"/>
        <v>91.566097070610255</v>
      </c>
      <c r="AJ81" s="22">
        <f t="shared" ca="1" si="56"/>
        <v>94.996752294727969</v>
      </c>
      <c r="AK81" s="22">
        <f t="shared" ca="1" si="56"/>
        <v>85.686219675040647</v>
      </c>
      <c r="AL81" s="22">
        <f t="shared" ca="1" si="56"/>
        <v>90.054383251152188</v>
      </c>
      <c r="AM81" s="22">
        <f t="shared" ca="1" si="56"/>
        <v>116.65057944330805</v>
      </c>
      <c r="AN81" s="22">
        <f ca="1">AVERAGE(OFFSET($A81,0,Fixtures!$D$6,1,3))</f>
        <v>68.122841739510179</v>
      </c>
      <c r="AO81" s="22">
        <f ca="1">AVERAGE(OFFSET($A81,0,Fixtures!$D$6,1,6))</f>
        <v>70.894832475306572</v>
      </c>
      <c r="AP81" s="22">
        <f ca="1">AVERAGE(OFFSET($A81,0,Fixtures!$D$6,1,9))</f>
        <v>74.418716761561072</v>
      </c>
      <c r="AQ81" s="22">
        <f ca="1">AVERAGE(OFFSET($A81,0,Fixtures!$D$6,1,12))</f>
        <v>78.501459991202381</v>
      </c>
      <c r="AR81" s="22">
        <f ca="1">IF(OR(Fixtures!$D$6&lt;=0,Fixtures!$D$6&gt;39),AVERAGE(A81:AM81),AVERAGE(OFFSET($A81,0,Fixtures!$D$6,1,39-Fixtures!$D$6)))</f>
        <v>82.051605899206351</v>
      </c>
    </row>
    <row r="82" spans="1:44" x14ac:dyDescent="0.25">
      <c r="A82" s="30" t="s">
        <v>10</v>
      </c>
      <c r="B82" s="22">
        <f ca="1">MIN(VLOOKUP($A74,$A$2:$AM$12,B$14+1,FALSE),VLOOKUP($A82,$A$2:$AM$12,B$14+1,FALSE))</f>
        <v>80.455008358709279</v>
      </c>
      <c r="C82" s="22">
        <f t="shared" ref="C82:AM82" ca="1" si="57">MIN(VLOOKUP($A74,$A$2:$AM$12,C$14+1,FALSE),VLOOKUP($A82,$A$2:$AM$12,C$14+1,FALSE))</f>
        <v>87.384322505997346</v>
      </c>
      <c r="D82" s="22">
        <f t="shared" ca="1" si="57"/>
        <v>103.31380447954814</v>
      </c>
      <c r="E82" s="22">
        <f t="shared" ca="1" si="57"/>
        <v>77.724615513868329</v>
      </c>
      <c r="F82" s="22">
        <f t="shared" ca="1" si="57"/>
        <v>92.408476899483304</v>
      </c>
      <c r="G82" s="22">
        <f t="shared" ca="1" si="57"/>
        <v>65.257786950741192</v>
      </c>
      <c r="H82" s="22">
        <f t="shared" ca="1" si="57"/>
        <v>104.72760182504967</v>
      </c>
      <c r="I82" s="22">
        <f t="shared" ca="1" si="57"/>
        <v>108.33683551229151</v>
      </c>
      <c r="J82" s="22">
        <f t="shared" ca="1" si="57"/>
        <v>111.91411864185699</v>
      </c>
      <c r="K82" s="22">
        <f t="shared" ca="1" si="57"/>
        <v>91.566097070610255</v>
      </c>
      <c r="L82" s="22">
        <f t="shared" ca="1" si="57"/>
        <v>99.303826076938265</v>
      </c>
      <c r="M82" s="22">
        <f t="shared" ca="1" si="57"/>
        <v>65.257786950741192</v>
      </c>
      <c r="N82" s="22">
        <f t="shared" ca="1" si="57"/>
        <v>98.333899105089117</v>
      </c>
      <c r="O82" s="22">
        <f t="shared" ca="1" si="57"/>
        <v>77.724615513868329</v>
      </c>
      <c r="P82" s="22">
        <f t="shared" ca="1" si="57"/>
        <v>71.496263868543281</v>
      </c>
      <c r="Q82" s="22">
        <f t="shared" ca="1" si="57"/>
        <v>74.508775540487434</v>
      </c>
      <c r="R82" s="22">
        <f t="shared" ca="1" si="57"/>
        <v>81.248584972040391</v>
      </c>
      <c r="S82" s="22">
        <f t="shared" ca="1" si="57"/>
        <v>56.908938382277455</v>
      </c>
      <c r="T82" s="22">
        <f t="shared" ca="1" si="57"/>
        <v>132.41168784835631</v>
      </c>
      <c r="U82" s="22">
        <f t="shared" ca="1" si="57"/>
        <v>56.908938382277455</v>
      </c>
      <c r="V82" s="22">
        <f t="shared" ca="1" si="57"/>
        <v>85.686219675040647</v>
      </c>
      <c r="W82" s="22">
        <f t="shared" ca="1" si="57"/>
        <v>111.91411864185699</v>
      </c>
      <c r="X82" s="22">
        <f t="shared" ca="1" si="57"/>
        <v>91.566097070610255</v>
      </c>
      <c r="Y82" s="22">
        <f t="shared" ca="1" si="57"/>
        <v>69.555369133894672</v>
      </c>
      <c r="Z82" s="22">
        <f t="shared" ca="1" si="57"/>
        <v>71.496263868543281</v>
      </c>
      <c r="AA82" s="22">
        <f t="shared" ca="1" si="57"/>
        <v>74.995430224278195</v>
      </c>
      <c r="AB82" s="22">
        <f t="shared" ca="1" si="57"/>
        <v>69.555369133894672</v>
      </c>
      <c r="AC82" s="22">
        <f t="shared" ca="1" si="57"/>
        <v>74.995430224278195</v>
      </c>
      <c r="AD82" s="22">
        <f t="shared" ca="1" si="57"/>
        <v>60.961725442216988</v>
      </c>
      <c r="AE82" s="22">
        <f t="shared" ca="1" si="57"/>
        <v>75.606935645031783</v>
      </c>
      <c r="AF82" s="22">
        <f t="shared" ca="1" si="57"/>
        <v>80.455008358709279</v>
      </c>
      <c r="AG82" s="22">
        <f t="shared" ca="1" si="57"/>
        <v>79.759517384239246</v>
      </c>
      <c r="AH82" s="22">
        <f t="shared" ca="1" si="57"/>
        <v>81.248584972040391</v>
      </c>
      <c r="AI82" s="22">
        <f t="shared" ca="1" si="57"/>
        <v>110.0664684180749</v>
      </c>
      <c r="AJ82" s="22">
        <f t="shared" ca="1" si="57"/>
        <v>94.996752294727969</v>
      </c>
      <c r="AK82" s="22">
        <f t="shared" ca="1" si="57"/>
        <v>84.529476392357566</v>
      </c>
      <c r="AL82" s="22">
        <f t="shared" ca="1" si="57"/>
        <v>79.759517384239246</v>
      </c>
      <c r="AM82" s="22">
        <f t="shared" ca="1" si="57"/>
        <v>75.606935645031783</v>
      </c>
      <c r="AN82" s="22">
        <f ca="1">AVERAGE(OFFSET($A82,0,Fixtures!$D$6,1,3))</f>
        <v>72.015687742238711</v>
      </c>
      <c r="AO82" s="22">
        <f ca="1">AVERAGE(OFFSET($A82,0,Fixtures!$D$6,1,6))</f>
        <v>71.268525756373862</v>
      </c>
      <c r="AP82" s="22">
        <f ca="1">AVERAGE(OFFSET($A82,0,Fixtures!$D$6,1,9))</f>
        <v>74.34158502813689</v>
      </c>
      <c r="AQ82" s="22">
        <f ca="1">AVERAGE(OFFSET($A82,0,Fixtures!$D$6,1,12))</f>
        <v>79.888913529866045</v>
      </c>
      <c r="AR82" s="22">
        <f ca="1">IF(OR(Fixtures!$D$6&lt;=0,Fixtures!$D$6&gt;39),AVERAGE(A82:AM82),AVERAGE(OFFSET($A82,0,Fixtures!$D$6,1,39-Fixtures!$D$6)))</f>
        <v>79.573815384833111</v>
      </c>
    </row>
    <row r="83" spans="1:44" x14ac:dyDescent="0.25">
      <c r="A83" s="30" t="s">
        <v>71</v>
      </c>
      <c r="B83" s="22">
        <f ca="1">MIN(VLOOKUP($A74,$A$2:$AM$12,B$14+1,FALSE),VLOOKUP($A83,$A$2:$AM$12,B$14+1,FALSE))</f>
        <v>80.455008358709279</v>
      </c>
      <c r="C83" s="22">
        <f t="shared" ref="C83:AM83" ca="1" si="58">MIN(VLOOKUP($A74,$A$2:$AM$12,C$14+1,FALSE),VLOOKUP($A83,$A$2:$AM$12,C$14+1,FALSE))</f>
        <v>87.384322505997346</v>
      </c>
      <c r="D83" s="22">
        <f t="shared" ca="1" si="58"/>
        <v>81.248584972040391</v>
      </c>
      <c r="E83" s="22">
        <f t="shared" ca="1" si="58"/>
        <v>74.508775540487434</v>
      </c>
      <c r="F83" s="22">
        <f t="shared" ca="1" si="58"/>
        <v>80.455008358709279</v>
      </c>
      <c r="G83" s="22">
        <f t="shared" ca="1" si="58"/>
        <v>84.529476392357566</v>
      </c>
      <c r="H83" s="22">
        <f t="shared" ca="1" si="58"/>
        <v>111.91411864185699</v>
      </c>
      <c r="I83" s="22">
        <f t="shared" ca="1" si="58"/>
        <v>75.606935645031783</v>
      </c>
      <c r="J83" s="22">
        <f t="shared" ca="1" si="58"/>
        <v>104.72760182504967</v>
      </c>
      <c r="K83" s="22">
        <f t="shared" ca="1" si="58"/>
        <v>65.257786950741192</v>
      </c>
      <c r="L83" s="22">
        <f t="shared" ca="1" si="58"/>
        <v>99.303826076938265</v>
      </c>
      <c r="M83" s="22">
        <f t="shared" ca="1" si="58"/>
        <v>65.257786950741192</v>
      </c>
      <c r="N83" s="22">
        <f t="shared" ca="1" si="58"/>
        <v>74.995430224278195</v>
      </c>
      <c r="O83" s="22">
        <f t="shared" ca="1" si="58"/>
        <v>116.65057944330805</v>
      </c>
      <c r="P83" s="22">
        <f t="shared" ca="1" si="58"/>
        <v>92.408476899483304</v>
      </c>
      <c r="Q83" s="22">
        <f t="shared" ca="1" si="58"/>
        <v>56.908938382277455</v>
      </c>
      <c r="R83" s="22">
        <f t="shared" ca="1" si="58"/>
        <v>91.661081385228911</v>
      </c>
      <c r="S83" s="22">
        <f t="shared" ca="1" si="58"/>
        <v>56.908938382277455</v>
      </c>
      <c r="T83" s="22">
        <f t="shared" ca="1" si="58"/>
        <v>92.408476899483304</v>
      </c>
      <c r="U83" s="22">
        <f t="shared" ca="1" si="58"/>
        <v>83.391353645930707</v>
      </c>
      <c r="V83" s="22">
        <f t="shared" ca="1" si="58"/>
        <v>91.566097070610255</v>
      </c>
      <c r="W83" s="22">
        <f t="shared" ca="1" si="58"/>
        <v>79.759517384239246</v>
      </c>
      <c r="X83" s="22">
        <f t="shared" ca="1" si="58"/>
        <v>85.686219675040647</v>
      </c>
      <c r="Y83" s="22">
        <f t="shared" ca="1" si="58"/>
        <v>101.92276556724865</v>
      </c>
      <c r="Z83" s="22">
        <f t="shared" ca="1" si="58"/>
        <v>71.496263868543281</v>
      </c>
      <c r="AA83" s="22">
        <f t="shared" ca="1" si="58"/>
        <v>98.333899105089117</v>
      </c>
      <c r="AB83" s="22">
        <f t="shared" ca="1" si="58"/>
        <v>69.555369133894672</v>
      </c>
      <c r="AC83" s="22">
        <f t="shared" ca="1" si="58"/>
        <v>74.995430224278195</v>
      </c>
      <c r="AD83" s="22">
        <f t="shared" ca="1" si="58"/>
        <v>69.555369133894672</v>
      </c>
      <c r="AE83" s="22">
        <f t="shared" ca="1" si="58"/>
        <v>75.606935645031783</v>
      </c>
      <c r="AF83" s="22">
        <f t="shared" ca="1" si="58"/>
        <v>83.391353645930707</v>
      </c>
      <c r="AG83" s="22">
        <f t="shared" ca="1" si="58"/>
        <v>79.759517384239246</v>
      </c>
      <c r="AH83" s="22">
        <f t="shared" ca="1" si="58"/>
        <v>81.248584972040391</v>
      </c>
      <c r="AI83" s="22">
        <f t="shared" ca="1" si="58"/>
        <v>71.496263868543281</v>
      </c>
      <c r="AJ83" s="22">
        <f t="shared" ca="1" si="58"/>
        <v>60.961725442216988</v>
      </c>
      <c r="AK83" s="22">
        <f t="shared" ca="1" si="58"/>
        <v>85.686219675040647</v>
      </c>
      <c r="AL83" s="22">
        <f t="shared" ca="1" si="58"/>
        <v>103.31380447954814</v>
      </c>
      <c r="AM83" s="22">
        <f t="shared" ca="1" si="58"/>
        <v>98.333899105089117</v>
      </c>
      <c r="AN83" s="22">
        <f ca="1">AVERAGE(OFFSET($A83,0,Fixtures!$D$6,1,3))</f>
        <v>79.79517736917569</v>
      </c>
      <c r="AO83" s="22">
        <f ca="1">AVERAGE(OFFSET($A83,0,Fixtures!$D$6,1,6))</f>
        <v>76.590544518455289</v>
      </c>
      <c r="AP83" s="22">
        <f ca="1">AVERAGE(OFFSET($A83,0,Fixtures!$D$6,1,9))</f>
        <v>78.215858123660226</v>
      </c>
      <c r="AQ83" s="22">
        <f ca="1">AVERAGE(OFFSET($A83,0,Fixtures!$D$6,1,12))</f>
        <v>76.840577674895258</v>
      </c>
      <c r="AR83" s="22">
        <f ca="1">IF(OR(Fixtures!$D$6&lt;=0,Fixtures!$D$6&gt;39),AVERAGE(A83:AM83),AVERAGE(OFFSET($A83,0,Fixtures!$D$6,1,39-Fixtures!$D$6)))</f>
        <v>80.266759691670032</v>
      </c>
    </row>
    <row r="84" spans="1:44" x14ac:dyDescent="0.25">
      <c r="A84" s="30" t="s">
        <v>63</v>
      </c>
      <c r="B84" s="22">
        <f ca="1">MIN(VLOOKUP($A74,$A$2:$AM$12,B$14+1,FALSE),VLOOKUP($A84,$A$2:$AM$12,B$14+1,FALSE))</f>
        <v>80.455008358709279</v>
      </c>
      <c r="C84" s="22">
        <f t="shared" ref="C84:AM84" ca="1" si="59">MIN(VLOOKUP($A74,$A$2:$AM$12,C$14+1,FALSE),VLOOKUP($A84,$A$2:$AM$12,C$14+1,FALSE))</f>
        <v>87.384322505997346</v>
      </c>
      <c r="D84" s="22">
        <f t="shared" ca="1" si="59"/>
        <v>94.996752294727969</v>
      </c>
      <c r="E84" s="22">
        <f t="shared" ca="1" si="59"/>
        <v>71.496263868543281</v>
      </c>
      <c r="F84" s="22">
        <f t="shared" ca="1" si="59"/>
        <v>101.92276556724865</v>
      </c>
      <c r="G84" s="22">
        <f t="shared" ca="1" si="59"/>
        <v>84.529476392357566</v>
      </c>
      <c r="H84" s="22">
        <f t="shared" ca="1" si="59"/>
        <v>79.759517384239246</v>
      </c>
      <c r="I84" s="22">
        <f t="shared" ca="1" si="59"/>
        <v>56.908938382277455</v>
      </c>
      <c r="J84" s="22">
        <f t="shared" ca="1" si="59"/>
        <v>110.0664684180749</v>
      </c>
      <c r="K84" s="22">
        <f t="shared" ca="1" si="59"/>
        <v>75.606935645031783</v>
      </c>
      <c r="L84" s="22">
        <f t="shared" ca="1" si="59"/>
        <v>60.961725442216988</v>
      </c>
      <c r="M84" s="22">
        <f t="shared" ca="1" si="59"/>
        <v>65.257786950741192</v>
      </c>
      <c r="N84" s="22">
        <f t="shared" ca="1" si="59"/>
        <v>85.686219675040647</v>
      </c>
      <c r="O84" s="22">
        <f t="shared" ca="1" si="59"/>
        <v>144.10855350236992</v>
      </c>
      <c r="P84" s="22">
        <f t="shared" ca="1" si="59"/>
        <v>92.408476899483304</v>
      </c>
      <c r="Q84" s="22">
        <f t="shared" ca="1" si="59"/>
        <v>80.455008358709279</v>
      </c>
      <c r="R84" s="22">
        <f t="shared" ca="1" si="59"/>
        <v>91.661081385228911</v>
      </c>
      <c r="S84" s="22">
        <f t="shared" ca="1" si="59"/>
        <v>56.908938382277455</v>
      </c>
      <c r="T84" s="22">
        <f t="shared" ca="1" si="59"/>
        <v>69.555369133894672</v>
      </c>
      <c r="U84" s="22">
        <f t="shared" ca="1" si="59"/>
        <v>90.054383251152188</v>
      </c>
      <c r="V84" s="22">
        <f t="shared" ca="1" si="59"/>
        <v>65.257786950741192</v>
      </c>
      <c r="W84" s="22">
        <f t="shared" ca="1" si="59"/>
        <v>92.408476899483304</v>
      </c>
      <c r="X84" s="22">
        <f t="shared" ca="1" si="59"/>
        <v>90.054383251152188</v>
      </c>
      <c r="Y84" s="22">
        <f t="shared" ca="1" si="59"/>
        <v>110.0664684180749</v>
      </c>
      <c r="Z84" s="22">
        <f t="shared" ca="1" si="59"/>
        <v>71.496263868543281</v>
      </c>
      <c r="AA84" s="22">
        <f t="shared" ca="1" si="59"/>
        <v>98.333899105089117</v>
      </c>
      <c r="AB84" s="22">
        <f t="shared" ca="1" si="59"/>
        <v>69.555369133894672</v>
      </c>
      <c r="AC84" s="22">
        <f t="shared" ca="1" si="59"/>
        <v>74.995430224278195</v>
      </c>
      <c r="AD84" s="22">
        <f t="shared" ca="1" si="59"/>
        <v>98.333899105089117</v>
      </c>
      <c r="AE84" s="22">
        <f t="shared" ca="1" si="59"/>
        <v>75.606935645031783</v>
      </c>
      <c r="AF84" s="22">
        <f t="shared" ca="1" si="59"/>
        <v>83.391353645930707</v>
      </c>
      <c r="AG84" s="22">
        <f t="shared" ca="1" si="59"/>
        <v>79.759517384239246</v>
      </c>
      <c r="AH84" s="22">
        <f t="shared" ca="1" si="59"/>
        <v>74.508775540487434</v>
      </c>
      <c r="AI84" s="22">
        <f t="shared" ca="1" si="59"/>
        <v>74.995430224278195</v>
      </c>
      <c r="AJ84" s="22">
        <f t="shared" ca="1" si="59"/>
        <v>87.384322505997346</v>
      </c>
      <c r="AK84" s="22">
        <f t="shared" ca="1" si="59"/>
        <v>77.724615513868329</v>
      </c>
      <c r="AL84" s="22">
        <f t="shared" ca="1" si="59"/>
        <v>103.31380447954814</v>
      </c>
      <c r="AM84" s="22">
        <f t="shared" ca="1" si="59"/>
        <v>83.391353645930707</v>
      </c>
      <c r="AN84" s="22">
        <f ca="1">AVERAGE(OFFSET($A84,0,Fixtures!$D$6,1,3))</f>
        <v>79.79517736917569</v>
      </c>
      <c r="AO84" s="22">
        <f ca="1">AVERAGE(OFFSET($A84,0,Fixtures!$D$6,1,6))</f>
        <v>81.386966180321039</v>
      </c>
      <c r="AP84" s="22">
        <f ca="1">AVERAGE(OFFSET($A84,0,Fixtures!$D$6,1,9))</f>
        <v>80.664604850287077</v>
      </c>
      <c r="AQ84" s="22">
        <f ca="1">AVERAGE(OFFSET($A84,0,Fixtures!$D$6,1,12))</f>
        <v>80.507150991393971</v>
      </c>
      <c r="AR84" s="22">
        <f ca="1">IF(OR(Fixtures!$D$6&lt;=0,Fixtures!$D$6&gt;39),AVERAGE(A84:AM84),AVERAGE(OFFSET($A84,0,Fixtures!$D$6,1,39-Fixtures!$D$6)))</f>
        <v>82.342212144443323</v>
      </c>
    </row>
    <row r="86" spans="1:44" x14ac:dyDescent="0.25">
      <c r="A86" s="31" t="s">
        <v>113</v>
      </c>
      <c r="B86" s="2">
        <v>1</v>
      </c>
      <c r="C86" s="2">
        <v>2</v>
      </c>
      <c r="D86" s="2">
        <v>3</v>
      </c>
      <c r="E86" s="2">
        <v>4</v>
      </c>
      <c r="F86" s="2">
        <v>5</v>
      </c>
      <c r="G86" s="2">
        <v>6</v>
      </c>
      <c r="H86" s="2">
        <v>7</v>
      </c>
      <c r="I86" s="2">
        <v>8</v>
      </c>
      <c r="J86" s="2">
        <v>9</v>
      </c>
      <c r="K86" s="2">
        <v>10</v>
      </c>
      <c r="L86" s="2">
        <v>11</v>
      </c>
      <c r="M86" s="2">
        <v>12</v>
      </c>
      <c r="N86" s="2">
        <v>13</v>
      </c>
      <c r="O86" s="2">
        <v>14</v>
      </c>
      <c r="P86" s="2">
        <v>15</v>
      </c>
      <c r="Q86" s="2">
        <v>16</v>
      </c>
      <c r="R86" s="2">
        <v>17</v>
      </c>
      <c r="S86" s="2">
        <v>18</v>
      </c>
      <c r="T86" s="2">
        <v>19</v>
      </c>
      <c r="U86" s="2">
        <v>20</v>
      </c>
      <c r="V86" s="2">
        <v>21</v>
      </c>
      <c r="W86" s="2">
        <v>22</v>
      </c>
      <c r="X86" s="2">
        <v>23</v>
      </c>
      <c r="Y86" s="2">
        <v>24</v>
      </c>
      <c r="Z86" s="2">
        <v>25</v>
      </c>
      <c r="AA86" s="2">
        <v>26</v>
      </c>
      <c r="AB86" s="2">
        <v>27</v>
      </c>
      <c r="AC86" s="2">
        <v>28</v>
      </c>
      <c r="AD86" s="2">
        <v>29</v>
      </c>
      <c r="AE86" s="2">
        <v>30</v>
      </c>
      <c r="AF86" s="2">
        <v>31</v>
      </c>
      <c r="AG86" s="2">
        <v>32</v>
      </c>
      <c r="AH86" s="2">
        <v>33</v>
      </c>
      <c r="AI86" s="2">
        <v>34</v>
      </c>
      <c r="AJ86" s="2">
        <v>35</v>
      </c>
      <c r="AK86" s="2">
        <v>36</v>
      </c>
      <c r="AL86" s="2">
        <v>37</v>
      </c>
      <c r="AM86" s="2">
        <v>38</v>
      </c>
      <c r="AN86" s="31" t="s">
        <v>56</v>
      </c>
      <c r="AO86" s="31" t="s">
        <v>57</v>
      </c>
      <c r="AP86" s="31" t="s">
        <v>58</v>
      </c>
      <c r="AQ86" s="31" t="s">
        <v>82</v>
      </c>
      <c r="AR86" s="31" t="s">
        <v>59</v>
      </c>
    </row>
    <row r="87" spans="1:44" x14ac:dyDescent="0.25">
      <c r="A87" s="30" t="s">
        <v>111</v>
      </c>
      <c r="B87" s="22">
        <f t="shared" ref="B87:AM87" ca="1" si="60">MIN(VLOOKUP($A86,$A$2:$AM$12,B$14+1,FALSE),VLOOKUP($A87,$A$2:$AM$12,B$14+1,FALSE))</f>
        <v>104.72760182504967</v>
      </c>
      <c r="C87" s="22">
        <f t="shared" ca="1" si="60"/>
        <v>60.961725442216988</v>
      </c>
      <c r="D87" s="22">
        <f t="shared" ca="1" si="60"/>
        <v>90.054383251152188</v>
      </c>
      <c r="E87" s="22">
        <f t="shared" ca="1" si="60"/>
        <v>69.555369133894672</v>
      </c>
      <c r="F87" s="22">
        <f t="shared" ca="1" si="60"/>
        <v>81.248584972040391</v>
      </c>
      <c r="G87" s="22">
        <f t="shared" ca="1" si="60"/>
        <v>91.661081385228911</v>
      </c>
      <c r="H87" s="22">
        <f t="shared" ca="1" si="60"/>
        <v>69.555369133894672</v>
      </c>
      <c r="I87" s="22">
        <f t="shared" ca="1" si="60"/>
        <v>83.391353645930707</v>
      </c>
      <c r="J87" s="22">
        <f t="shared" ca="1" si="60"/>
        <v>79.759517384239246</v>
      </c>
      <c r="K87" s="22">
        <f t="shared" ca="1" si="60"/>
        <v>108.33683551229151</v>
      </c>
      <c r="L87" s="22">
        <f t="shared" ca="1" si="60"/>
        <v>103.31380447954814</v>
      </c>
      <c r="M87" s="22">
        <f t="shared" ca="1" si="60"/>
        <v>77.724615513868329</v>
      </c>
      <c r="N87" s="22">
        <f t="shared" ca="1" si="60"/>
        <v>60.961725442216988</v>
      </c>
      <c r="O87" s="22">
        <f t="shared" ca="1" si="60"/>
        <v>80.455008358709279</v>
      </c>
      <c r="P87" s="22">
        <f t="shared" ca="1" si="60"/>
        <v>116.65057944330805</v>
      </c>
      <c r="Q87" s="22">
        <f t="shared" ca="1" si="60"/>
        <v>75.606935645031783</v>
      </c>
      <c r="R87" s="22">
        <f t="shared" ca="1" si="60"/>
        <v>92.408476899483304</v>
      </c>
      <c r="S87" s="22">
        <f t="shared" ca="1" si="60"/>
        <v>91.566097070610255</v>
      </c>
      <c r="T87" s="22">
        <f t="shared" ca="1" si="60"/>
        <v>71.496263868543281</v>
      </c>
      <c r="U87" s="22">
        <f t="shared" ca="1" si="60"/>
        <v>85.686219675040647</v>
      </c>
      <c r="V87" s="22">
        <f t="shared" ca="1" si="60"/>
        <v>56.908938382277455</v>
      </c>
      <c r="W87" s="22">
        <f t="shared" ca="1" si="60"/>
        <v>132.41168784835631</v>
      </c>
      <c r="X87" s="22">
        <f t="shared" ca="1" si="60"/>
        <v>65.257786950741192</v>
      </c>
      <c r="Y87" s="22">
        <f t="shared" ca="1" si="60"/>
        <v>77.724615513868329</v>
      </c>
      <c r="Z87" s="22">
        <f t="shared" ca="1" si="60"/>
        <v>74.508775540487434</v>
      </c>
      <c r="AA87" s="22">
        <f t="shared" ca="1" si="60"/>
        <v>85.686219675040647</v>
      </c>
      <c r="AB87" s="22">
        <f t="shared" ca="1" si="60"/>
        <v>111.91411864185699</v>
      </c>
      <c r="AC87" s="22">
        <f t="shared" ca="1" si="60"/>
        <v>75.606935645031783</v>
      </c>
      <c r="AD87" s="22">
        <f t="shared" ca="1" si="60"/>
        <v>92.408476899483304</v>
      </c>
      <c r="AE87" s="22">
        <f t="shared" ca="1" si="60"/>
        <v>95.441383180888394</v>
      </c>
      <c r="AF87" s="22">
        <f t="shared" ca="1" si="60"/>
        <v>74.508775540487434</v>
      </c>
      <c r="AG87" s="22">
        <f t="shared" ca="1" si="60"/>
        <v>91.566097070610255</v>
      </c>
      <c r="AH87" s="22">
        <f t="shared" ca="1" si="60"/>
        <v>84.529476392357566</v>
      </c>
      <c r="AI87" s="22">
        <f t="shared" ca="1" si="60"/>
        <v>94.996752294727969</v>
      </c>
      <c r="AJ87" s="22">
        <f t="shared" ca="1" si="60"/>
        <v>56.908938382277455</v>
      </c>
      <c r="AK87" s="22">
        <f t="shared" ca="1" si="60"/>
        <v>110.0664684180749</v>
      </c>
      <c r="AL87" s="22">
        <f t="shared" ca="1" si="60"/>
        <v>74.995430224278195</v>
      </c>
      <c r="AM87" s="22">
        <f t="shared" ca="1" si="60"/>
        <v>99.303826076938265</v>
      </c>
      <c r="AN87" s="22">
        <f ca="1">AVERAGE(OFFSET($A87,0,Fixtures!$D$6,1,3))</f>
        <v>90.703037952461685</v>
      </c>
      <c r="AO87" s="22">
        <f ca="1">AVERAGE(OFFSET($A87,0,Fixtures!$D$6,1,6))</f>
        <v>89.260984930464758</v>
      </c>
      <c r="AP87" s="22">
        <f ca="1">AVERAGE(OFFSET($A87,0,Fixtures!$D$6,1,9))</f>
        <v>87.352250954027085</v>
      </c>
      <c r="AQ87" s="22">
        <f ca="1">AVERAGE(OFFSET($A87,0,Fixtures!$D$6,1,12))</f>
        <v>87.34520147344368</v>
      </c>
      <c r="AR87" s="22">
        <f ca="1">IF(OR(Fixtures!$D$6&lt;=0,Fixtures!$D$6&gt;39),AVERAGE(A87:AM87),AVERAGE(OFFSET($A87,0,Fixtures!$D$6,1,39-Fixtures!$D$6)))</f>
        <v>87.317262427324323</v>
      </c>
    </row>
    <row r="88" spans="1:44" x14ac:dyDescent="0.25">
      <c r="A88" s="30" t="s">
        <v>121</v>
      </c>
      <c r="B88" s="22">
        <f ca="1">MIN(VLOOKUP($A86,$A$2:$AM$12,B$14+1,FALSE),VLOOKUP($A88,$A$2:$AM$12,B$14+1,FALSE))</f>
        <v>94.996752294727969</v>
      </c>
      <c r="C88" s="22">
        <f t="shared" ref="C88:AM88" ca="1" si="61">MIN(VLOOKUP($A86,$A$2:$AM$12,C$14+1,FALSE),VLOOKUP($A88,$A$2:$AM$12,C$14+1,FALSE))</f>
        <v>60.961725442216988</v>
      </c>
      <c r="D88" s="22">
        <f t="shared" ca="1" si="61"/>
        <v>95.441383180888394</v>
      </c>
      <c r="E88" s="22">
        <f t="shared" ca="1" si="61"/>
        <v>99.303826076938265</v>
      </c>
      <c r="F88" s="22">
        <f t="shared" ca="1" si="61"/>
        <v>74.995430224278195</v>
      </c>
      <c r="G88" s="22">
        <f t="shared" ca="1" si="61"/>
        <v>74.508775540487434</v>
      </c>
      <c r="H88" s="22">
        <f t="shared" ca="1" si="61"/>
        <v>69.555369133894672</v>
      </c>
      <c r="I88" s="22">
        <f t="shared" ca="1" si="61"/>
        <v>83.391353645930707</v>
      </c>
      <c r="J88" s="22">
        <f t="shared" ca="1" si="61"/>
        <v>79.759517384239246</v>
      </c>
      <c r="K88" s="22">
        <f t="shared" ca="1" si="61"/>
        <v>90.054383251152188</v>
      </c>
      <c r="L88" s="22">
        <f t="shared" ca="1" si="61"/>
        <v>71.496263868543281</v>
      </c>
      <c r="M88" s="22">
        <f t="shared" ca="1" si="61"/>
        <v>77.724615513868329</v>
      </c>
      <c r="N88" s="22">
        <f t="shared" ca="1" si="61"/>
        <v>110.0664684180749</v>
      </c>
      <c r="O88" s="22">
        <f t="shared" ca="1" si="61"/>
        <v>80.455008358709279</v>
      </c>
      <c r="P88" s="22">
        <f t="shared" ca="1" si="61"/>
        <v>98.333899105089117</v>
      </c>
      <c r="Q88" s="22">
        <f t="shared" ca="1" si="61"/>
        <v>75.606935645031783</v>
      </c>
      <c r="R88" s="22">
        <f t="shared" ca="1" si="61"/>
        <v>69.555369133894672</v>
      </c>
      <c r="S88" s="22">
        <f t="shared" ca="1" si="61"/>
        <v>75.606935645031783</v>
      </c>
      <c r="T88" s="22">
        <f t="shared" ca="1" si="61"/>
        <v>101.92276556724865</v>
      </c>
      <c r="U88" s="22">
        <f t="shared" ca="1" si="61"/>
        <v>65.257786950741192</v>
      </c>
      <c r="V88" s="22">
        <f t="shared" ca="1" si="61"/>
        <v>56.908938382277455</v>
      </c>
      <c r="W88" s="22">
        <f t="shared" ca="1" si="61"/>
        <v>110.0664684180749</v>
      </c>
      <c r="X88" s="22">
        <f t="shared" ca="1" si="61"/>
        <v>65.257786950741192</v>
      </c>
      <c r="Y88" s="22">
        <f t="shared" ca="1" si="61"/>
        <v>79.759517384239246</v>
      </c>
      <c r="Z88" s="22">
        <f t="shared" ca="1" si="61"/>
        <v>74.508775540487434</v>
      </c>
      <c r="AA88" s="22">
        <f t="shared" ca="1" si="61"/>
        <v>77.724615513868329</v>
      </c>
      <c r="AB88" s="22">
        <f t="shared" ca="1" si="61"/>
        <v>92.408476899483304</v>
      </c>
      <c r="AC88" s="22">
        <f t="shared" ca="1" si="61"/>
        <v>56.908938382277455</v>
      </c>
      <c r="AD88" s="22">
        <f t="shared" ca="1" si="61"/>
        <v>92.408476899483304</v>
      </c>
      <c r="AE88" s="22">
        <f t="shared" ca="1" si="61"/>
        <v>80.455008358709279</v>
      </c>
      <c r="AF88" s="22">
        <f t="shared" ca="1" si="61"/>
        <v>90.054383251152188</v>
      </c>
      <c r="AG88" s="22">
        <f t="shared" ca="1" si="61"/>
        <v>98.333899105089117</v>
      </c>
      <c r="AH88" s="22">
        <f t="shared" ca="1" si="61"/>
        <v>84.529476392357566</v>
      </c>
      <c r="AI88" s="22">
        <f t="shared" ca="1" si="61"/>
        <v>94.996752294727969</v>
      </c>
      <c r="AJ88" s="22">
        <f t="shared" ca="1" si="61"/>
        <v>81.248584972040391</v>
      </c>
      <c r="AK88" s="22">
        <f t="shared" ca="1" si="61"/>
        <v>116.65057944330805</v>
      </c>
      <c r="AL88" s="22">
        <f t="shared" ca="1" si="61"/>
        <v>60.961725442216988</v>
      </c>
      <c r="AM88" s="22">
        <f t="shared" ca="1" si="61"/>
        <v>91.661081385228911</v>
      </c>
      <c r="AN88" s="22">
        <f ca="1">AVERAGE(OFFSET($A88,0,Fixtures!$D$6,1,3))</f>
        <v>81.547289317946351</v>
      </c>
      <c r="AO88" s="22">
        <f ca="1">AVERAGE(OFFSET($A88,0,Fixtures!$D$6,1,6))</f>
        <v>79.069048599051527</v>
      </c>
      <c r="AP88" s="22">
        <f ca="1">AVERAGE(OFFSET($A88,0,Fixtures!$D$6,1,9))</f>
        <v>83.036894482545335</v>
      </c>
      <c r="AQ88" s="22">
        <f ca="1">AVERAGE(OFFSET($A88,0,Fixtures!$D$6,1,12))</f>
        <v>86.685663921082039</v>
      </c>
      <c r="AR88" s="22">
        <f ca="1">IF(OR(Fixtures!$D$6&lt;=0,Fixtures!$D$6&gt;39),AVERAGE(A88:AM88),AVERAGE(OFFSET($A88,0,Fixtures!$D$6,1,39-Fixtures!$D$6)))</f>
        <v>85.203626705745023</v>
      </c>
    </row>
    <row r="89" spans="1:44" x14ac:dyDescent="0.25">
      <c r="A89" s="30" t="s">
        <v>73</v>
      </c>
      <c r="B89" s="22">
        <f ca="1">MIN(VLOOKUP($A86,$A$2:$AM$12,B$14+1,FALSE),VLOOKUP($A89,$A$2:$AM$12,B$14+1,FALSE))</f>
        <v>75.606935645031783</v>
      </c>
      <c r="C89" s="22">
        <f t="shared" ref="C89:AM89" ca="1" si="62">MIN(VLOOKUP($A86,$A$2:$AM$12,C$14+1,FALSE),VLOOKUP($A89,$A$2:$AM$12,C$14+1,FALSE))</f>
        <v>60.961725442216988</v>
      </c>
      <c r="D89" s="22">
        <f t="shared" ca="1" si="62"/>
        <v>117.90699832012083</v>
      </c>
      <c r="E89" s="22">
        <f t="shared" ca="1" si="62"/>
        <v>99.303826076938265</v>
      </c>
      <c r="F89" s="22">
        <f t="shared" ca="1" si="62"/>
        <v>90.054383251152188</v>
      </c>
      <c r="G89" s="22">
        <f t="shared" ca="1" si="62"/>
        <v>91.661081385228911</v>
      </c>
      <c r="H89" s="22">
        <f t="shared" ca="1" si="62"/>
        <v>69.555369133894672</v>
      </c>
      <c r="I89" s="22">
        <f t="shared" ca="1" si="62"/>
        <v>83.391353645930707</v>
      </c>
      <c r="J89" s="22">
        <f t="shared" ca="1" si="62"/>
        <v>71.496263868543281</v>
      </c>
      <c r="K89" s="22">
        <f t="shared" ca="1" si="62"/>
        <v>94.996752294727969</v>
      </c>
      <c r="L89" s="22">
        <f t="shared" ca="1" si="62"/>
        <v>103.31380447954814</v>
      </c>
      <c r="M89" s="22">
        <f t="shared" ca="1" si="62"/>
        <v>74.508775540487434</v>
      </c>
      <c r="N89" s="22">
        <f t="shared" ca="1" si="62"/>
        <v>91.566097070610255</v>
      </c>
      <c r="O89" s="22">
        <f t="shared" ca="1" si="62"/>
        <v>80.455008358709279</v>
      </c>
      <c r="P89" s="22">
        <f t="shared" ca="1" si="62"/>
        <v>69.555369133894672</v>
      </c>
      <c r="Q89" s="22">
        <f t="shared" ca="1" si="62"/>
        <v>75.606935645031783</v>
      </c>
      <c r="R89" s="22">
        <f t="shared" ca="1" si="62"/>
        <v>134.65364299511776</v>
      </c>
      <c r="S89" s="22">
        <f t="shared" ca="1" si="62"/>
        <v>74.995430224278195</v>
      </c>
      <c r="T89" s="22">
        <f t="shared" ca="1" si="62"/>
        <v>80.455008358709279</v>
      </c>
      <c r="U89" s="22">
        <f t="shared" ca="1" si="62"/>
        <v>85.686219675040647</v>
      </c>
      <c r="V89" s="22">
        <f t="shared" ca="1" si="62"/>
        <v>56.908938382277455</v>
      </c>
      <c r="W89" s="22">
        <f t="shared" ca="1" si="62"/>
        <v>77.724615513868329</v>
      </c>
      <c r="X89" s="22">
        <f t="shared" ca="1" si="62"/>
        <v>65.257786950741192</v>
      </c>
      <c r="Y89" s="22">
        <f t="shared" ca="1" si="62"/>
        <v>84.529476392357566</v>
      </c>
      <c r="Z89" s="22">
        <f t="shared" ca="1" si="62"/>
        <v>74.508775540487434</v>
      </c>
      <c r="AA89" s="22">
        <f t="shared" ca="1" si="62"/>
        <v>92.408476899483304</v>
      </c>
      <c r="AB89" s="22">
        <f t="shared" ca="1" si="62"/>
        <v>91.661081385228911</v>
      </c>
      <c r="AC89" s="22">
        <f t="shared" ca="1" si="62"/>
        <v>110.17116245055088</v>
      </c>
      <c r="AD89" s="22">
        <f t="shared" ca="1" si="62"/>
        <v>92.408476899483304</v>
      </c>
      <c r="AE89" s="22">
        <f t="shared" ca="1" si="62"/>
        <v>56.908938382277455</v>
      </c>
      <c r="AF89" s="22">
        <f t="shared" ca="1" si="62"/>
        <v>90.054383251152188</v>
      </c>
      <c r="AG89" s="22">
        <f t="shared" ca="1" si="62"/>
        <v>60.961725442216988</v>
      </c>
      <c r="AH89" s="22">
        <f t="shared" ca="1" si="62"/>
        <v>84.529476392357566</v>
      </c>
      <c r="AI89" s="22">
        <f t="shared" ca="1" si="62"/>
        <v>85.686219675040647</v>
      </c>
      <c r="AJ89" s="22">
        <f t="shared" ca="1" si="62"/>
        <v>81.248584972040391</v>
      </c>
      <c r="AK89" s="22">
        <f t="shared" ca="1" si="62"/>
        <v>144.10855350236992</v>
      </c>
      <c r="AL89" s="22">
        <f t="shared" ca="1" si="62"/>
        <v>74.995430224278195</v>
      </c>
      <c r="AM89" s="22">
        <f t="shared" ca="1" si="62"/>
        <v>110.0664684180749</v>
      </c>
      <c r="AN89" s="22">
        <f ca="1">AVERAGE(OFFSET($A89,0,Fixtures!$D$6,1,3))</f>
        <v>86.192777941733212</v>
      </c>
      <c r="AO89" s="22">
        <f ca="1">AVERAGE(OFFSET($A89,0,Fixtures!$D$6,1,6))</f>
        <v>86.344485259585213</v>
      </c>
      <c r="AP89" s="22">
        <f ca="1">AVERAGE(OFFSET($A89,0,Fixtures!$D$6,1,9))</f>
        <v>83.734721849248672</v>
      </c>
      <c r="AQ89" s="22">
        <f ca="1">AVERAGE(OFFSET($A89,0,Fixtures!$D$6,1,12))</f>
        <v>88.721321232724094</v>
      </c>
      <c r="AR89" s="22">
        <f ca="1">IF(OR(Fixtures!$D$6&lt;=0,Fixtures!$D$6&gt;39),AVERAGE(A89:AM89),AVERAGE(OFFSET($A89,0,Fixtures!$D$6,1,39-Fixtures!$D$6)))</f>
        <v>89.265553816788724</v>
      </c>
    </row>
    <row r="90" spans="1:44" x14ac:dyDescent="0.25">
      <c r="A90" s="30" t="s">
        <v>61</v>
      </c>
      <c r="B90" s="22">
        <f ca="1">MIN(VLOOKUP($A86,$A$2:$AM$12,B$14+1,FALSE),VLOOKUP($A90,$A$2:$AM$12,B$14+1,FALSE))</f>
        <v>95.441383180888394</v>
      </c>
      <c r="C90" s="22">
        <f t="shared" ref="C90:AM90" ca="1" si="63">MIN(VLOOKUP($A86,$A$2:$AM$12,C$14+1,FALSE),VLOOKUP($A90,$A$2:$AM$12,C$14+1,FALSE))</f>
        <v>60.961725442216988</v>
      </c>
      <c r="D90" s="22">
        <f t="shared" ca="1" si="63"/>
        <v>111.91411864185699</v>
      </c>
      <c r="E90" s="22">
        <f t="shared" ca="1" si="63"/>
        <v>99.303826076938265</v>
      </c>
      <c r="F90" s="22">
        <f t="shared" ca="1" si="63"/>
        <v>103.31380447954814</v>
      </c>
      <c r="G90" s="22">
        <f t="shared" ca="1" si="63"/>
        <v>71.496263868543281</v>
      </c>
      <c r="H90" s="22">
        <f t="shared" ca="1" si="63"/>
        <v>69.555369133894672</v>
      </c>
      <c r="I90" s="22">
        <f t="shared" ca="1" si="63"/>
        <v>83.391353645930707</v>
      </c>
      <c r="J90" s="22">
        <f t="shared" ca="1" si="63"/>
        <v>79.759517384239246</v>
      </c>
      <c r="K90" s="22">
        <f t="shared" ca="1" si="63"/>
        <v>108.33683551229151</v>
      </c>
      <c r="L90" s="22">
        <f t="shared" ca="1" si="63"/>
        <v>92.408476899483304</v>
      </c>
      <c r="M90" s="22">
        <f t="shared" ca="1" si="63"/>
        <v>77.724615513868329</v>
      </c>
      <c r="N90" s="22">
        <f t="shared" ca="1" si="63"/>
        <v>94.996752294727969</v>
      </c>
      <c r="O90" s="22">
        <f t="shared" ca="1" si="63"/>
        <v>56.908938382277455</v>
      </c>
      <c r="P90" s="22">
        <f t="shared" ca="1" si="63"/>
        <v>116.65057944330805</v>
      </c>
      <c r="Q90" s="22">
        <f t="shared" ca="1" si="63"/>
        <v>75.606935645031783</v>
      </c>
      <c r="R90" s="22">
        <f t="shared" ca="1" si="63"/>
        <v>60.961725442216988</v>
      </c>
      <c r="S90" s="22">
        <f t="shared" ca="1" si="63"/>
        <v>79.759517384239246</v>
      </c>
      <c r="T90" s="22">
        <f t="shared" ca="1" si="63"/>
        <v>101.92276556724865</v>
      </c>
      <c r="U90" s="22">
        <f t="shared" ca="1" si="63"/>
        <v>85.686219675040647</v>
      </c>
      <c r="V90" s="22">
        <f t="shared" ca="1" si="63"/>
        <v>56.908938382277455</v>
      </c>
      <c r="W90" s="22">
        <f t="shared" ca="1" si="63"/>
        <v>132.41168784835631</v>
      </c>
      <c r="X90" s="22">
        <f t="shared" ca="1" si="63"/>
        <v>65.257786950741192</v>
      </c>
      <c r="Y90" s="22">
        <f t="shared" ca="1" si="63"/>
        <v>104.72760182504967</v>
      </c>
      <c r="Z90" s="22">
        <f t="shared" ca="1" si="63"/>
        <v>74.508775540487434</v>
      </c>
      <c r="AA90" s="22">
        <f t="shared" ca="1" si="63"/>
        <v>116.65057944330805</v>
      </c>
      <c r="AB90" s="22">
        <f t="shared" ca="1" si="63"/>
        <v>65.257786950741192</v>
      </c>
      <c r="AC90" s="22">
        <f t="shared" ca="1" si="63"/>
        <v>74.508775540487434</v>
      </c>
      <c r="AD90" s="22">
        <f t="shared" ca="1" si="63"/>
        <v>85.686219675040647</v>
      </c>
      <c r="AE90" s="22">
        <f t="shared" ca="1" si="63"/>
        <v>95.441383180888394</v>
      </c>
      <c r="AF90" s="22">
        <f t="shared" ca="1" si="63"/>
        <v>77.724615513868329</v>
      </c>
      <c r="AG90" s="22">
        <f t="shared" ca="1" si="63"/>
        <v>69.555369133894672</v>
      </c>
      <c r="AH90" s="22">
        <f t="shared" ca="1" si="63"/>
        <v>75.606935645031783</v>
      </c>
      <c r="AI90" s="22">
        <f t="shared" ca="1" si="63"/>
        <v>94.996752294727969</v>
      </c>
      <c r="AJ90" s="22">
        <f t="shared" ca="1" si="63"/>
        <v>81.248584972040391</v>
      </c>
      <c r="AK90" s="22">
        <f t="shared" ca="1" si="63"/>
        <v>91.566097070610255</v>
      </c>
      <c r="AL90" s="22">
        <f t="shared" ca="1" si="63"/>
        <v>74.995430224278195</v>
      </c>
      <c r="AM90" s="22">
        <f t="shared" ca="1" si="63"/>
        <v>84.529476392357566</v>
      </c>
      <c r="AN90" s="22">
        <f ca="1">AVERAGE(OFFSET($A90,0,Fixtures!$D$6,1,3))</f>
        <v>85.472380644845558</v>
      </c>
      <c r="AO90" s="22">
        <f ca="1">AVERAGE(OFFSET($A90,0,Fixtures!$D$6,1,6))</f>
        <v>85.342253388492182</v>
      </c>
      <c r="AP90" s="22">
        <f ca="1">AVERAGE(OFFSET($A90,0,Fixtures!$D$6,1,9))</f>
        <v>81.66004895819421</v>
      </c>
      <c r="AQ90" s="22">
        <f ca="1">AVERAGE(OFFSET($A90,0,Fixtures!$D$6,1,12))</f>
        <v>83.56265624676054</v>
      </c>
      <c r="AR90" s="22">
        <f ca="1">IF(OR(Fixtures!$D$6&lt;=0,Fixtures!$D$6&gt;39),AVERAGE(A90:AM90),AVERAGE(OFFSET($A90,0,Fixtures!$D$6,1,39-Fixtures!$D$6)))</f>
        <v>83.019770112697302</v>
      </c>
    </row>
    <row r="91" spans="1:44" x14ac:dyDescent="0.25">
      <c r="A91" s="30" t="s">
        <v>53</v>
      </c>
      <c r="B91" s="22">
        <f ca="1">MIN(VLOOKUP($A86,$A$2:$AM$12,B$14+1,FALSE),VLOOKUP($A91,$A$2:$AM$12,B$14+1,FALSE))</f>
        <v>90.054383251152188</v>
      </c>
      <c r="C91" s="22">
        <f t="shared" ref="C91:AM91" ca="1" si="64">MIN(VLOOKUP($A86,$A$2:$AM$12,C$14+1,FALSE),VLOOKUP($A91,$A$2:$AM$12,C$14+1,FALSE))</f>
        <v>60.961725442216988</v>
      </c>
      <c r="D91" s="22">
        <f t="shared" ca="1" si="64"/>
        <v>117.90699832012083</v>
      </c>
      <c r="E91" s="22">
        <f t="shared" ca="1" si="64"/>
        <v>83.391353645930707</v>
      </c>
      <c r="F91" s="22">
        <f t="shared" ca="1" si="64"/>
        <v>104.72760182504967</v>
      </c>
      <c r="G91" s="22">
        <f t="shared" ca="1" si="64"/>
        <v>91.566097070610255</v>
      </c>
      <c r="H91" s="22">
        <f t="shared" ca="1" si="64"/>
        <v>69.555369133894672</v>
      </c>
      <c r="I91" s="22">
        <f t="shared" ca="1" si="64"/>
        <v>83.391353645930707</v>
      </c>
      <c r="J91" s="22">
        <f t="shared" ca="1" si="64"/>
        <v>79.759517384239246</v>
      </c>
      <c r="K91" s="22">
        <f t="shared" ca="1" si="64"/>
        <v>98.333899105089117</v>
      </c>
      <c r="L91" s="22">
        <f t="shared" ca="1" si="64"/>
        <v>103.31380447954814</v>
      </c>
      <c r="M91" s="22">
        <f t="shared" ca="1" si="64"/>
        <v>77.724615513868329</v>
      </c>
      <c r="N91" s="22">
        <f t="shared" ca="1" si="64"/>
        <v>110.0664684180749</v>
      </c>
      <c r="O91" s="22">
        <f t="shared" ca="1" si="64"/>
        <v>80.455008358709279</v>
      </c>
      <c r="P91" s="22">
        <f t="shared" ca="1" si="64"/>
        <v>65.257786950741192</v>
      </c>
      <c r="Q91" s="22">
        <f t="shared" ca="1" si="64"/>
        <v>75.606935645031783</v>
      </c>
      <c r="R91" s="22">
        <f t="shared" ca="1" si="64"/>
        <v>84.529476392357566</v>
      </c>
      <c r="S91" s="22">
        <f t="shared" ca="1" si="64"/>
        <v>74.508775540487434</v>
      </c>
      <c r="T91" s="22">
        <f t="shared" ca="1" si="64"/>
        <v>81.248584972040391</v>
      </c>
      <c r="U91" s="22">
        <f t="shared" ca="1" si="64"/>
        <v>85.686219675040647</v>
      </c>
      <c r="V91" s="22">
        <f t="shared" ca="1" si="64"/>
        <v>56.908938382277455</v>
      </c>
      <c r="W91" s="22">
        <f t="shared" ca="1" si="64"/>
        <v>80.455008358709279</v>
      </c>
      <c r="X91" s="22">
        <f t="shared" ca="1" si="64"/>
        <v>65.257786950741192</v>
      </c>
      <c r="Y91" s="22">
        <f t="shared" ca="1" si="64"/>
        <v>95.441383180888394</v>
      </c>
      <c r="Z91" s="22">
        <f t="shared" ca="1" si="64"/>
        <v>74.508775540487434</v>
      </c>
      <c r="AA91" s="22">
        <f t="shared" ca="1" si="64"/>
        <v>110.0664684180749</v>
      </c>
      <c r="AB91" s="22">
        <f t="shared" ca="1" si="64"/>
        <v>60.961725442216988</v>
      </c>
      <c r="AC91" s="22">
        <f t="shared" ca="1" si="64"/>
        <v>103.31380447954814</v>
      </c>
      <c r="AD91" s="22">
        <f t="shared" ca="1" si="64"/>
        <v>77.724615513868329</v>
      </c>
      <c r="AE91" s="22">
        <f t="shared" ca="1" si="64"/>
        <v>79.759517384239246</v>
      </c>
      <c r="AF91" s="22">
        <f t="shared" ca="1" si="64"/>
        <v>90.054383251152188</v>
      </c>
      <c r="AG91" s="22">
        <f t="shared" ca="1" si="64"/>
        <v>74.995430224278195</v>
      </c>
      <c r="AH91" s="22">
        <f t="shared" ca="1" si="64"/>
        <v>84.529476392357566</v>
      </c>
      <c r="AI91" s="22">
        <f t="shared" ca="1" si="64"/>
        <v>94.996752294727969</v>
      </c>
      <c r="AJ91" s="22">
        <f t="shared" ca="1" si="64"/>
        <v>81.248584972040391</v>
      </c>
      <c r="AK91" s="22">
        <f t="shared" ca="1" si="64"/>
        <v>108.33683551229151</v>
      </c>
      <c r="AL91" s="22">
        <f t="shared" ca="1" si="64"/>
        <v>74.995430224278195</v>
      </c>
      <c r="AM91" s="22">
        <f t="shared" ca="1" si="64"/>
        <v>85.686219675040647</v>
      </c>
      <c r="AN91" s="22">
        <f ca="1">AVERAGE(OFFSET($A91,0,Fixtures!$D$6,1,3))</f>
        <v>81.845656466926442</v>
      </c>
      <c r="AO91" s="22">
        <f ca="1">AVERAGE(OFFSET($A91,0,Fixtures!$D$6,1,6))</f>
        <v>84.389151129739176</v>
      </c>
      <c r="AP91" s="22">
        <f ca="1">AVERAGE(OFFSET($A91,0,Fixtures!$D$6,1,9))</f>
        <v>83.99046629402477</v>
      </c>
      <c r="AQ91" s="22">
        <f ca="1">AVERAGE(OFFSET($A91,0,Fixtures!$D$6,1,12))</f>
        <v>86.708030785440243</v>
      </c>
      <c r="AR91" s="22">
        <f ca="1">IF(OR(Fixtures!$D$6&lt;=0,Fixtures!$D$6&gt;39),AVERAGE(A91:AM91),AVERAGE(OFFSET($A91,0,Fixtures!$D$6,1,39-Fixtures!$D$6)))</f>
        <v>85.798429951757257</v>
      </c>
    </row>
    <row r="92" spans="1:44" x14ac:dyDescent="0.25">
      <c r="A92" s="30" t="s">
        <v>2</v>
      </c>
      <c r="B92" s="22">
        <f ca="1">MIN(VLOOKUP($A86,$A$2:$AM$12,B$14+1,FALSE),VLOOKUP($A92,$A$2:$AM$12,B$14+1,FALSE))</f>
        <v>80.455008358709279</v>
      </c>
      <c r="C92" s="22">
        <f t="shared" ref="C92:AM92" ca="1" si="65">MIN(VLOOKUP($A86,$A$2:$AM$12,C$14+1,FALSE),VLOOKUP($A92,$A$2:$AM$12,C$14+1,FALSE))</f>
        <v>60.961725442216988</v>
      </c>
      <c r="D92" s="22">
        <f t="shared" ca="1" si="65"/>
        <v>104.72760182504967</v>
      </c>
      <c r="E92" s="22">
        <f t="shared" ca="1" si="65"/>
        <v>77.724615513868329</v>
      </c>
      <c r="F92" s="22">
        <f t="shared" ca="1" si="65"/>
        <v>155.51232471021717</v>
      </c>
      <c r="G92" s="22">
        <f t="shared" ca="1" si="65"/>
        <v>84.529476392357566</v>
      </c>
      <c r="H92" s="22">
        <f t="shared" ca="1" si="65"/>
        <v>69.555369133894672</v>
      </c>
      <c r="I92" s="22">
        <f t="shared" ca="1" si="65"/>
        <v>83.391353645930707</v>
      </c>
      <c r="J92" s="22">
        <f t="shared" ca="1" si="65"/>
        <v>79.759517384239246</v>
      </c>
      <c r="K92" s="22">
        <f t="shared" ca="1" si="65"/>
        <v>91.566097070610255</v>
      </c>
      <c r="L92" s="22">
        <f t="shared" ca="1" si="65"/>
        <v>99.303826076938265</v>
      </c>
      <c r="M92" s="22">
        <f t="shared" ca="1" si="65"/>
        <v>65.257786950741192</v>
      </c>
      <c r="N92" s="22">
        <f t="shared" ca="1" si="65"/>
        <v>101.92276556724865</v>
      </c>
      <c r="O92" s="22">
        <f t="shared" ca="1" si="65"/>
        <v>80.455008358709279</v>
      </c>
      <c r="P92" s="22">
        <f t="shared" ca="1" si="65"/>
        <v>92.408476899483304</v>
      </c>
      <c r="Q92" s="22">
        <f t="shared" ca="1" si="65"/>
        <v>75.606935645031783</v>
      </c>
      <c r="R92" s="22">
        <f t="shared" ca="1" si="65"/>
        <v>91.661081385228911</v>
      </c>
      <c r="S92" s="22">
        <f t="shared" ca="1" si="65"/>
        <v>56.908938382277455</v>
      </c>
      <c r="T92" s="22">
        <f t="shared" ca="1" si="65"/>
        <v>101.92276556724865</v>
      </c>
      <c r="U92" s="22">
        <f t="shared" ca="1" si="65"/>
        <v>85.686219675040647</v>
      </c>
      <c r="V92" s="22">
        <f t="shared" ca="1" si="65"/>
        <v>56.908938382277455</v>
      </c>
      <c r="W92" s="22">
        <f t="shared" ca="1" si="65"/>
        <v>111.91411864185699</v>
      </c>
      <c r="X92" s="22">
        <f t="shared" ca="1" si="65"/>
        <v>65.257786950741192</v>
      </c>
      <c r="Y92" s="22">
        <f t="shared" ca="1" si="65"/>
        <v>104.72760182504967</v>
      </c>
      <c r="Z92" s="22">
        <f t="shared" ca="1" si="65"/>
        <v>71.496263868543281</v>
      </c>
      <c r="AA92" s="22">
        <f t="shared" ca="1" si="65"/>
        <v>98.333899105089117</v>
      </c>
      <c r="AB92" s="22">
        <f t="shared" ca="1" si="65"/>
        <v>69.555369133894672</v>
      </c>
      <c r="AC92" s="22">
        <f t="shared" ca="1" si="65"/>
        <v>74.995430224278195</v>
      </c>
      <c r="AD92" s="22">
        <f t="shared" ca="1" si="65"/>
        <v>92.408476899483304</v>
      </c>
      <c r="AE92" s="22">
        <f t="shared" ca="1" si="65"/>
        <v>75.606935645031783</v>
      </c>
      <c r="AF92" s="22">
        <f t="shared" ca="1" si="65"/>
        <v>83.391353645930707</v>
      </c>
      <c r="AG92" s="22">
        <f t="shared" ca="1" si="65"/>
        <v>79.759517384239246</v>
      </c>
      <c r="AH92" s="22">
        <f t="shared" ca="1" si="65"/>
        <v>81.248584972040391</v>
      </c>
      <c r="AI92" s="22">
        <f t="shared" ca="1" si="65"/>
        <v>94.996752294727969</v>
      </c>
      <c r="AJ92" s="22">
        <f t="shared" ca="1" si="65"/>
        <v>81.248584972040391</v>
      </c>
      <c r="AK92" s="22">
        <f t="shared" ca="1" si="65"/>
        <v>85.686219675040647</v>
      </c>
      <c r="AL92" s="22">
        <f t="shared" ca="1" si="65"/>
        <v>74.995430224278195</v>
      </c>
      <c r="AM92" s="22">
        <f t="shared" ca="1" si="65"/>
        <v>130.55343583761424</v>
      </c>
      <c r="AN92" s="22">
        <f ca="1">AVERAGE(OFFSET($A92,0,Fixtures!$D$6,1,3))</f>
        <v>79.79517736917569</v>
      </c>
      <c r="AO92" s="22">
        <f ca="1">AVERAGE(OFFSET($A92,0,Fixtures!$D$6,1,6))</f>
        <v>80.399395812720073</v>
      </c>
      <c r="AP92" s="22">
        <f ca="1">AVERAGE(OFFSET($A92,0,Fixtures!$D$6,1,9))</f>
        <v>80.755092319836749</v>
      </c>
      <c r="AQ92" s="22">
        <f ca="1">AVERAGE(OFFSET($A92,0,Fixtures!$D$6,1,12))</f>
        <v>82.393948985028302</v>
      </c>
      <c r="AR92" s="22">
        <f ca="1">IF(OR(Fixtures!$D$6&lt;=0,Fixtures!$D$6&gt;39),AVERAGE(A92:AM92),AVERAGE(OFFSET($A92,0,Fixtures!$D$6,1,39-Fixtures!$D$6)))</f>
        <v>85.30544670587372</v>
      </c>
    </row>
    <row r="93" spans="1:44" x14ac:dyDescent="0.25">
      <c r="A93" s="30" t="s">
        <v>112</v>
      </c>
      <c r="B93" s="22">
        <f ca="1">MIN(VLOOKUP($A86,$A$2:$AM$12,B$14+1,FALSE),VLOOKUP($A93,$A$2:$AM$12,B$14+1,FALSE))</f>
        <v>79.759517384239246</v>
      </c>
      <c r="C93" s="22">
        <f t="shared" ref="C93:AM93" ca="1" si="66">MIN(VLOOKUP($A86,$A$2:$AM$12,C$14+1,FALSE),VLOOKUP($A93,$A$2:$AM$12,C$14+1,FALSE))</f>
        <v>56.908938382277455</v>
      </c>
      <c r="D93" s="22">
        <f t="shared" ca="1" si="66"/>
        <v>110.17116245055088</v>
      </c>
      <c r="E93" s="22">
        <f t="shared" ca="1" si="66"/>
        <v>99.303826076938265</v>
      </c>
      <c r="F93" s="22">
        <f t="shared" ca="1" si="66"/>
        <v>95.441383180888394</v>
      </c>
      <c r="G93" s="22">
        <f t="shared" ca="1" si="66"/>
        <v>91.661081385228911</v>
      </c>
      <c r="H93" s="22">
        <f t="shared" ca="1" si="66"/>
        <v>69.555369133894672</v>
      </c>
      <c r="I93" s="22">
        <f t="shared" ca="1" si="66"/>
        <v>83.391353645930707</v>
      </c>
      <c r="J93" s="22">
        <f t="shared" ca="1" si="66"/>
        <v>79.759517384239246</v>
      </c>
      <c r="K93" s="22">
        <f t="shared" ca="1" si="66"/>
        <v>99.303826076938265</v>
      </c>
      <c r="L93" s="22">
        <f t="shared" ca="1" si="66"/>
        <v>74.995430224278195</v>
      </c>
      <c r="M93" s="22">
        <f t="shared" ca="1" si="66"/>
        <v>77.724615513868329</v>
      </c>
      <c r="N93" s="22">
        <f t="shared" ca="1" si="66"/>
        <v>108.33683551229151</v>
      </c>
      <c r="O93" s="22">
        <f t="shared" ca="1" si="66"/>
        <v>80.455008358709279</v>
      </c>
      <c r="P93" s="22">
        <f t="shared" ca="1" si="66"/>
        <v>60.961725442216988</v>
      </c>
      <c r="Q93" s="22">
        <f t="shared" ca="1" si="66"/>
        <v>75.606935645031783</v>
      </c>
      <c r="R93" s="22">
        <f t="shared" ca="1" si="66"/>
        <v>83.391353645930707</v>
      </c>
      <c r="S93" s="22">
        <f t="shared" ca="1" si="66"/>
        <v>91.566097070610255</v>
      </c>
      <c r="T93" s="22">
        <f t="shared" ca="1" si="66"/>
        <v>77.724615513868329</v>
      </c>
      <c r="U93" s="22">
        <f t="shared" ca="1" si="66"/>
        <v>85.686219675040647</v>
      </c>
      <c r="V93" s="22">
        <f t="shared" ca="1" si="66"/>
        <v>56.908938382277455</v>
      </c>
      <c r="W93" s="22">
        <f t="shared" ca="1" si="66"/>
        <v>81.248584972040391</v>
      </c>
      <c r="X93" s="22">
        <f t="shared" ca="1" si="66"/>
        <v>65.257786950741192</v>
      </c>
      <c r="Y93" s="22">
        <f t="shared" ca="1" si="66"/>
        <v>104.72760182504967</v>
      </c>
      <c r="Z93" s="22">
        <f t="shared" ca="1" si="66"/>
        <v>69.555369133894672</v>
      </c>
      <c r="AA93" s="22">
        <f t="shared" ca="1" si="66"/>
        <v>65.257786950741192</v>
      </c>
      <c r="AB93" s="22">
        <f t="shared" ca="1" si="66"/>
        <v>84.529476392357566</v>
      </c>
      <c r="AC93" s="22">
        <f t="shared" ca="1" si="66"/>
        <v>101.92276556724865</v>
      </c>
      <c r="AD93" s="22">
        <f t="shared" ca="1" si="66"/>
        <v>71.496263868543281</v>
      </c>
      <c r="AE93" s="22">
        <f t="shared" ca="1" si="66"/>
        <v>74.508775540487434</v>
      </c>
      <c r="AF93" s="22">
        <f t="shared" ca="1" si="66"/>
        <v>90.054383251152188</v>
      </c>
      <c r="AG93" s="22">
        <f t="shared" ca="1" si="66"/>
        <v>85.686219675040647</v>
      </c>
      <c r="AH93" s="22">
        <f t="shared" ca="1" si="66"/>
        <v>84.529476392357566</v>
      </c>
      <c r="AI93" s="22">
        <f t="shared" ca="1" si="66"/>
        <v>91.566097070610255</v>
      </c>
      <c r="AJ93" s="22">
        <f t="shared" ca="1" si="66"/>
        <v>81.248584972040391</v>
      </c>
      <c r="AK93" s="22">
        <f t="shared" ca="1" si="66"/>
        <v>134.65364299511776</v>
      </c>
      <c r="AL93" s="22">
        <f t="shared" ca="1" si="66"/>
        <v>74.995430224278195</v>
      </c>
      <c r="AM93" s="22">
        <f t="shared" ca="1" si="66"/>
        <v>116.65057944330805</v>
      </c>
      <c r="AN93" s="22">
        <f ca="1">AVERAGE(OFFSET($A93,0,Fixtures!$D$6,1,3))</f>
        <v>73.114210825664472</v>
      </c>
      <c r="AO93" s="22">
        <f ca="1">AVERAGE(OFFSET($A93,0,Fixtures!$D$6,1,6))</f>
        <v>77.878406242212137</v>
      </c>
      <c r="AP93" s="22">
        <f ca="1">AVERAGE(OFFSET($A93,0,Fixtures!$D$6,1,9))</f>
        <v>80.837835196869236</v>
      </c>
      <c r="AQ93" s="22">
        <f ca="1">AVERAGE(OFFSET($A93,0,Fixtures!$D$6,1,12))</f>
        <v>86.250736817465963</v>
      </c>
      <c r="AR93" s="22">
        <f ca="1">IF(OR(Fixtures!$D$6&lt;=0,Fixtures!$D$6&gt;39),AVERAGE(A93:AM93),AVERAGE(OFFSET($A93,0,Fixtures!$D$6,1,39-Fixtures!$D$6)))</f>
        <v>87.618203676941263</v>
      </c>
    </row>
    <row r="94" spans="1:44" x14ac:dyDescent="0.25">
      <c r="A94" s="30" t="s">
        <v>10</v>
      </c>
      <c r="B94" s="22">
        <f ca="1">MIN(VLOOKUP($A86,$A$2:$AM$12,B$14+1,FALSE),VLOOKUP($A94,$A$2:$AM$12,B$14+1,FALSE))</f>
        <v>91.661081385228911</v>
      </c>
      <c r="C94" s="22">
        <f t="shared" ref="C94:AM94" ca="1" si="67">MIN(VLOOKUP($A86,$A$2:$AM$12,C$14+1,FALSE),VLOOKUP($A94,$A$2:$AM$12,C$14+1,FALSE))</f>
        <v>60.961725442216988</v>
      </c>
      <c r="D94" s="22">
        <f t="shared" ca="1" si="67"/>
        <v>103.31380447954814</v>
      </c>
      <c r="E94" s="22">
        <f t="shared" ca="1" si="67"/>
        <v>99.303826076938265</v>
      </c>
      <c r="F94" s="22">
        <f t="shared" ca="1" si="67"/>
        <v>92.408476899483304</v>
      </c>
      <c r="G94" s="22">
        <f t="shared" ca="1" si="67"/>
        <v>65.257786950741192</v>
      </c>
      <c r="H94" s="22">
        <f t="shared" ca="1" si="67"/>
        <v>69.555369133894672</v>
      </c>
      <c r="I94" s="22">
        <f t="shared" ca="1" si="67"/>
        <v>83.391353645930707</v>
      </c>
      <c r="J94" s="22">
        <f t="shared" ca="1" si="67"/>
        <v>79.759517384239246</v>
      </c>
      <c r="K94" s="22">
        <f t="shared" ca="1" si="67"/>
        <v>108.33683551229151</v>
      </c>
      <c r="L94" s="22">
        <f t="shared" ca="1" si="67"/>
        <v>103.31380447954814</v>
      </c>
      <c r="M94" s="22">
        <f t="shared" ca="1" si="67"/>
        <v>77.724615513868329</v>
      </c>
      <c r="N94" s="22">
        <f t="shared" ca="1" si="67"/>
        <v>98.333899105089117</v>
      </c>
      <c r="O94" s="22">
        <f t="shared" ca="1" si="67"/>
        <v>77.724615513868329</v>
      </c>
      <c r="P94" s="22">
        <f t="shared" ca="1" si="67"/>
        <v>71.496263868543281</v>
      </c>
      <c r="Q94" s="22">
        <f t="shared" ca="1" si="67"/>
        <v>74.508775540487434</v>
      </c>
      <c r="R94" s="22">
        <f t="shared" ca="1" si="67"/>
        <v>81.248584972040391</v>
      </c>
      <c r="S94" s="22">
        <f t="shared" ca="1" si="67"/>
        <v>91.566097070610255</v>
      </c>
      <c r="T94" s="22">
        <f t="shared" ca="1" si="67"/>
        <v>101.92276556724865</v>
      </c>
      <c r="U94" s="22">
        <f t="shared" ca="1" si="67"/>
        <v>56.908938382277455</v>
      </c>
      <c r="V94" s="22">
        <f t="shared" ca="1" si="67"/>
        <v>56.908938382277455</v>
      </c>
      <c r="W94" s="22">
        <f t="shared" ca="1" si="67"/>
        <v>132.41168784835631</v>
      </c>
      <c r="X94" s="22">
        <f t="shared" ca="1" si="67"/>
        <v>65.257786950741192</v>
      </c>
      <c r="Y94" s="22">
        <f t="shared" ca="1" si="67"/>
        <v>69.555369133894672</v>
      </c>
      <c r="Z94" s="22">
        <f t="shared" ca="1" si="67"/>
        <v>74.508775540487434</v>
      </c>
      <c r="AA94" s="22">
        <f t="shared" ca="1" si="67"/>
        <v>74.995430224278195</v>
      </c>
      <c r="AB94" s="22">
        <f t="shared" ca="1" si="67"/>
        <v>83.391353645930707</v>
      </c>
      <c r="AC94" s="22">
        <f t="shared" ca="1" si="67"/>
        <v>99.303826076938265</v>
      </c>
      <c r="AD94" s="22">
        <f t="shared" ca="1" si="67"/>
        <v>60.961725442216988</v>
      </c>
      <c r="AE94" s="22">
        <f t="shared" ca="1" si="67"/>
        <v>87.384322505997346</v>
      </c>
      <c r="AF94" s="22">
        <f t="shared" ca="1" si="67"/>
        <v>80.455008358709279</v>
      </c>
      <c r="AG94" s="22">
        <f t="shared" ca="1" si="67"/>
        <v>94.996752294727969</v>
      </c>
      <c r="AH94" s="22">
        <f t="shared" ca="1" si="67"/>
        <v>84.529476392357566</v>
      </c>
      <c r="AI94" s="22">
        <f t="shared" ca="1" si="67"/>
        <v>94.996752294727969</v>
      </c>
      <c r="AJ94" s="22">
        <f t="shared" ca="1" si="67"/>
        <v>81.248584972040391</v>
      </c>
      <c r="AK94" s="22">
        <f t="shared" ca="1" si="67"/>
        <v>84.529476392357566</v>
      </c>
      <c r="AL94" s="22">
        <f t="shared" ca="1" si="67"/>
        <v>74.995430224278195</v>
      </c>
      <c r="AM94" s="22">
        <f t="shared" ca="1" si="67"/>
        <v>75.606935645031783</v>
      </c>
      <c r="AN94" s="22">
        <f ca="1">AVERAGE(OFFSET($A94,0,Fixtures!$D$6,1,3))</f>
        <v>77.631853136898783</v>
      </c>
      <c r="AO94" s="22">
        <f ca="1">AVERAGE(OFFSET($A94,0,Fixtures!$D$6,1,6))</f>
        <v>80.090905572641489</v>
      </c>
      <c r="AP94" s="22">
        <f ca="1">AVERAGE(OFFSET($A94,0,Fixtures!$D$6,1,9))</f>
        <v>82.280741164627088</v>
      </c>
      <c r="AQ94" s="22">
        <f ca="1">AVERAGE(OFFSET($A94,0,Fixtures!$D$6,1,12))</f>
        <v>83.441790345064135</v>
      </c>
      <c r="AR94" s="22">
        <f ca="1">IF(OR(Fixtures!$D$6&lt;=0,Fixtures!$D$6&gt;39),AVERAGE(A94:AM94),AVERAGE(OFFSET($A94,0,Fixtures!$D$6,1,39-Fixtures!$D$6)))</f>
        <v>82.278846429291406</v>
      </c>
    </row>
    <row r="95" spans="1:44" x14ac:dyDescent="0.25">
      <c r="A95" s="30" t="s">
        <v>71</v>
      </c>
      <c r="B95" s="22">
        <f ca="1">MIN(VLOOKUP($A86,$A$2:$AM$12,B$14+1,FALSE),VLOOKUP($A95,$A$2:$AM$12,B$14+1,FALSE))</f>
        <v>84.529476392357566</v>
      </c>
      <c r="C95" s="22">
        <f t="shared" ref="C95:AM95" ca="1" si="68">MIN(VLOOKUP($A86,$A$2:$AM$12,C$14+1,FALSE),VLOOKUP($A95,$A$2:$AM$12,C$14+1,FALSE))</f>
        <v>60.961725442216988</v>
      </c>
      <c r="D95" s="22">
        <f t="shared" ca="1" si="68"/>
        <v>81.248584972040391</v>
      </c>
      <c r="E95" s="22">
        <f t="shared" ca="1" si="68"/>
        <v>74.508775540487434</v>
      </c>
      <c r="F95" s="22">
        <f t="shared" ca="1" si="68"/>
        <v>80.455008358709279</v>
      </c>
      <c r="G95" s="22">
        <f t="shared" ca="1" si="68"/>
        <v>91.661081385228911</v>
      </c>
      <c r="H95" s="22">
        <f t="shared" ca="1" si="68"/>
        <v>69.555369133894672</v>
      </c>
      <c r="I95" s="22">
        <f t="shared" ca="1" si="68"/>
        <v>75.606935645031783</v>
      </c>
      <c r="J95" s="22">
        <f t="shared" ca="1" si="68"/>
        <v>79.759517384239246</v>
      </c>
      <c r="K95" s="22">
        <f t="shared" ca="1" si="68"/>
        <v>65.257786950741192</v>
      </c>
      <c r="L95" s="22">
        <f t="shared" ca="1" si="68"/>
        <v>103.31380447954814</v>
      </c>
      <c r="M95" s="22">
        <f t="shared" ca="1" si="68"/>
        <v>77.724615513868329</v>
      </c>
      <c r="N95" s="22">
        <f t="shared" ca="1" si="68"/>
        <v>74.995430224278195</v>
      </c>
      <c r="O95" s="22">
        <f t="shared" ca="1" si="68"/>
        <v>80.455008358709279</v>
      </c>
      <c r="P95" s="22">
        <f t="shared" ca="1" si="68"/>
        <v>116.65057944330805</v>
      </c>
      <c r="Q95" s="22">
        <f t="shared" ca="1" si="68"/>
        <v>56.908938382277455</v>
      </c>
      <c r="R95" s="22">
        <f t="shared" ca="1" si="68"/>
        <v>134.65364299511776</v>
      </c>
      <c r="S95" s="22">
        <f t="shared" ca="1" si="68"/>
        <v>91.566097070610255</v>
      </c>
      <c r="T95" s="22">
        <f t="shared" ca="1" si="68"/>
        <v>92.408476899483304</v>
      </c>
      <c r="U95" s="22">
        <f t="shared" ca="1" si="68"/>
        <v>83.391353645930707</v>
      </c>
      <c r="V95" s="22">
        <f t="shared" ca="1" si="68"/>
        <v>56.908938382277455</v>
      </c>
      <c r="W95" s="22">
        <f t="shared" ca="1" si="68"/>
        <v>79.759517384239246</v>
      </c>
      <c r="X95" s="22">
        <f t="shared" ca="1" si="68"/>
        <v>65.257786950741192</v>
      </c>
      <c r="Y95" s="22">
        <f t="shared" ca="1" si="68"/>
        <v>101.92276556724865</v>
      </c>
      <c r="Z95" s="22">
        <f t="shared" ca="1" si="68"/>
        <v>74.508775540487434</v>
      </c>
      <c r="AA95" s="22">
        <f t="shared" ca="1" si="68"/>
        <v>103.31380447954814</v>
      </c>
      <c r="AB95" s="22">
        <f t="shared" ca="1" si="68"/>
        <v>111.91411864185699</v>
      </c>
      <c r="AC95" s="22">
        <f t="shared" ca="1" si="68"/>
        <v>110.17116245055088</v>
      </c>
      <c r="AD95" s="22">
        <f t="shared" ca="1" si="68"/>
        <v>69.555369133894672</v>
      </c>
      <c r="AE95" s="22">
        <f t="shared" ca="1" si="68"/>
        <v>95.441383180888394</v>
      </c>
      <c r="AF95" s="22">
        <f t="shared" ca="1" si="68"/>
        <v>90.054383251152188</v>
      </c>
      <c r="AG95" s="22">
        <f t="shared" ca="1" si="68"/>
        <v>95.441383180888394</v>
      </c>
      <c r="AH95" s="22">
        <f t="shared" ca="1" si="68"/>
        <v>84.529476392357566</v>
      </c>
      <c r="AI95" s="22">
        <f t="shared" ca="1" si="68"/>
        <v>71.496263868543281</v>
      </c>
      <c r="AJ95" s="22">
        <f t="shared" ca="1" si="68"/>
        <v>60.961725442216988</v>
      </c>
      <c r="AK95" s="22">
        <f t="shared" ca="1" si="68"/>
        <v>99.303826076938265</v>
      </c>
      <c r="AL95" s="22">
        <f t="shared" ca="1" si="68"/>
        <v>74.995430224278195</v>
      </c>
      <c r="AM95" s="22">
        <f t="shared" ca="1" si="68"/>
        <v>98.333899105089117</v>
      </c>
      <c r="AN95" s="22">
        <f ca="1">AVERAGE(OFFSET($A95,0,Fixtures!$D$6,1,3))</f>
        <v>96.578899553964177</v>
      </c>
      <c r="AO95" s="22">
        <f ca="1">AVERAGE(OFFSET($A95,0,Fixtures!$D$6,1,6))</f>
        <v>94.150768904537742</v>
      </c>
      <c r="AP95" s="22">
        <f ca="1">AVERAGE(OFFSET($A95,0,Fixtures!$D$6,1,9))</f>
        <v>92.769984027958287</v>
      </c>
      <c r="AQ95" s="22">
        <f ca="1">AVERAGE(OFFSET($A95,0,Fixtures!$D$6,1,12))</f>
        <v>88.890972636610243</v>
      </c>
      <c r="AR95" s="22">
        <f ca="1">IF(OR(Fixtures!$D$6&lt;=0,Fixtures!$D$6&gt;39),AVERAGE(A95:AM95),AVERAGE(OFFSET($A95,0,Fixtures!$D$6,1,39-Fixtures!$D$6)))</f>
        <v>88.572928640620731</v>
      </c>
    </row>
    <row r="96" spans="1:44" x14ac:dyDescent="0.25">
      <c r="A96" s="30" t="s">
        <v>63</v>
      </c>
      <c r="B96" s="22">
        <f ca="1">MIN(VLOOKUP($A86,$A$2:$AM$12,B$14+1,FALSE),VLOOKUP($A96,$A$2:$AM$12,B$14+1,FALSE))</f>
        <v>155.51232471021717</v>
      </c>
      <c r="C96" s="22">
        <f t="shared" ref="C96:AM96" ca="1" si="69">MIN(VLOOKUP($A86,$A$2:$AM$12,C$14+1,FALSE),VLOOKUP($A96,$A$2:$AM$12,C$14+1,FALSE))</f>
        <v>60.961725442216988</v>
      </c>
      <c r="D96" s="22">
        <f t="shared" ca="1" si="69"/>
        <v>94.996752294727969</v>
      </c>
      <c r="E96" s="22">
        <f t="shared" ca="1" si="69"/>
        <v>71.496263868543281</v>
      </c>
      <c r="F96" s="22">
        <f t="shared" ca="1" si="69"/>
        <v>101.92276556724865</v>
      </c>
      <c r="G96" s="22">
        <f t="shared" ca="1" si="69"/>
        <v>91.661081385228911</v>
      </c>
      <c r="H96" s="22">
        <f t="shared" ca="1" si="69"/>
        <v>69.555369133894672</v>
      </c>
      <c r="I96" s="22">
        <f t="shared" ca="1" si="69"/>
        <v>56.908938382277455</v>
      </c>
      <c r="J96" s="22">
        <f t="shared" ca="1" si="69"/>
        <v>79.759517384239246</v>
      </c>
      <c r="K96" s="22">
        <f t="shared" ca="1" si="69"/>
        <v>75.606935645031783</v>
      </c>
      <c r="L96" s="22">
        <f t="shared" ca="1" si="69"/>
        <v>60.961725442216988</v>
      </c>
      <c r="M96" s="22">
        <f t="shared" ca="1" si="69"/>
        <v>77.724615513868329</v>
      </c>
      <c r="N96" s="22">
        <f t="shared" ca="1" si="69"/>
        <v>85.686219675040647</v>
      </c>
      <c r="O96" s="22">
        <f t="shared" ca="1" si="69"/>
        <v>80.455008358709279</v>
      </c>
      <c r="P96" s="22">
        <f t="shared" ca="1" si="69"/>
        <v>111.91411864185699</v>
      </c>
      <c r="Q96" s="22">
        <f t="shared" ca="1" si="69"/>
        <v>75.606935645031783</v>
      </c>
      <c r="R96" s="22">
        <f t="shared" ca="1" si="69"/>
        <v>116.65057944330805</v>
      </c>
      <c r="S96" s="22">
        <f t="shared" ca="1" si="69"/>
        <v>91.566097070610255</v>
      </c>
      <c r="T96" s="22">
        <f t="shared" ca="1" si="69"/>
        <v>69.555369133894672</v>
      </c>
      <c r="U96" s="22">
        <f t="shared" ca="1" si="69"/>
        <v>85.686219675040647</v>
      </c>
      <c r="V96" s="22">
        <f t="shared" ca="1" si="69"/>
        <v>56.908938382277455</v>
      </c>
      <c r="W96" s="22">
        <f t="shared" ca="1" si="69"/>
        <v>92.408476899483304</v>
      </c>
      <c r="X96" s="22">
        <f t="shared" ca="1" si="69"/>
        <v>65.257786950741192</v>
      </c>
      <c r="Y96" s="22">
        <f t="shared" ca="1" si="69"/>
        <v>104.72760182504967</v>
      </c>
      <c r="Z96" s="22">
        <f t="shared" ca="1" si="69"/>
        <v>74.508775540487434</v>
      </c>
      <c r="AA96" s="22">
        <f t="shared" ca="1" si="69"/>
        <v>130.55343583761424</v>
      </c>
      <c r="AB96" s="22">
        <f t="shared" ca="1" si="69"/>
        <v>111.91411864185699</v>
      </c>
      <c r="AC96" s="22">
        <f t="shared" ca="1" si="69"/>
        <v>95.441383180888394</v>
      </c>
      <c r="AD96" s="22">
        <f t="shared" ca="1" si="69"/>
        <v>92.408476899483304</v>
      </c>
      <c r="AE96" s="22">
        <f t="shared" ca="1" si="69"/>
        <v>91.566097070610255</v>
      </c>
      <c r="AF96" s="22">
        <f t="shared" ca="1" si="69"/>
        <v>90.054383251152188</v>
      </c>
      <c r="AG96" s="22">
        <f t="shared" ca="1" si="69"/>
        <v>98.333899105089117</v>
      </c>
      <c r="AH96" s="22">
        <f t="shared" ca="1" si="69"/>
        <v>74.508775540487434</v>
      </c>
      <c r="AI96" s="22">
        <f t="shared" ca="1" si="69"/>
        <v>74.995430224278195</v>
      </c>
      <c r="AJ96" s="22">
        <f t="shared" ca="1" si="69"/>
        <v>81.248584972040391</v>
      </c>
      <c r="AK96" s="22">
        <f t="shared" ca="1" si="69"/>
        <v>77.724615513868329</v>
      </c>
      <c r="AL96" s="22">
        <f t="shared" ca="1" si="69"/>
        <v>74.995430224278195</v>
      </c>
      <c r="AM96" s="22">
        <f t="shared" ca="1" si="69"/>
        <v>83.391353645930707</v>
      </c>
      <c r="AN96" s="22">
        <f ca="1">AVERAGE(OFFSET($A96,0,Fixtures!$D$6,1,3))</f>
        <v>105.65877667331955</v>
      </c>
      <c r="AO96" s="22">
        <f ca="1">AVERAGE(OFFSET($A96,0,Fixtures!$D$6,1,6))</f>
        <v>99.398714528490089</v>
      </c>
      <c r="AP96" s="22">
        <f ca="1">AVERAGE(OFFSET($A96,0,Fixtures!$D$6,1,9))</f>
        <v>95.476593896407707</v>
      </c>
      <c r="AQ96" s="22">
        <f ca="1">AVERAGE(OFFSET($A96,0,Fixtures!$D$6,1,12))</f>
        <v>91.104831314821354</v>
      </c>
      <c r="AR96" s="22">
        <f ca="1">IF(OR(Fixtures!$D$6&lt;=0,Fixtures!$D$6&gt;39),AVERAGE(A96:AM96),AVERAGE(OFFSET($A96,0,Fixtures!$D$6,1,39-Fixtures!$D$6)))</f>
        <v>89.403197117718932</v>
      </c>
    </row>
    <row r="98" spans="1:44" x14ac:dyDescent="0.25">
      <c r="A98" s="31" t="s">
        <v>112</v>
      </c>
      <c r="B98" s="2">
        <v>1</v>
      </c>
      <c r="C98" s="2">
        <v>2</v>
      </c>
      <c r="D98" s="2">
        <v>3</v>
      </c>
      <c r="E98" s="2">
        <v>4</v>
      </c>
      <c r="F98" s="2">
        <v>5</v>
      </c>
      <c r="G98" s="2">
        <v>6</v>
      </c>
      <c r="H98" s="2">
        <v>7</v>
      </c>
      <c r="I98" s="2">
        <v>8</v>
      </c>
      <c r="J98" s="2">
        <v>9</v>
      </c>
      <c r="K98" s="2">
        <v>10</v>
      </c>
      <c r="L98" s="2">
        <v>11</v>
      </c>
      <c r="M98" s="2">
        <v>12</v>
      </c>
      <c r="N98" s="2">
        <v>13</v>
      </c>
      <c r="O98" s="2">
        <v>14</v>
      </c>
      <c r="P98" s="2">
        <v>15</v>
      </c>
      <c r="Q98" s="2">
        <v>16</v>
      </c>
      <c r="R98" s="2">
        <v>17</v>
      </c>
      <c r="S98" s="2">
        <v>18</v>
      </c>
      <c r="T98" s="2">
        <v>19</v>
      </c>
      <c r="U98" s="2">
        <v>20</v>
      </c>
      <c r="V98" s="2">
        <v>21</v>
      </c>
      <c r="W98" s="2">
        <v>22</v>
      </c>
      <c r="X98" s="2">
        <v>23</v>
      </c>
      <c r="Y98" s="2">
        <v>24</v>
      </c>
      <c r="Z98" s="2">
        <v>25</v>
      </c>
      <c r="AA98" s="2">
        <v>26</v>
      </c>
      <c r="AB98" s="2">
        <v>27</v>
      </c>
      <c r="AC98" s="2">
        <v>28</v>
      </c>
      <c r="AD98" s="2">
        <v>29</v>
      </c>
      <c r="AE98" s="2">
        <v>30</v>
      </c>
      <c r="AF98" s="2">
        <v>31</v>
      </c>
      <c r="AG98" s="2">
        <v>32</v>
      </c>
      <c r="AH98" s="2">
        <v>33</v>
      </c>
      <c r="AI98" s="2">
        <v>34</v>
      </c>
      <c r="AJ98" s="2">
        <v>35</v>
      </c>
      <c r="AK98" s="2">
        <v>36</v>
      </c>
      <c r="AL98" s="2">
        <v>37</v>
      </c>
      <c r="AM98" s="2">
        <v>38</v>
      </c>
      <c r="AN98" s="31" t="s">
        <v>56</v>
      </c>
      <c r="AO98" s="31" t="s">
        <v>57</v>
      </c>
      <c r="AP98" s="31" t="s">
        <v>58</v>
      </c>
      <c r="AQ98" s="31" t="s">
        <v>82</v>
      </c>
      <c r="AR98" s="31" t="s">
        <v>59</v>
      </c>
    </row>
    <row r="99" spans="1:44" x14ac:dyDescent="0.25">
      <c r="A99" s="30" t="s">
        <v>111</v>
      </c>
      <c r="B99" s="22">
        <f t="shared" ref="B99:AM99" ca="1" si="70">MIN(VLOOKUP($A98,$A$2:$AM$12,B$14+1,FALSE),VLOOKUP($A99,$A$2:$AM$12,B$14+1,FALSE))</f>
        <v>79.759517384239246</v>
      </c>
      <c r="C99" s="22">
        <f t="shared" ca="1" si="70"/>
        <v>56.908938382277455</v>
      </c>
      <c r="D99" s="22">
        <f t="shared" ca="1" si="70"/>
        <v>90.054383251152188</v>
      </c>
      <c r="E99" s="22">
        <f t="shared" ca="1" si="70"/>
        <v>69.555369133894672</v>
      </c>
      <c r="F99" s="22">
        <f t="shared" ca="1" si="70"/>
        <v>81.248584972040391</v>
      </c>
      <c r="G99" s="22">
        <f t="shared" ca="1" si="70"/>
        <v>98.333899105089117</v>
      </c>
      <c r="H99" s="22">
        <f t="shared" ca="1" si="70"/>
        <v>74.995430224278195</v>
      </c>
      <c r="I99" s="22">
        <f t="shared" ca="1" si="70"/>
        <v>87.384322505997346</v>
      </c>
      <c r="J99" s="22">
        <f t="shared" ca="1" si="70"/>
        <v>80.455008358709279</v>
      </c>
      <c r="K99" s="22">
        <f t="shared" ca="1" si="70"/>
        <v>99.303826076938265</v>
      </c>
      <c r="L99" s="22">
        <f t="shared" ca="1" si="70"/>
        <v>74.995430224278195</v>
      </c>
      <c r="M99" s="22">
        <f t="shared" ca="1" si="70"/>
        <v>104.72760182504967</v>
      </c>
      <c r="N99" s="22">
        <f t="shared" ca="1" si="70"/>
        <v>60.961725442216988</v>
      </c>
      <c r="O99" s="22">
        <f t="shared" ca="1" si="70"/>
        <v>111.91411864185699</v>
      </c>
      <c r="P99" s="22">
        <f t="shared" ca="1" si="70"/>
        <v>60.961725442216988</v>
      </c>
      <c r="Q99" s="22">
        <f t="shared" ca="1" si="70"/>
        <v>87.384322505997346</v>
      </c>
      <c r="R99" s="22">
        <f t="shared" ca="1" si="70"/>
        <v>83.391353645930707</v>
      </c>
      <c r="S99" s="22">
        <f t="shared" ca="1" si="70"/>
        <v>95.441383180888394</v>
      </c>
      <c r="T99" s="22">
        <f t="shared" ca="1" si="70"/>
        <v>71.496263868543281</v>
      </c>
      <c r="U99" s="22">
        <f t="shared" ca="1" si="70"/>
        <v>94.996752294727969</v>
      </c>
      <c r="V99" s="22">
        <f t="shared" ca="1" si="70"/>
        <v>91.661081385228911</v>
      </c>
      <c r="W99" s="22">
        <f t="shared" ca="1" si="70"/>
        <v>81.248584972040391</v>
      </c>
      <c r="X99" s="22">
        <f t="shared" ca="1" si="70"/>
        <v>98.333899105089117</v>
      </c>
      <c r="Y99" s="22">
        <f t="shared" ca="1" si="70"/>
        <v>77.724615513868329</v>
      </c>
      <c r="Z99" s="22">
        <f t="shared" ca="1" si="70"/>
        <v>69.555369133894672</v>
      </c>
      <c r="AA99" s="22">
        <f t="shared" ca="1" si="70"/>
        <v>65.257786950741192</v>
      </c>
      <c r="AB99" s="22">
        <f t="shared" ca="1" si="70"/>
        <v>84.529476392357566</v>
      </c>
      <c r="AC99" s="22">
        <f t="shared" ca="1" si="70"/>
        <v>75.606935645031783</v>
      </c>
      <c r="AD99" s="22">
        <f t="shared" ca="1" si="70"/>
        <v>71.496263868543281</v>
      </c>
      <c r="AE99" s="22">
        <f t="shared" ca="1" si="70"/>
        <v>74.508775540487434</v>
      </c>
      <c r="AF99" s="22">
        <f t="shared" ca="1" si="70"/>
        <v>74.508775540487434</v>
      </c>
      <c r="AG99" s="22">
        <f t="shared" ca="1" si="70"/>
        <v>85.686219675040647</v>
      </c>
      <c r="AH99" s="22">
        <f t="shared" ca="1" si="70"/>
        <v>91.661081385228911</v>
      </c>
      <c r="AI99" s="22">
        <f t="shared" ca="1" si="70"/>
        <v>91.566097070610255</v>
      </c>
      <c r="AJ99" s="22">
        <f t="shared" ca="1" si="70"/>
        <v>56.908938382277455</v>
      </c>
      <c r="AK99" s="22">
        <f t="shared" ca="1" si="70"/>
        <v>110.0664684180749</v>
      </c>
      <c r="AL99" s="22">
        <f t="shared" ca="1" si="70"/>
        <v>80.455008358709279</v>
      </c>
      <c r="AM99" s="22">
        <f t="shared" ca="1" si="70"/>
        <v>99.303826076938265</v>
      </c>
      <c r="AN99" s="22">
        <f ca="1">AVERAGE(OFFSET($A99,0,Fixtures!$D$6,1,3))</f>
        <v>73.114210825664472</v>
      </c>
      <c r="AO99" s="22">
        <f ca="1">AVERAGE(OFFSET($A99,0,Fixtures!$D$6,1,6))</f>
        <v>73.492434588509312</v>
      </c>
      <c r="AP99" s="22">
        <f ca="1">AVERAGE(OFFSET($A99,0,Fixtures!$D$6,1,9))</f>
        <v>76.978964903534774</v>
      </c>
      <c r="AQ99" s="22">
        <f ca="1">AVERAGE(OFFSET($A99,0,Fixtures!$D$6,1,12))</f>
        <v>79.279349000231306</v>
      </c>
      <c r="AR99" s="22">
        <f ca="1">IF(OR(Fixtures!$D$6&lt;=0,Fixtures!$D$6&gt;39),AVERAGE(A99:AM99),AVERAGE(OFFSET($A99,0,Fixtures!$D$6,1,39-Fixtures!$D$6)))</f>
        <v>80.793644459887361</v>
      </c>
    </row>
    <row r="100" spans="1:44" x14ac:dyDescent="0.25">
      <c r="A100" s="30" t="s">
        <v>121</v>
      </c>
      <c r="B100" s="22">
        <f ca="1">MIN(VLOOKUP($A98,$A$2:$AM$12,B$14+1,FALSE),VLOOKUP($A100,$A$2:$AM$12,B$14+1,FALSE))</f>
        <v>79.759517384239246</v>
      </c>
      <c r="C100" s="22">
        <f t="shared" ref="C100:AM100" ca="1" si="71">MIN(VLOOKUP($A98,$A$2:$AM$12,C$14+1,FALSE),VLOOKUP($A100,$A$2:$AM$12,C$14+1,FALSE))</f>
        <v>56.908938382277455</v>
      </c>
      <c r="D100" s="22">
        <f t="shared" ca="1" si="71"/>
        <v>95.441383180888394</v>
      </c>
      <c r="E100" s="22">
        <f t="shared" ca="1" si="71"/>
        <v>144.10855350236992</v>
      </c>
      <c r="F100" s="22">
        <f t="shared" ca="1" si="71"/>
        <v>74.995430224278195</v>
      </c>
      <c r="G100" s="22">
        <f t="shared" ca="1" si="71"/>
        <v>74.508775540487434</v>
      </c>
      <c r="H100" s="22">
        <f t="shared" ca="1" si="71"/>
        <v>130.55343583761424</v>
      </c>
      <c r="I100" s="22">
        <f t="shared" ca="1" si="71"/>
        <v>85.686219675040647</v>
      </c>
      <c r="J100" s="22">
        <f t="shared" ca="1" si="71"/>
        <v>80.455008358709279</v>
      </c>
      <c r="K100" s="22">
        <f t="shared" ca="1" si="71"/>
        <v>90.054383251152188</v>
      </c>
      <c r="L100" s="22">
        <f t="shared" ca="1" si="71"/>
        <v>71.496263868543281</v>
      </c>
      <c r="M100" s="22">
        <f t="shared" ca="1" si="71"/>
        <v>104.72760182504967</v>
      </c>
      <c r="N100" s="22">
        <f t="shared" ca="1" si="71"/>
        <v>108.33683551229151</v>
      </c>
      <c r="O100" s="22">
        <f t="shared" ca="1" si="71"/>
        <v>111.91411864185699</v>
      </c>
      <c r="P100" s="22">
        <f t="shared" ca="1" si="71"/>
        <v>60.961725442216988</v>
      </c>
      <c r="Q100" s="22">
        <f t="shared" ca="1" si="71"/>
        <v>87.384322505997346</v>
      </c>
      <c r="R100" s="22">
        <f t="shared" ca="1" si="71"/>
        <v>69.555369133894672</v>
      </c>
      <c r="S100" s="22">
        <f t="shared" ca="1" si="71"/>
        <v>75.606935645031783</v>
      </c>
      <c r="T100" s="22">
        <f t="shared" ca="1" si="71"/>
        <v>77.724615513868329</v>
      </c>
      <c r="U100" s="22">
        <f t="shared" ca="1" si="71"/>
        <v>65.257786950741192</v>
      </c>
      <c r="V100" s="22">
        <f t="shared" ca="1" si="71"/>
        <v>117.90699832012083</v>
      </c>
      <c r="W100" s="22">
        <f t="shared" ca="1" si="71"/>
        <v>81.248584972040391</v>
      </c>
      <c r="X100" s="22">
        <f t="shared" ca="1" si="71"/>
        <v>83.391353645930707</v>
      </c>
      <c r="Y100" s="22">
        <f t="shared" ca="1" si="71"/>
        <v>79.759517384239246</v>
      </c>
      <c r="Z100" s="22">
        <f t="shared" ca="1" si="71"/>
        <v>69.555369133894672</v>
      </c>
      <c r="AA100" s="22">
        <f t="shared" ca="1" si="71"/>
        <v>65.257786950741192</v>
      </c>
      <c r="AB100" s="22">
        <f t="shared" ca="1" si="71"/>
        <v>84.529476392357566</v>
      </c>
      <c r="AC100" s="22">
        <f t="shared" ca="1" si="71"/>
        <v>56.908938382277455</v>
      </c>
      <c r="AD100" s="22">
        <f t="shared" ca="1" si="71"/>
        <v>71.496263868543281</v>
      </c>
      <c r="AE100" s="22">
        <f t="shared" ca="1" si="71"/>
        <v>74.508775540487434</v>
      </c>
      <c r="AF100" s="22">
        <f t="shared" ca="1" si="71"/>
        <v>132.41168784835631</v>
      </c>
      <c r="AG100" s="22">
        <f t="shared" ca="1" si="71"/>
        <v>85.686219675040647</v>
      </c>
      <c r="AH100" s="22">
        <f t="shared" ca="1" si="71"/>
        <v>87.384322505997346</v>
      </c>
      <c r="AI100" s="22">
        <f t="shared" ca="1" si="71"/>
        <v>91.566097070610255</v>
      </c>
      <c r="AJ100" s="22">
        <f t="shared" ca="1" si="71"/>
        <v>117.90699832012083</v>
      </c>
      <c r="AK100" s="22">
        <f t="shared" ca="1" si="71"/>
        <v>116.65057944330805</v>
      </c>
      <c r="AL100" s="22">
        <f t="shared" ca="1" si="71"/>
        <v>60.961725442216988</v>
      </c>
      <c r="AM100" s="22">
        <f t="shared" ca="1" si="71"/>
        <v>91.661081385228911</v>
      </c>
      <c r="AN100" s="22">
        <f ca="1">AVERAGE(OFFSET($A100,0,Fixtures!$D$6,1,3))</f>
        <v>73.114210825664472</v>
      </c>
      <c r="AO100" s="22">
        <f ca="1">AVERAGE(OFFSET($A100,0,Fixtures!$D$6,1,6))</f>
        <v>70.376101711383598</v>
      </c>
      <c r="AP100" s="22">
        <f ca="1">AVERAGE(OFFSET($A100,0,Fixtures!$D$6,1,9))</f>
        <v>80.859871144188432</v>
      </c>
      <c r="AQ100" s="22">
        <f ca="1">AVERAGE(OFFSET($A100,0,Fixtures!$D$6,1,12))</f>
        <v>87.821876260977902</v>
      </c>
      <c r="AR100" s="22">
        <f ca="1">IF(OR(Fixtures!$D$6&lt;=0,Fixtures!$D$6&gt;39),AVERAGE(A100:AM100),AVERAGE(OFFSET($A100,0,Fixtures!$D$6,1,39-Fixtures!$D$6)))</f>
        <v>86.177522997084338</v>
      </c>
    </row>
    <row r="101" spans="1:44" x14ac:dyDescent="0.25">
      <c r="A101" s="30" t="s">
        <v>73</v>
      </c>
      <c r="B101" s="22">
        <f ca="1">MIN(VLOOKUP($A98,$A$2:$AM$12,B$14+1,FALSE),VLOOKUP($A101,$A$2:$AM$12,B$14+1,FALSE))</f>
        <v>75.606935645031783</v>
      </c>
      <c r="C101" s="22">
        <f t="shared" ref="C101:AM101" ca="1" si="72">MIN(VLOOKUP($A98,$A$2:$AM$12,C$14+1,FALSE),VLOOKUP($A101,$A$2:$AM$12,C$14+1,FALSE))</f>
        <v>56.908938382277455</v>
      </c>
      <c r="D101" s="22">
        <f t="shared" ca="1" si="72"/>
        <v>110.17116245055088</v>
      </c>
      <c r="E101" s="22">
        <f t="shared" ca="1" si="72"/>
        <v>134.65364299511776</v>
      </c>
      <c r="F101" s="22">
        <f t="shared" ca="1" si="72"/>
        <v>90.054383251152188</v>
      </c>
      <c r="G101" s="22">
        <f t="shared" ca="1" si="72"/>
        <v>110.0664684180749</v>
      </c>
      <c r="H101" s="22">
        <f t="shared" ca="1" si="72"/>
        <v>81.248584972040391</v>
      </c>
      <c r="I101" s="22">
        <f t="shared" ca="1" si="72"/>
        <v>94.996752294727969</v>
      </c>
      <c r="J101" s="22">
        <f t="shared" ca="1" si="72"/>
        <v>71.496263868543281</v>
      </c>
      <c r="K101" s="22">
        <f t="shared" ca="1" si="72"/>
        <v>94.996752294727969</v>
      </c>
      <c r="L101" s="22">
        <f t="shared" ca="1" si="72"/>
        <v>74.995430224278195</v>
      </c>
      <c r="M101" s="22">
        <f t="shared" ca="1" si="72"/>
        <v>74.508775540487434</v>
      </c>
      <c r="N101" s="22">
        <f t="shared" ca="1" si="72"/>
        <v>91.566097070610255</v>
      </c>
      <c r="O101" s="22">
        <f t="shared" ca="1" si="72"/>
        <v>104.72760182504967</v>
      </c>
      <c r="P101" s="22">
        <f t="shared" ca="1" si="72"/>
        <v>60.961725442216988</v>
      </c>
      <c r="Q101" s="22">
        <f t="shared" ca="1" si="72"/>
        <v>87.384322505997346</v>
      </c>
      <c r="R101" s="22">
        <f t="shared" ca="1" si="72"/>
        <v>83.391353645930707</v>
      </c>
      <c r="S101" s="22">
        <f t="shared" ca="1" si="72"/>
        <v>74.995430224278195</v>
      </c>
      <c r="T101" s="22">
        <f t="shared" ca="1" si="72"/>
        <v>77.724615513868329</v>
      </c>
      <c r="U101" s="22">
        <f t="shared" ca="1" si="72"/>
        <v>103.31380447954814</v>
      </c>
      <c r="V101" s="22">
        <f t="shared" ca="1" si="72"/>
        <v>99.303826076938265</v>
      </c>
      <c r="W101" s="22">
        <f t="shared" ca="1" si="72"/>
        <v>77.724615513868329</v>
      </c>
      <c r="X101" s="22">
        <f t="shared" ca="1" si="72"/>
        <v>87.384322505997346</v>
      </c>
      <c r="Y101" s="22">
        <f t="shared" ca="1" si="72"/>
        <v>84.529476392357566</v>
      </c>
      <c r="Z101" s="22">
        <f t="shared" ca="1" si="72"/>
        <v>69.555369133894672</v>
      </c>
      <c r="AA101" s="22">
        <f t="shared" ca="1" si="72"/>
        <v>65.257786950741192</v>
      </c>
      <c r="AB101" s="22">
        <f t="shared" ca="1" si="72"/>
        <v>84.529476392357566</v>
      </c>
      <c r="AC101" s="22">
        <f t="shared" ca="1" si="72"/>
        <v>101.92276556724865</v>
      </c>
      <c r="AD101" s="22">
        <f t="shared" ca="1" si="72"/>
        <v>71.496263868543281</v>
      </c>
      <c r="AE101" s="22">
        <f t="shared" ca="1" si="72"/>
        <v>56.908938382277455</v>
      </c>
      <c r="AF101" s="22">
        <f t="shared" ca="1" si="72"/>
        <v>111.91411864185699</v>
      </c>
      <c r="AG101" s="22">
        <f t="shared" ca="1" si="72"/>
        <v>60.961725442216988</v>
      </c>
      <c r="AH101" s="22">
        <f t="shared" ca="1" si="72"/>
        <v>91.661081385228911</v>
      </c>
      <c r="AI101" s="22">
        <f t="shared" ca="1" si="72"/>
        <v>85.686219675040647</v>
      </c>
      <c r="AJ101" s="22">
        <f t="shared" ca="1" si="72"/>
        <v>110.17116245055088</v>
      </c>
      <c r="AK101" s="22">
        <f t="shared" ca="1" si="72"/>
        <v>134.65364299511776</v>
      </c>
      <c r="AL101" s="22">
        <f t="shared" ca="1" si="72"/>
        <v>90.054383251152188</v>
      </c>
      <c r="AM101" s="22">
        <f t="shared" ca="1" si="72"/>
        <v>110.0664684180749</v>
      </c>
      <c r="AN101" s="22">
        <f ca="1">AVERAGE(OFFSET($A101,0,Fixtures!$D$6,1,3))</f>
        <v>73.114210825664472</v>
      </c>
      <c r="AO101" s="22">
        <f ca="1">AVERAGE(OFFSET($A101,0,Fixtures!$D$6,1,6))</f>
        <v>74.945100049177142</v>
      </c>
      <c r="AP101" s="22">
        <f ca="1">AVERAGE(OFFSET($A101,0,Fixtures!$D$6,1,9))</f>
        <v>79.356391751596206</v>
      </c>
      <c r="AQ101" s="22">
        <f ca="1">AVERAGE(OFFSET($A101,0,Fixtures!$D$6,1,12))</f>
        <v>87.059879240422944</v>
      </c>
      <c r="AR101" s="22">
        <f ca="1">IF(OR(Fixtures!$D$6&lt;=0,Fixtures!$D$6&gt;39),AVERAGE(A101:AM101),AVERAGE(OFFSET($A101,0,Fixtures!$D$6,1,39-Fixtures!$D$6)))</f>
        <v>88.91710018245017</v>
      </c>
    </row>
    <row r="102" spans="1:44" x14ac:dyDescent="0.25">
      <c r="A102" s="30" t="s">
        <v>61</v>
      </c>
      <c r="B102" s="22">
        <f ca="1">MIN(VLOOKUP($A98,$A$2:$AM$12,B$14+1,FALSE),VLOOKUP($A102,$A$2:$AM$12,B$14+1,FALSE))</f>
        <v>79.759517384239246</v>
      </c>
      <c r="C102" s="22">
        <f t="shared" ref="C102:AM102" ca="1" si="73">MIN(VLOOKUP($A98,$A$2:$AM$12,C$14+1,FALSE),VLOOKUP($A102,$A$2:$AM$12,C$14+1,FALSE))</f>
        <v>56.908938382277455</v>
      </c>
      <c r="D102" s="22">
        <f t="shared" ca="1" si="73"/>
        <v>110.17116245055088</v>
      </c>
      <c r="E102" s="22">
        <f t="shared" ca="1" si="73"/>
        <v>130.55343583761424</v>
      </c>
      <c r="F102" s="22">
        <f t="shared" ca="1" si="73"/>
        <v>95.441383180888394</v>
      </c>
      <c r="G102" s="22">
        <f t="shared" ca="1" si="73"/>
        <v>71.496263868543281</v>
      </c>
      <c r="H102" s="22">
        <f t="shared" ca="1" si="73"/>
        <v>101.92276556724865</v>
      </c>
      <c r="I102" s="22">
        <f t="shared" ca="1" si="73"/>
        <v>90.054383251152188</v>
      </c>
      <c r="J102" s="22">
        <f t="shared" ca="1" si="73"/>
        <v>80.455008358709279</v>
      </c>
      <c r="K102" s="22">
        <f t="shared" ca="1" si="73"/>
        <v>99.303826076938265</v>
      </c>
      <c r="L102" s="22">
        <f t="shared" ca="1" si="73"/>
        <v>74.995430224278195</v>
      </c>
      <c r="M102" s="22">
        <f t="shared" ca="1" si="73"/>
        <v>81.248584972040391</v>
      </c>
      <c r="N102" s="22">
        <f t="shared" ca="1" si="73"/>
        <v>94.996752294727969</v>
      </c>
      <c r="O102" s="22">
        <f t="shared" ca="1" si="73"/>
        <v>56.908938382277455</v>
      </c>
      <c r="P102" s="22">
        <f t="shared" ca="1" si="73"/>
        <v>60.961725442216988</v>
      </c>
      <c r="Q102" s="22">
        <f t="shared" ca="1" si="73"/>
        <v>87.384322505997346</v>
      </c>
      <c r="R102" s="22">
        <f t="shared" ca="1" si="73"/>
        <v>60.961725442216988</v>
      </c>
      <c r="S102" s="22">
        <f t="shared" ca="1" si="73"/>
        <v>79.759517384239246</v>
      </c>
      <c r="T102" s="22">
        <f t="shared" ca="1" si="73"/>
        <v>77.724615513868329</v>
      </c>
      <c r="U102" s="22">
        <f t="shared" ca="1" si="73"/>
        <v>108.33683551229151</v>
      </c>
      <c r="V102" s="22">
        <f t="shared" ca="1" si="73"/>
        <v>83.391353645930707</v>
      </c>
      <c r="W102" s="22">
        <f t="shared" ca="1" si="73"/>
        <v>81.248584972040391</v>
      </c>
      <c r="X102" s="22">
        <f t="shared" ca="1" si="73"/>
        <v>98.333899105089117</v>
      </c>
      <c r="Y102" s="22">
        <f t="shared" ca="1" si="73"/>
        <v>132.41168784835631</v>
      </c>
      <c r="Z102" s="22">
        <f t="shared" ca="1" si="73"/>
        <v>69.555369133894672</v>
      </c>
      <c r="AA102" s="22">
        <f t="shared" ca="1" si="73"/>
        <v>65.257786950741192</v>
      </c>
      <c r="AB102" s="22">
        <f t="shared" ca="1" si="73"/>
        <v>65.257786950741192</v>
      </c>
      <c r="AC102" s="22">
        <f t="shared" ca="1" si="73"/>
        <v>74.508775540487434</v>
      </c>
      <c r="AD102" s="22">
        <f t="shared" ca="1" si="73"/>
        <v>71.496263868543281</v>
      </c>
      <c r="AE102" s="22">
        <f t="shared" ca="1" si="73"/>
        <v>74.508775540487434</v>
      </c>
      <c r="AF102" s="22">
        <f t="shared" ca="1" si="73"/>
        <v>77.724615513868329</v>
      </c>
      <c r="AG102" s="22">
        <f t="shared" ca="1" si="73"/>
        <v>69.555369133894672</v>
      </c>
      <c r="AH102" s="22">
        <f t="shared" ca="1" si="73"/>
        <v>75.606935645031783</v>
      </c>
      <c r="AI102" s="22">
        <f t="shared" ca="1" si="73"/>
        <v>91.566097070610255</v>
      </c>
      <c r="AJ102" s="22">
        <f t="shared" ca="1" si="73"/>
        <v>117.90699832012083</v>
      </c>
      <c r="AK102" s="22">
        <f t="shared" ca="1" si="73"/>
        <v>91.566097070610255</v>
      </c>
      <c r="AL102" s="22">
        <f t="shared" ca="1" si="73"/>
        <v>87.384322505997346</v>
      </c>
      <c r="AM102" s="22">
        <f t="shared" ca="1" si="73"/>
        <v>84.529476392357566</v>
      </c>
      <c r="AN102" s="22">
        <f ca="1">AVERAGE(OFFSET($A102,0,Fixtures!$D$6,1,3))</f>
        <v>66.690314345125685</v>
      </c>
      <c r="AO102" s="22">
        <f ca="1">AVERAGE(OFFSET($A102,0,Fixtures!$D$6,1,6))</f>
        <v>70.097459664149198</v>
      </c>
      <c r="AP102" s="22">
        <f ca="1">AVERAGE(OFFSET($A102,0,Fixtures!$D$6,1,9))</f>
        <v>71.496853141965559</v>
      </c>
      <c r="AQ102" s="22">
        <f ca="1">AVERAGE(OFFSET($A102,0,Fixtures!$D$6,1,12))</f>
        <v>78.709239228252599</v>
      </c>
      <c r="AR102" s="22">
        <f ca="1">IF(OR(Fixtures!$D$6&lt;=0,Fixtures!$D$6&gt;39),AVERAGE(A102:AM102),AVERAGE(OFFSET($A102,0,Fixtures!$D$6,1,39-Fixtures!$D$6)))</f>
        <v>79.744619259813291</v>
      </c>
    </row>
    <row r="103" spans="1:44" x14ac:dyDescent="0.25">
      <c r="A103" s="30" t="s">
        <v>53</v>
      </c>
      <c r="B103" s="22">
        <f ca="1">MIN(VLOOKUP($A98,$A$2:$AM$12,B$14+1,FALSE),VLOOKUP($A103,$A$2:$AM$12,B$14+1,FALSE))</f>
        <v>79.759517384239246</v>
      </c>
      <c r="C103" s="22">
        <f t="shared" ref="C103:AM103" ca="1" si="74">MIN(VLOOKUP($A98,$A$2:$AM$12,C$14+1,FALSE),VLOOKUP($A103,$A$2:$AM$12,C$14+1,FALSE))</f>
        <v>56.908938382277455</v>
      </c>
      <c r="D103" s="22">
        <f t="shared" ca="1" si="74"/>
        <v>110.17116245055088</v>
      </c>
      <c r="E103" s="22">
        <f t="shared" ca="1" si="74"/>
        <v>83.391353645930707</v>
      </c>
      <c r="F103" s="22">
        <f t="shared" ca="1" si="74"/>
        <v>95.441383180888394</v>
      </c>
      <c r="G103" s="22">
        <f t="shared" ca="1" si="74"/>
        <v>91.566097070610255</v>
      </c>
      <c r="H103" s="22">
        <f t="shared" ca="1" si="74"/>
        <v>71.496263868543281</v>
      </c>
      <c r="I103" s="22">
        <f t="shared" ca="1" si="74"/>
        <v>94.996752294727969</v>
      </c>
      <c r="J103" s="22">
        <f t="shared" ca="1" si="74"/>
        <v>80.455008358709279</v>
      </c>
      <c r="K103" s="22">
        <f t="shared" ca="1" si="74"/>
        <v>98.333899105089117</v>
      </c>
      <c r="L103" s="22">
        <f t="shared" ca="1" si="74"/>
        <v>74.995430224278195</v>
      </c>
      <c r="M103" s="22">
        <f t="shared" ca="1" si="74"/>
        <v>104.72760182504967</v>
      </c>
      <c r="N103" s="22">
        <f t="shared" ca="1" si="74"/>
        <v>108.33683551229151</v>
      </c>
      <c r="O103" s="22">
        <f t="shared" ca="1" si="74"/>
        <v>91.661081385228911</v>
      </c>
      <c r="P103" s="22">
        <f t="shared" ca="1" si="74"/>
        <v>60.961725442216988</v>
      </c>
      <c r="Q103" s="22">
        <f t="shared" ca="1" si="74"/>
        <v>87.384322505997346</v>
      </c>
      <c r="R103" s="22">
        <f t="shared" ca="1" si="74"/>
        <v>83.391353645930707</v>
      </c>
      <c r="S103" s="22">
        <f t="shared" ca="1" si="74"/>
        <v>74.508775540487434</v>
      </c>
      <c r="T103" s="22">
        <f t="shared" ca="1" si="74"/>
        <v>77.724615513868329</v>
      </c>
      <c r="U103" s="22">
        <f t="shared" ca="1" si="74"/>
        <v>116.65057944330805</v>
      </c>
      <c r="V103" s="22">
        <f t="shared" ca="1" si="74"/>
        <v>87.384322505997346</v>
      </c>
      <c r="W103" s="22">
        <f t="shared" ca="1" si="74"/>
        <v>80.455008358709279</v>
      </c>
      <c r="X103" s="22">
        <f t="shared" ca="1" si="74"/>
        <v>98.333899105089117</v>
      </c>
      <c r="Y103" s="22">
        <f t="shared" ca="1" si="74"/>
        <v>95.441383180888394</v>
      </c>
      <c r="Z103" s="22">
        <f t="shared" ca="1" si="74"/>
        <v>69.555369133894672</v>
      </c>
      <c r="AA103" s="22">
        <f t="shared" ca="1" si="74"/>
        <v>65.257786950741192</v>
      </c>
      <c r="AB103" s="22">
        <f t="shared" ca="1" si="74"/>
        <v>60.961725442216988</v>
      </c>
      <c r="AC103" s="22">
        <f t="shared" ca="1" si="74"/>
        <v>101.92276556724865</v>
      </c>
      <c r="AD103" s="22">
        <f t="shared" ca="1" si="74"/>
        <v>71.496263868543281</v>
      </c>
      <c r="AE103" s="22">
        <f t="shared" ca="1" si="74"/>
        <v>74.508775540487434</v>
      </c>
      <c r="AF103" s="22">
        <f t="shared" ca="1" si="74"/>
        <v>132.41168784835631</v>
      </c>
      <c r="AG103" s="22">
        <f t="shared" ca="1" si="74"/>
        <v>74.995430224278195</v>
      </c>
      <c r="AH103" s="22">
        <f t="shared" ca="1" si="74"/>
        <v>91.661081385228911</v>
      </c>
      <c r="AI103" s="22">
        <f t="shared" ca="1" si="74"/>
        <v>91.566097070610255</v>
      </c>
      <c r="AJ103" s="22">
        <f t="shared" ca="1" si="74"/>
        <v>101.92276556724865</v>
      </c>
      <c r="AK103" s="22">
        <f t="shared" ca="1" si="74"/>
        <v>108.33683551229151</v>
      </c>
      <c r="AL103" s="22">
        <f t="shared" ca="1" si="74"/>
        <v>90.054383251152188</v>
      </c>
      <c r="AM103" s="22">
        <f t="shared" ca="1" si="74"/>
        <v>85.686219675040647</v>
      </c>
      <c r="AN103" s="22">
        <f ca="1">AVERAGE(OFFSET($A103,0,Fixtures!$D$6,1,3))</f>
        <v>65.258293842284289</v>
      </c>
      <c r="AO103" s="22">
        <f ca="1">AVERAGE(OFFSET($A103,0,Fixtures!$D$6,1,6))</f>
        <v>73.950447750522031</v>
      </c>
      <c r="AP103" s="22">
        <f ca="1">AVERAGE(OFFSET($A103,0,Fixtures!$D$6,1,9))</f>
        <v>82.530098440110635</v>
      </c>
      <c r="AQ103" s="22">
        <f ca="1">AVERAGE(OFFSET($A103,0,Fixtures!$D$6,1,12))</f>
        <v>87.049715342595505</v>
      </c>
      <c r="AR103" s="22">
        <f ca="1">IF(OR(Fixtures!$D$6&lt;=0,Fixtures!$D$6&gt;39),AVERAGE(A103:AM103),AVERAGE(OFFSET($A103,0,Fixtures!$D$6,1,39-Fixtures!$D$6)))</f>
        <v>87.166941931238483</v>
      </c>
    </row>
    <row r="104" spans="1:44" x14ac:dyDescent="0.25">
      <c r="A104" s="30" t="s">
        <v>2</v>
      </c>
      <c r="B104" s="22">
        <f ca="1">MIN(VLOOKUP($A98,$A$2:$AM$12,B$14+1,FALSE),VLOOKUP($A104,$A$2:$AM$12,B$14+1,FALSE))</f>
        <v>79.759517384239246</v>
      </c>
      <c r="C104" s="22">
        <f t="shared" ref="C104:AM104" ca="1" si="75">MIN(VLOOKUP($A98,$A$2:$AM$12,C$14+1,FALSE),VLOOKUP($A104,$A$2:$AM$12,C$14+1,FALSE))</f>
        <v>56.908938382277455</v>
      </c>
      <c r="D104" s="22">
        <f t="shared" ca="1" si="75"/>
        <v>104.72760182504967</v>
      </c>
      <c r="E104" s="22">
        <f t="shared" ca="1" si="75"/>
        <v>77.724615513868329</v>
      </c>
      <c r="F104" s="22">
        <f t="shared" ca="1" si="75"/>
        <v>95.441383180888394</v>
      </c>
      <c r="G104" s="22">
        <f t="shared" ca="1" si="75"/>
        <v>84.529476392357566</v>
      </c>
      <c r="H104" s="22">
        <f t="shared" ca="1" si="75"/>
        <v>130.55343583761424</v>
      </c>
      <c r="I104" s="22">
        <f t="shared" ca="1" si="75"/>
        <v>94.996752294727969</v>
      </c>
      <c r="J104" s="22">
        <f t="shared" ca="1" si="75"/>
        <v>80.455008358709279</v>
      </c>
      <c r="K104" s="22">
        <f t="shared" ca="1" si="75"/>
        <v>91.566097070610255</v>
      </c>
      <c r="L104" s="22">
        <f t="shared" ca="1" si="75"/>
        <v>74.995430224278195</v>
      </c>
      <c r="M104" s="22">
        <f t="shared" ca="1" si="75"/>
        <v>65.257786950741192</v>
      </c>
      <c r="N104" s="22">
        <f t="shared" ca="1" si="75"/>
        <v>101.92276556724865</v>
      </c>
      <c r="O104" s="22">
        <f t="shared" ca="1" si="75"/>
        <v>111.91411864185699</v>
      </c>
      <c r="P104" s="22">
        <f t="shared" ca="1" si="75"/>
        <v>60.961725442216988</v>
      </c>
      <c r="Q104" s="22">
        <f t="shared" ca="1" si="75"/>
        <v>87.384322505997346</v>
      </c>
      <c r="R104" s="22">
        <f t="shared" ca="1" si="75"/>
        <v>83.391353645930707</v>
      </c>
      <c r="S104" s="22">
        <f t="shared" ca="1" si="75"/>
        <v>56.908938382277455</v>
      </c>
      <c r="T104" s="22">
        <f t="shared" ca="1" si="75"/>
        <v>77.724615513868329</v>
      </c>
      <c r="U104" s="22">
        <f t="shared" ca="1" si="75"/>
        <v>90.054383251152188</v>
      </c>
      <c r="V104" s="22">
        <f t="shared" ca="1" si="75"/>
        <v>110.17116245055088</v>
      </c>
      <c r="W104" s="22">
        <f t="shared" ca="1" si="75"/>
        <v>81.248584972040391</v>
      </c>
      <c r="X104" s="22">
        <f t="shared" ca="1" si="75"/>
        <v>98.333899105089117</v>
      </c>
      <c r="Y104" s="22">
        <f t="shared" ca="1" si="75"/>
        <v>110.0664684180749</v>
      </c>
      <c r="Z104" s="22">
        <f t="shared" ca="1" si="75"/>
        <v>69.555369133894672</v>
      </c>
      <c r="AA104" s="22">
        <f t="shared" ca="1" si="75"/>
        <v>65.257786950741192</v>
      </c>
      <c r="AB104" s="22">
        <f t="shared" ca="1" si="75"/>
        <v>69.555369133894672</v>
      </c>
      <c r="AC104" s="22">
        <f t="shared" ca="1" si="75"/>
        <v>74.995430224278195</v>
      </c>
      <c r="AD104" s="22">
        <f t="shared" ca="1" si="75"/>
        <v>71.496263868543281</v>
      </c>
      <c r="AE104" s="22">
        <f t="shared" ca="1" si="75"/>
        <v>74.508775540487434</v>
      </c>
      <c r="AF104" s="22">
        <f t="shared" ca="1" si="75"/>
        <v>83.391353645930707</v>
      </c>
      <c r="AG104" s="22">
        <f t="shared" ca="1" si="75"/>
        <v>79.759517384239246</v>
      </c>
      <c r="AH104" s="22">
        <f t="shared" ca="1" si="75"/>
        <v>81.248584972040391</v>
      </c>
      <c r="AI104" s="22">
        <f t="shared" ca="1" si="75"/>
        <v>91.566097070610255</v>
      </c>
      <c r="AJ104" s="22">
        <f t="shared" ca="1" si="75"/>
        <v>94.996752294727969</v>
      </c>
      <c r="AK104" s="22">
        <f t="shared" ca="1" si="75"/>
        <v>85.686219675040647</v>
      </c>
      <c r="AL104" s="22">
        <f t="shared" ca="1" si="75"/>
        <v>90.054383251152188</v>
      </c>
      <c r="AM104" s="22">
        <f t="shared" ca="1" si="75"/>
        <v>116.65057944330805</v>
      </c>
      <c r="AN104" s="22">
        <f ca="1">AVERAGE(OFFSET($A104,0,Fixtures!$D$6,1,3))</f>
        <v>68.122841739510179</v>
      </c>
      <c r="AO104" s="22">
        <f ca="1">AVERAGE(OFFSET($A104,0,Fixtures!$D$6,1,6))</f>
        <v>70.894832475306572</v>
      </c>
      <c r="AP104" s="22">
        <f ca="1">AVERAGE(OFFSET($A104,0,Fixtures!$D$6,1,9))</f>
        <v>74.418716761561072</v>
      </c>
      <c r="AQ104" s="22">
        <f ca="1">AVERAGE(OFFSET($A104,0,Fixtures!$D$6,1,12))</f>
        <v>78.501459991202381</v>
      </c>
      <c r="AR104" s="22">
        <f ca="1">IF(OR(Fixtures!$D$6&lt;=0,Fixtures!$D$6&gt;39),AVERAGE(A104:AM104),AVERAGE(OFFSET($A104,0,Fixtures!$D$6,1,39-Fixtures!$D$6)))</f>
        <v>82.051605899206351</v>
      </c>
    </row>
    <row r="105" spans="1:44" x14ac:dyDescent="0.25">
      <c r="A105" s="30" t="s">
        <v>113</v>
      </c>
      <c r="B105" s="22">
        <f ca="1">MIN(VLOOKUP($A98,$A$2:$AM$12,B$14+1,FALSE),VLOOKUP($A105,$A$2:$AM$12,B$14+1,FALSE))</f>
        <v>79.759517384239246</v>
      </c>
      <c r="C105" s="22">
        <f t="shared" ref="C105:AM105" ca="1" si="76">MIN(VLOOKUP($A98,$A$2:$AM$12,C$14+1,FALSE),VLOOKUP($A105,$A$2:$AM$12,C$14+1,FALSE))</f>
        <v>56.908938382277455</v>
      </c>
      <c r="D105" s="22">
        <f t="shared" ca="1" si="76"/>
        <v>110.17116245055088</v>
      </c>
      <c r="E105" s="22">
        <f t="shared" ca="1" si="76"/>
        <v>99.303826076938265</v>
      </c>
      <c r="F105" s="22">
        <f t="shared" ca="1" si="76"/>
        <v>95.441383180888394</v>
      </c>
      <c r="G105" s="22">
        <f t="shared" ca="1" si="76"/>
        <v>91.661081385228911</v>
      </c>
      <c r="H105" s="22">
        <f t="shared" ca="1" si="76"/>
        <v>69.555369133894672</v>
      </c>
      <c r="I105" s="22">
        <f t="shared" ca="1" si="76"/>
        <v>83.391353645930707</v>
      </c>
      <c r="J105" s="22">
        <f t="shared" ca="1" si="76"/>
        <v>79.759517384239246</v>
      </c>
      <c r="K105" s="22">
        <f t="shared" ca="1" si="76"/>
        <v>99.303826076938265</v>
      </c>
      <c r="L105" s="22">
        <f t="shared" ca="1" si="76"/>
        <v>74.995430224278195</v>
      </c>
      <c r="M105" s="22">
        <f t="shared" ca="1" si="76"/>
        <v>77.724615513868329</v>
      </c>
      <c r="N105" s="22">
        <f t="shared" ca="1" si="76"/>
        <v>108.33683551229151</v>
      </c>
      <c r="O105" s="22">
        <f t="shared" ca="1" si="76"/>
        <v>80.455008358709279</v>
      </c>
      <c r="P105" s="22">
        <f t="shared" ca="1" si="76"/>
        <v>60.961725442216988</v>
      </c>
      <c r="Q105" s="22">
        <f t="shared" ca="1" si="76"/>
        <v>75.606935645031783</v>
      </c>
      <c r="R105" s="22">
        <f t="shared" ca="1" si="76"/>
        <v>83.391353645930707</v>
      </c>
      <c r="S105" s="22">
        <f t="shared" ca="1" si="76"/>
        <v>91.566097070610255</v>
      </c>
      <c r="T105" s="22">
        <f t="shared" ca="1" si="76"/>
        <v>77.724615513868329</v>
      </c>
      <c r="U105" s="22">
        <f t="shared" ca="1" si="76"/>
        <v>85.686219675040647</v>
      </c>
      <c r="V105" s="22">
        <f t="shared" ca="1" si="76"/>
        <v>56.908938382277455</v>
      </c>
      <c r="W105" s="22">
        <f t="shared" ca="1" si="76"/>
        <v>81.248584972040391</v>
      </c>
      <c r="X105" s="22">
        <f t="shared" ca="1" si="76"/>
        <v>65.257786950741192</v>
      </c>
      <c r="Y105" s="22">
        <f t="shared" ca="1" si="76"/>
        <v>104.72760182504967</v>
      </c>
      <c r="Z105" s="22">
        <f t="shared" ca="1" si="76"/>
        <v>69.555369133894672</v>
      </c>
      <c r="AA105" s="22">
        <f t="shared" ca="1" si="76"/>
        <v>65.257786950741192</v>
      </c>
      <c r="AB105" s="22">
        <f t="shared" ca="1" si="76"/>
        <v>84.529476392357566</v>
      </c>
      <c r="AC105" s="22">
        <f t="shared" ca="1" si="76"/>
        <v>101.92276556724865</v>
      </c>
      <c r="AD105" s="22">
        <f t="shared" ca="1" si="76"/>
        <v>71.496263868543281</v>
      </c>
      <c r="AE105" s="22">
        <f t="shared" ca="1" si="76"/>
        <v>74.508775540487434</v>
      </c>
      <c r="AF105" s="22">
        <f t="shared" ca="1" si="76"/>
        <v>90.054383251152188</v>
      </c>
      <c r="AG105" s="22">
        <f t="shared" ca="1" si="76"/>
        <v>85.686219675040647</v>
      </c>
      <c r="AH105" s="22">
        <f t="shared" ca="1" si="76"/>
        <v>84.529476392357566</v>
      </c>
      <c r="AI105" s="22">
        <f t="shared" ca="1" si="76"/>
        <v>91.566097070610255</v>
      </c>
      <c r="AJ105" s="22">
        <f t="shared" ca="1" si="76"/>
        <v>81.248584972040391</v>
      </c>
      <c r="AK105" s="22">
        <f t="shared" ca="1" si="76"/>
        <v>134.65364299511776</v>
      </c>
      <c r="AL105" s="22">
        <f t="shared" ca="1" si="76"/>
        <v>74.995430224278195</v>
      </c>
      <c r="AM105" s="22">
        <f t="shared" ca="1" si="76"/>
        <v>116.65057944330805</v>
      </c>
      <c r="AN105" s="22">
        <f ca="1">AVERAGE(OFFSET($A105,0,Fixtures!$D$6,1,3))</f>
        <v>73.114210825664472</v>
      </c>
      <c r="AO105" s="22">
        <f ca="1">AVERAGE(OFFSET($A105,0,Fixtures!$D$6,1,6))</f>
        <v>77.878406242212137</v>
      </c>
      <c r="AP105" s="22">
        <f ca="1">AVERAGE(OFFSET($A105,0,Fixtures!$D$6,1,9))</f>
        <v>80.837835196869236</v>
      </c>
      <c r="AQ105" s="22">
        <f ca="1">AVERAGE(OFFSET($A105,0,Fixtures!$D$6,1,12))</f>
        <v>86.250736817465963</v>
      </c>
      <c r="AR105" s="22">
        <f ca="1">IF(OR(Fixtures!$D$6&lt;=0,Fixtures!$D$6&gt;39),AVERAGE(A105:AM105),AVERAGE(OFFSET($A105,0,Fixtures!$D$6,1,39-Fixtures!$D$6)))</f>
        <v>87.618203676941263</v>
      </c>
    </row>
    <row r="106" spans="1:44" x14ac:dyDescent="0.25">
      <c r="A106" s="30" t="s">
        <v>10</v>
      </c>
      <c r="B106" s="22">
        <f ca="1">MIN(VLOOKUP($A98,$A$2:$AM$12,B$14+1,FALSE),VLOOKUP($A106,$A$2:$AM$12,B$14+1,FALSE))</f>
        <v>79.759517384239246</v>
      </c>
      <c r="C106" s="22">
        <f t="shared" ref="C106:AM106" ca="1" si="77">MIN(VLOOKUP($A98,$A$2:$AM$12,C$14+1,FALSE),VLOOKUP($A106,$A$2:$AM$12,C$14+1,FALSE))</f>
        <v>56.908938382277455</v>
      </c>
      <c r="D106" s="22">
        <f t="shared" ca="1" si="77"/>
        <v>103.31380447954814</v>
      </c>
      <c r="E106" s="22">
        <f t="shared" ca="1" si="77"/>
        <v>108.33683551229151</v>
      </c>
      <c r="F106" s="22">
        <f t="shared" ca="1" si="77"/>
        <v>92.408476899483304</v>
      </c>
      <c r="G106" s="22">
        <f t="shared" ca="1" si="77"/>
        <v>65.257786950741192</v>
      </c>
      <c r="H106" s="22">
        <f t="shared" ca="1" si="77"/>
        <v>104.72760182504967</v>
      </c>
      <c r="I106" s="22">
        <f t="shared" ca="1" si="77"/>
        <v>94.996752294727969</v>
      </c>
      <c r="J106" s="22">
        <f t="shared" ca="1" si="77"/>
        <v>80.455008358709279</v>
      </c>
      <c r="K106" s="22">
        <f t="shared" ca="1" si="77"/>
        <v>99.303826076938265</v>
      </c>
      <c r="L106" s="22">
        <f t="shared" ca="1" si="77"/>
        <v>74.995430224278195</v>
      </c>
      <c r="M106" s="22">
        <f t="shared" ca="1" si="77"/>
        <v>90.054383251152188</v>
      </c>
      <c r="N106" s="22">
        <f t="shared" ca="1" si="77"/>
        <v>98.333899105089117</v>
      </c>
      <c r="O106" s="22">
        <f t="shared" ca="1" si="77"/>
        <v>77.724615513868329</v>
      </c>
      <c r="P106" s="22">
        <f t="shared" ca="1" si="77"/>
        <v>60.961725442216988</v>
      </c>
      <c r="Q106" s="22">
        <f t="shared" ca="1" si="77"/>
        <v>74.508775540487434</v>
      </c>
      <c r="R106" s="22">
        <f t="shared" ca="1" si="77"/>
        <v>81.248584972040391</v>
      </c>
      <c r="S106" s="22">
        <f t="shared" ca="1" si="77"/>
        <v>101.92276556724865</v>
      </c>
      <c r="T106" s="22">
        <f t="shared" ca="1" si="77"/>
        <v>77.724615513868329</v>
      </c>
      <c r="U106" s="22">
        <f t="shared" ca="1" si="77"/>
        <v>56.908938382277455</v>
      </c>
      <c r="V106" s="22">
        <f t="shared" ca="1" si="77"/>
        <v>85.686219675040647</v>
      </c>
      <c r="W106" s="22">
        <f t="shared" ca="1" si="77"/>
        <v>81.248584972040391</v>
      </c>
      <c r="X106" s="22">
        <f t="shared" ca="1" si="77"/>
        <v>91.566097070610255</v>
      </c>
      <c r="Y106" s="22">
        <f t="shared" ca="1" si="77"/>
        <v>69.555369133894672</v>
      </c>
      <c r="Z106" s="22">
        <f t="shared" ca="1" si="77"/>
        <v>69.555369133894672</v>
      </c>
      <c r="AA106" s="22">
        <f t="shared" ca="1" si="77"/>
        <v>65.257786950741192</v>
      </c>
      <c r="AB106" s="22">
        <f t="shared" ca="1" si="77"/>
        <v>83.391353645930707</v>
      </c>
      <c r="AC106" s="22">
        <f t="shared" ca="1" si="77"/>
        <v>99.303826076938265</v>
      </c>
      <c r="AD106" s="22">
        <f t="shared" ca="1" si="77"/>
        <v>60.961725442216988</v>
      </c>
      <c r="AE106" s="22">
        <f t="shared" ca="1" si="77"/>
        <v>74.508775540487434</v>
      </c>
      <c r="AF106" s="22">
        <f t="shared" ca="1" si="77"/>
        <v>80.455008358709279</v>
      </c>
      <c r="AG106" s="22">
        <f t="shared" ca="1" si="77"/>
        <v>85.686219675040647</v>
      </c>
      <c r="AH106" s="22">
        <f t="shared" ca="1" si="77"/>
        <v>91.661081385228911</v>
      </c>
      <c r="AI106" s="22">
        <f t="shared" ca="1" si="77"/>
        <v>91.566097070610255</v>
      </c>
      <c r="AJ106" s="22">
        <f t="shared" ca="1" si="77"/>
        <v>117.90699832012083</v>
      </c>
      <c r="AK106" s="22">
        <f t="shared" ca="1" si="77"/>
        <v>84.529476392357566</v>
      </c>
      <c r="AL106" s="22">
        <f t="shared" ca="1" si="77"/>
        <v>79.759517384239246</v>
      </c>
      <c r="AM106" s="22">
        <f t="shared" ca="1" si="77"/>
        <v>75.606935645031783</v>
      </c>
      <c r="AN106" s="22">
        <f ca="1">AVERAGE(OFFSET($A106,0,Fixtures!$D$6,1,3))</f>
        <v>72.734836576855528</v>
      </c>
      <c r="AO106" s="22">
        <f ca="1">AVERAGE(OFFSET($A106,0,Fixtures!$D$6,1,6))</f>
        <v>75.496472798368217</v>
      </c>
      <c r="AP106" s="22">
        <f ca="1">AVERAGE(OFFSET($A106,0,Fixtures!$D$6,1,9))</f>
        <v>78.975682912132029</v>
      </c>
      <c r="AQ106" s="22">
        <f ca="1">AVERAGE(OFFSET($A106,0,Fixtures!$D$6,1,12))</f>
        <v>83.731976499356406</v>
      </c>
      <c r="AR106" s="22">
        <f ca="1">IF(OR(Fixtures!$D$6&lt;=0,Fixtures!$D$6&gt;39),AVERAGE(A106:AM106),AVERAGE(OFFSET($A106,0,Fixtures!$D$6,1,39-Fixtures!$D$6)))</f>
        <v>82.867869358682</v>
      </c>
    </row>
    <row r="107" spans="1:44" x14ac:dyDescent="0.25">
      <c r="A107" s="30" t="s">
        <v>71</v>
      </c>
      <c r="B107" s="22">
        <f ca="1">MIN(VLOOKUP($A98,$A$2:$AM$12,B$14+1,FALSE),VLOOKUP($A107,$A$2:$AM$12,B$14+1,FALSE))</f>
        <v>79.759517384239246</v>
      </c>
      <c r="C107" s="22">
        <f t="shared" ref="C107:AM107" ca="1" si="78">MIN(VLOOKUP($A98,$A$2:$AM$12,C$14+1,FALSE),VLOOKUP($A107,$A$2:$AM$12,C$14+1,FALSE))</f>
        <v>56.908938382277455</v>
      </c>
      <c r="D107" s="22">
        <f t="shared" ca="1" si="78"/>
        <v>81.248584972040391</v>
      </c>
      <c r="E107" s="22">
        <f t="shared" ca="1" si="78"/>
        <v>74.508775540487434</v>
      </c>
      <c r="F107" s="22">
        <f t="shared" ca="1" si="78"/>
        <v>80.455008358709279</v>
      </c>
      <c r="G107" s="22">
        <f t="shared" ca="1" si="78"/>
        <v>110.0664684180749</v>
      </c>
      <c r="H107" s="22">
        <f t="shared" ca="1" si="78"/>
        <v>111.91411864185699</v>
      </c>
      <c r="I107" s="22">
        <f t="shared" ca="1" si="78"/>
        <v>75.606935645031783</v>
      </c>
      <c r="J107" s="22">
        <f t="shared" ca="1" si="78"/>
        <v>80.455008358709279</v>
      </c>
      <c r="K107" s="22">
        <f t="shared" ca="1" si="78"/>
        <v>65.257786950741192</v>
      </c>
      <c r="L107" s="22">
        <f t="shared" ca="1" si="78"/>
        <v>74.995430224278195</v>
      </c>
      <c r="M107" s="22">
        <f t="shared" ca="1" si="78"/>
        <v>87.384322505997346</v>
      </c>
      <c r="N107" s="22">
        <f t="shared" ca="1" si="78"/>
        <v>74.995430224278195</v>
      </c>
      <c r="O107" s="22">
        <f t="shared" ca="1" si="78"/>
        <v>111.91411864185699</v>
      </c>
      <c r="P107" s="22">
        <f t="shared" ca="1" si="78"/>
        <v>60.961725442216988</v>
      </c>
      <c r="Q107" s="22">
        <f t="shared" ca="1" si="78"/>
        <v>56.908938382277455</v>
      </c>
      <c r="R107" s="22">
        <f t="shared" ca="1" si="78"/>
        <v>83.391353645930707</v>
      </c>
      <c r="S107" s="22">
        <f t="shared" ca="1" si="78"/>
        <v>103.31380447954814</v>
      </c>
      <c r="T107" s="22">
        <f t="shared" ca="1" si="78"/>
        <v>77.724615513868329</v>
      </c>
      <c r="U107" s="22">
        <f t="shared" ca="1" si="78"/>
        <v>83.391353645930707</v>
      </c>
      <c r="V107" s="22">
        <f t="shared" ca="1" si="78"/>
        <v>91.566097070610255</v>
      </c>
      <c r="W107" s="22">
        <f t="shared" ca="1" si="78"/>
        <v>79.759517384239246</v>
      </c>
      <c r="X107" s="22">
        <f t="shared" ca="1" si="78"/>
        <v>85.686219675040647</v>
      </c>
      <c r="Y107" s="22">
        <f t="shared" ca="1" si="78"/>
        <v>101.92276556724865</v>
      </c>
      <c r="Z107" s="22">
        <f t="shared" ca="1" si="78"/>
        <v>69.555369133894672</v>
      </c>
      <c r="AA107" s="22">
        <f t="shared" ca="1" si="78"/>
        <v>65.257786950741192</v>
      </c>
      <c r="AB107" s="22">
        <f t="shared" ca="1" si="78"/>
        <v>84.529476392357566</v>
      </c>
      <c r="AC107" s="22">
        <f t="shared" ca="1" si="78"/>
        <v>101.92276556724865</v>
      </c>
      <c r="AD107" s="22">
        <f t="shared" ca="1" si="78"/>
        <v>69.555369133894672</v>
      </c>
      <c r="AE107" s="22">
        <f t="shared" ca="1" si="78"/>
        <v>74.508775540487434</v>
      </c>
      <c r="AF107" s="22">
        <f t="shared" ca="1" si="78"/>
        <v>91.661081385228911</v>
      </c>
      <c r="AG107" s="22">
        <f t="shared" ca="1" si="78"/>
        <v>85.686219675040647</v>
      </c>
      <c r="AH107" s="22">
        <f t="shared" ca="1" si="78"/>
        <v>91.661081385228911</v>
      </c>
      <c r="AI107" s="22">
        <f t="shared" ca="1" si="78"/>
        <v>71.496263868543281</v>
      </c>
      <c r="AJ107" s="22">
        <f t="shared" ca="1" si="78"/>
        <v>60.961725442216988</v>
      </c>
      <c r="AK107" s="22">
        <f t="shared" ca="1" si="78"/>
        <v>99.303826076938265</v>
      </c>
      <c r="AL107" s="22">
        <f t="shared" ca="1" si="78"/>
        <v>90.054383251152188</v>
      </c>
      <c r="AM107" s="22">
        <f t="shared" ca="1" si="78"/>
        <v>98.333899105089117</v>
      </c>
      <c r="AN107" s="22">
        <f ca="1">AVERAGE(OFFSET($A107,0,Fixtures!$D$6,1,3))</f>
        <v>73.114210825664472</v>
      </c>
      <c r="AO107" s="22">
        <f ca="1">AVERAGE(OFFSET($A107,0,Fixtures!$D$6,1,6))</f>
        <v>77.554923786437357</v>
      </c>
      <c r="AP107" s="22">
        <f ca="1">AVERAGE(OFFSET($A107,0,Fixtures!$D$6,1,9))</f>
        <v>81.593102796013625</v>
      </c>
      <c r="AQ107" s="22">
        <f ca="1">AVERAGE(OFFSET($A107,0,Fixtures!$D$6,1,12))</f>
        <v>80.508311712651775</v>
      </c>
      <c r="AR107" s="22">
        <f ca="1">IF(OR(Fixtures!$D$6&lt;=0,Fixtures!$D$6&gt;39),AVERAGE(A107:AM107),AVERAGE(OFFSET($A107,0,Fixtures!$D$6,1,39-Fixtures!$D$6)))</f>
        <v>82.463430207718744</v>
      </c>
    </row>
    <row r="108" spans="1:44" x14ac:dyDescent="0.25">
      <c r="A108" s="30" t="s">
        <v>63</v>
      </c>
      <c r="B108" s="22">
        <f ca="1">MIN(VLOOKUP($A98,$A$2:$AM$12,B$14+1,FALSE),VLOOKUP($A108,$A$2:$AM$12,B$14+1,FALSE))</f>
        <v>79.759517384239246</v>
      </c>
      <c r="C108" s="22">
        <f t="shared" ref="C108:AM108" ca="1" si="79">MIN(VLOOKUP($A98,$A$2:$AM$12,C$14+1,FALSE),VLOOKUP($A108,$A$2:$AM$12,C$14+1,FALSE))</f>
        <v>56.908938382277455</v>
      </c>
      <c r="D108" s="22">
        <f t="shared" ca="1" si="79"/>
        <v>94.996752294727969</v>
      </c>
      <c r="E108" s="22">
        <f t="shared" ca="1" si="79"/>
        <v>71.496263868543281</v>
      </c>
      <c r="F108" s="22">
        <f t="shared" ca="1" si="79"/>
        <v>95.441383180888394</v>
      </c>
      <c r="G108" s="22">
        <f t="shared" ca="1" si="79"/>
        <v>108.33683551229151</v>
      </c>
      <c r="H108" s="22">
        <f t="shared" ca="1" si="79"/>
        <v>79.759517384239246</v>
      </c>
      <c r="I108" s="22">
        <f t="shared" ca="1" si="79"/>
        <v>56.908938382277455</v>
      </c>
      <c r="J108" s="22">
        <f t="shared" ca="1" si="79"/>
        <v>80.455008358709279</v>
      </c>
      <c r="K108" s="22">
        <f t="shared" ca="1" si="79"/>
        <v>75.606935645031783</v>
      </c>
      <c r="L108" s="22">
        <f t="shared" ca="1" si="79"/>
        <v>60.961725442216988</v>
      </c>
      <c r="M108" s="22">
        <f t="shared" ca="1" si="79"/>
        <v>91.661081385228911</v>
      </c>
      <c r="N108" s="22">
        <f t="shared" ca="1" si="79"/>
        <v>85.686219675040647</v>
      </c>
      <c r="O108" s="22">
        <f t="shared" ca="1" si="79"/>
        <v>111.91411864185699</v>
      </c>
      <c r="P108" s="22">
        <f t="shared" ca="1" si="79"/>
        <v>60.961725442216988</v>
      </c>
      <c r="Q108" s="22">
        <f t="shared" ca="1" si="79"/>
        <v>80.455008358709279</v>
      </c>
      <c r="R108" s="22">
        <f t="shared" ca="1" si="79"/>
        <v>83.391353645930707</v>
      </c>
      <c r="S108" s="22">
        <f t="shared" ca="1" si="79"/>
        <v>103.31380447954814</v>
      </c>
      <c r="T108" s="22">
        <f t="shared" ca="1" si="79"/>
        <v>69.555369133894672</v>
      </c>
      <c r="U108" s="22">
        <f t="shared" ca="1" si="79"/>
        <v>110.17116245055088</v>
      </c>
      <c r="V108" s="22">
        <f t="shared" ca="1" si="79"/>
        <v>65.257786950741192</v>
      </c>
      <c r="W108" s="22">
        <f t="shared" ca="1" si="79"/>
        <v>81.248584972040391</v>
      </c>
      <c r="X108" s="22">
        <f t="shared" ca="1" si="79"/>
        <v>90.054383251152188</v>
      </c>
      <c r="Y108" s="22">
        <f t="shared" ca="1" si="79"/>
        <v>134.65364299511776</v>
      </c>
      <c r="Z108" s="22">
        <f t="shared" ca="1" si="79"/>
        <v>69.555369133894672</v>
      </c>
      <c r="AA108" s="22">
        <f t="shared" ca="1" si="79"/>
        <v>65.257786950741192</v>
      </c>
      <c r="AB108" s="22">
        <f t="shared" ca="1" si="79"/>
        <v>84.529476392357566</v>
      </c>
      <c r="AC108" s="22">
        <f t="shared" ca="1" si="79"/>
        <v>95.441383180888394</v>
      </c>
      <c r="AD108" s="22">
        <f t="shared" ca="1" si="79"/>
        <v>71.496263868543281</v>
      </c>
      <c r="AE108" s="22">
        <f t="shared" ca="1" si="79"/>
        <v>74.508775540487434</v>
      </c>
      <c r="AF108" s="22">
        <f t="shared" ca="1" si="79"/>
        <v>104.72760182504967</v>
      </c>
      <c r="AG108" s="22">
        <f t="shared" ca="1" si="79"/>
        <v>85.686219675040647</v>
      </c>
      <c r="AH108" s="22">
        <f t="shared" ca="1" si="79"/>
        <v>74.508775540487434</v>
      </c>
      <c r="AI108" s="22">
        <f t="shared" ca="1" si="79"/>
        <v>74.995430224278195</v>
      </c>
      <c r="AJ108" s="22">
        <f t="shared" ca="1" si="79"/>
        <v>87.384322505997346</v>
      </c>
      <c r="AK108" s="22">
        <f t="shared" ca="1" si="79"/>
        <v>77.724615513868329</v>
      </c>
      <c r="AL108" s="22">
        <f t="shared" ca="1" si="79"/>
        <v>90.054383251152188</v>
      </c>
      <c r="AM108" s="22">
        <f t="shared" ca="1" si="79"/>
        <v>83.391353645930707</v>
      </c>
      <c r="AN108" s="22">
        <f ca="1">AVERAGE(OFFSET($A108,0,Fixtures!$D$6,1,3))</f>
        <v>73.114210825664472</v>
      </c>
      <c r="AO108" s="22">
        <f ca="1">AVERAGE(OFFSET($A108,0,Fixtures!$D$6,1,6))</f>
        <v>76.798175844485414</v>
      </c>
      <c r="AP108" s="22">
        <f ca="1">AVERAGE(OFFSET($A108,0,Fixtures!$D$6,1,9))</f>
        <v>80.634628011943363</v>
      </c>
      <c r="AQ108" s="22">
        <f ca="1">AVERAGE(OFFSET($A108,0,Fixtures!$D$6,1,12))</f>
        <v>80.484668362636185</v>
      </c>
      <c r="AR108" s="22">
        <f ca="1">IF(OR(Fixtures!$D$6&lt;=0,Fixtures!$D$6&gt;39),AVERAGE(A108:AM108),AVERAGE(OFFSET($A108,0,Fixtures!$D$6,1,39-Fixtures!$D$6)))</f>
        <v>81.375839803479792</v>
      </c>
    </row>
    <row r="110" spans="1:44" x14ac:dyDescent="0.25">
      <c r="A110" s="31" t="s">
        <v>10</v>
      </c>
      <c r="B110" s="2">
        <v>1</v>
      </c>
      <c r="C110" s="2">
        <v>2</v>
      </c>
      <c r="D110" s="2">
        <v>3</v>
      </c>
      <c r="E110" s="2">
        <v>4</v>
      </c>
      <c r="F110" s="2">
        <v>5</v>
      </c>
      <c r="G110" s="2">
        <v>6</v>
      </c>
      <c r="H110" s="2">
        <v>7</v>
      </c>
      <c r="I110" s="2">
        <v>8</v>
      </c>
      <c r="J110" s="2">
        <v>9</v>
      </c>
      <c r="K110" s="2">
        <v>10</v>
      </c>
      <c r="L110" s="2">
        <v>11</v>
      </c>
      <c r="M110" s="2">
        <v>12</v>
      </c>
      <c r="N110" s="2">
        <v>13</v>
      </c>
      <c r="O110" s="2">
        <v>14</v>
      </c>
      <c r="P110" s="2">
        <v>15</v>
      </c>
      <c r="Q110" s="2">
        <v>16</v>
      </c>
      <c r="R110" s="2">
        <v>17</v>
      </c>
      <c r="S110" s="2">
        <v>18</v>
      </c>
      <c r="T110" s="2">
        <v>19</v>
      </c>
      <c r="U110" s="2">
        <v>20</v>
      </c>
      <c r="V110" s="2">
        <v>21</v>
      </c>
      <c r="W110" s="2">
        <v>22</v>
      </c>
      <c r="X110" s="2">
        <v>23</v>
      </c>
      <c r="Y110" s="2">
        <v>24</v>
      </c>
      <c r="Z110" s="2">
        <v>25</v>
      </c>
      <c r="AA110" s="2">
        <v>26</v>
      </c>
      <c r="AB110" s="2">
        <v>27</v>
      </c>
      <c r="AC110" s="2">
        <v>28</v>
      </c>
      <c r="AD110" s="2">
        <v>29</v>
      </c>
      <c r="AE110" s="2">
        <v>30</v>
      </c>
      <c r="AF110" s="2">
        <v>31</v>
      </c>
      <c r="AG110" s="2">
        <v>32</v>
      </c>
      <c r="AH110" s="2">
        <v>33</v>
      </c>
      <c r="AI110" s="2">
        <v>34</v>
      </c>
      <c r="AJ110" s="2">
        <v>35</v>
      </c>
      <c r="AK110" s="2">
        <v>36</v>
      </c>
      <c r="AL110" s="2">
        <v>37</v>
      </c>
      <c r="AM110" s="2">
        <v>38</v>
      </c>
      <c r="AN110" s="31" t="s">
        <v>56</v>
      </c>
      <c r="AO110" s="31" t="s">
        <v>57</v>
      </c>
      <c r="AP110" s="31" t="s">
        <v>58</v>
      </c>
      <c r="AQ110" s="31" t="s">
        <v>82</v>
      </c>
      <c r="AR110" s="31" t="s">
        <v>59</v>
      </c>
    </row>
    <row r="111" spans="1:44" x14ac:dyDescent="0.25">
      <c r="A111" s="30" t="s">
        <v>111</v>
      </c>
      <c r="B111" s="22">
        <f t="shared" ref="B111:AM111" ca="1" si="80">MIN(VLOOKUP($A110,$A$2:$AM$12,B$14+1,FALSE),VLOOKUP($A111,$A$2:$AM$12,B$14+1,FALSE))</f>
        <v>91.661081385228911</v>
      </c>
      <c r="C111" s="22">
        <f t="shared" ca="1" si="80"/>
        <v>65.257786950741192</v>
      </c>
      <c r="D111" s="22">
        <f t="shared" ca="1" si="80"/>
        <v>90.054383251152188</v>
      </c>
      <c r="E111" s="22">
        <f t="shared" ca="1" si="80"/>
        <v>69.555369133894672</v>
      </c>
      <c r="F111" s="22">
        <f t="shared" ca="1" si="80"/>
        <v>81.248584972040391</v>
      </c>
      <c r="G111" s="22">
        <f t="shared" ca="1" si="80"/>
        <v>65.257786950741192</v>
      </c>
      <c r="H111" s="22">
        <f t="shared" ca="1" si="80"/>
        <v>74.995430224278195</v>
      </c>
      <c r="I111" s="22">
        <f t="shared" ca="1" si="80"/>
        <v>87.384322505997346</v>
      </c>
      <c r="J111" s="22">
        <f t="shared" ca="1" si="80"/>
        <v>84.529476392357566</v>
      </c>
      <c r="K111" s="22">
        <f t="shared" ca="1" si="80"/>
        <v>110.17116245055088</v>
      </c>
      <c r="L111" s="22">
        <f t="shared" ca="1" si="80"/>
        <v>130.55343583761424</v>
      </c>
      <c r="M111" s="22">
        <f t="shared" ca="1" si="80"/>
        <v>90.054383251152188</v>
      </c>
      <c r="N111" s="22">
        <f t="shared" ca="1" si="80"/>
        <v>60.961725442216988</v>
      </c>
      <c r="O111" s="22">
        <f t="shared" ca="1" si="80"/>
        <v>77.724615513868329</v>
      </c>
      <c r="P111" s="22">
        <f t="shared" ca="1" si="80"/>
        <v>71.496263868543281</v>
      </c>
      <c r="Q111" s="22">
        <f t="shared" ca="1" si="80"/>
        <v>74.508775540487434</v>
      </c>
      <c r="R111" s="22">
        <f t="shared" ca="1" si="80"/>
        <v>81.248584972040391</v>
      </c>
      <c r="S111" s="22">
        <f t="shared" ca="1" si="80"/>
        <v>95.441383180888394</v>
      </c>
      <c r="T111" s="22">
        <f t="shared" ca="1" si="80"/>
        <v>71.496263868543281</v>
      </c>
      <c r="U111" s="22">
        <f t="shared" ca="1" si="80"/>
        <v>56.908938382277455</v>
      </c>
      <c r="V111" s="22">
        <f t="shared" ca="1" si="80"/>
        <v>85.686219675040647</v>
      </c>
      <c r="W111" s="22">
        <f t="shared" ca="1" si="80"/>
        <v>134.65364299511776</v>
      </c>
      <c r="X111" s="22">
        <f t="shared" ca="1" si="80"/>
        <v>91.566097070610255</v>
      </c>
      <c r="Y111" s="22">
        <f t="shared" ca="1" si="80"/>
        <v>69.555369133894672</v>
      </c>
      <c r="Z111" s="22">
        <f t="shared" ca="1" si="80"/>
        <v>79.759517384239246</v>
      </c>
      <c r="AA111" s="22">
        <f t="shared" ca="1" si="80"/>
        <v>74.995430224278195</v>
      </c>
      <c r="AB111" s="22">
        <f t="shared" ca="1" si="80"/>
        <v>83.391353645930707</v>
      </c>
      <c r="AC111" s="22">
        <f t="shared" ca="1" si="80"/>
        <v>75.606935645031783</v>
      </c>
      <c r="AD111" s="22">
        <f t="shared" ca="1" si="80"/>
        <v>60.961725442216988</v>
      </c>
      <c r="AE111" s="22">
        <f t="shared" ca="1" si="80"/>
        <v>87.384322505997346</v>
      </c>
      <c r="AF111" s="22">
        <f t="shared" ca="1" si="80"/>
        <v>74.508775540487434</v>
      </c>
      <c r="AG111" s="22">
        <f t="shared" ca="1" si="80"/>
        <v>91.566097070610255</v>
      </c>
      <c r="AH111" s="22">
        <f t="shared" ca="1" si="80"/>
        <v>155.51232471021717</v>
      </c>
      <c r="AI111" s="22">
        <f t="shared" ca="1" si="80"/>
        <v>108.33683551229151</v>
      </c>
      <c r="AJ111" s="22">
        <f t="shared" ca="1" si="80"/>
        <v>56.908938382277455</v>
      </c>
      <c r="AK111" s="22">
        <f t="shared" ca="1" si="80"/>
        <v>84.529476392357566</v>
      </c>
      <c r="AL111" s="22">
        <f t="shared" ca="1" si="80"/>
        <v>79.759517384239246</v>
      </c>
      <c r="AM111" s="22">
        <f t="shared" ca="1" si="80"/>
        <v>75.606935645031783</v>
      </c>
      <c r="AN111" s="22">
        <f ca="1">AVERAGE(OFFSET($A111,0,Fixtures!$D$6,1,3))</f>
        <v>79.382100418149392</v>
      </c>
      <c r="AO111" s="22">
        <f ca="1">AVERAGE(OFFSET($A111,0,Fixtures!$D$6,1,6))</f>
        <v>77.01654747461572</v>
      </c>
      <c r="AP111" s="22">
        <f ca="1">AVERAGE(OFFSET($A111,0,Fixtures!$D$6,1,9))</f>
        <v>87.076275796556573</v>
      </c>
      <c r="AQ111" s="22">
        <f ca="1">AVERAGE(OFFSET($A111,0,Fixtures!$D$6,1,12))</f>
        <v>86.121811037994647</v>
      </c>
      <c r="AR111" s="22">
        <f ca="1">IF(OR(Fixtures!$D$6&lt;=0,Fixtures!$D$6&gt;39),AVERAGE(A111:AM111),AVERAGE(OFFSET($A111,0,Fixtures!$D$6,1,39-Fixtures!$D$6)))</f>
        <v>84.916298963229067</v>
      </c>
    </row>
    <row r="112" spans="1:44" x14ac:dyDescent="0.25">
      <c r="A112" s="30" t="s">
        <v>121</v>
      </c>
      <c r="B112" s="22">
        <f ca="1">MIN(VLOOKUP($A110,$A$2:$AM$12,B$14+1,FALSE),VLOOKUP($A112,$A$2:$AM$12,B$14+1,FALSE))</f>
        <v>91.661081385228911</v>
      </c>
      <c r="C112" s="22">
        <f t="shared" ref="C112:AM112" ca="1" si="81">MIN(VLOOKUP($A110,$A$2:$AM$12,C$14+1,FALSE),VLOOKUP($A112,$A$2:$AM$12,C$14+1,FALSE))</f>
        <v>81.248584972040391</v>
      </c>
      <c r="D112" s="22">
        <f t="shared" ca="1" si="81"/>
        <v>95.441383180888394</v>
      </c>
      <c r="E112" s="22">
        <f t="shared" ca="1" si="81"/>
        <v>108.33683551229151</v>
      </c>
      <c r="F112" s="22">
        <f t="shared" ca="1" si="81"/>
        <v>74.995430224278195</v>
      </c>
      <c r="G112" s="22">
        <f t="shared" ca="1" si="81"/>
        <v>65.257786950741192</v>
      </c>
      <c r="H112" s="22">
        <f t="shared" ca="1" si="81"/>
        <v>104.72760182504967</v>
      </c>
      <c r="I112" s="22">
        <f t="shared" ca="1" si="81"/>
        <v>85.686219675040647</v>
      </c>
      <c r="J112" s="22">
        <f t="shared" ca="1" si="81"/>
        <v>101.92276556724865</v>
      </c>
      <c r="K112" s="22">
        <f t="shared" ca="1" si="81"/>
        <v>90.054383251152188</v>
      </c>
      <c r="L112" s="22">
        <f t="shared" ca="1" si="81"/>
        <v>71.496263868543281</v>
      </c>
      <c r="M112" s="22">
        <f t="shared" ca="1" si="81"/>
        <v>90.054383251152188</v>
      </c>
      <c r="N112" s="22">
        <f t="shared" ca="1" si="81"/>
        <v>98.333899105089117</v>
      </c>
      <c r="O112" s="22">
        <f t="shared" ca="1" si="81"/>
        <v>77.724615513868329</v>
      </c>
      <c r="P112" s="22">
        <f t="shared" ca="1" si="81"/>
        <v>71.496263868543281</v>
      </c>
      <c r="Q112" s="22">
        <f t="shared" ca="1" si="81"/>
        <v>74.508775540487434</v>
      </c>
      <c r="R112" s="22">
        <f t="shared" ca="1" si="81"/>
        <v>69.555369133894672</v>
      </c>
      <c r="S112" s="22">
        <f t="shared" ca="1" si="81"/>
        <v>75.606935645031783</v>
      </c>
      <c r="T112" s="22">
        <f t="shared" ca="1" si="81"/>
        <v>104.72760182504967</v>
      </c>
      <c r="U112" s="22">
        <f t="shared" ca="1" si="81"/>
        <v>56.908938382277455</v>
      </c>
      <c r="V112" s="22">
        <f t="shared" ca="1" si="81"/>
        <v>85.686219675040647</v>
      </c>
      <c r="W112" s="22">
        <f t="shared" ca="1" si="81"/>
        <v>110.0664684180749</v>
      </c>
      <c r="X112" s="22">
        <f t="shared" ca="1" si="81"/>
        <v>83.391353645930707</v>
      </c>
      <c r="Y112" s="22">
        <f t="shared" ca="1" si="81"/>
        <v>69.555369133894672</v>
      </c>
      <c r="Z112" s="22">
        <f t="shared" ca="1" si="81"/>
        <v>99.303826076938265</v>
      </c>
      <c r="AA112" s="22">
        <f t="shared" ca="1" si="81"/>
        <v>74.995430224278195</v>
      </c>
      <c r="AB112" s="22">
        <f t="shared" ca="1" si="81"/>
        <v>83.391353645930707</v>
      </c>
      <c r="AC112" s="22">
        <f t="shared" ca="1" si="81"/>
        <v>56.908938382277455</v>
      </c>
      <c r="AD112" s="22">
        <f t="shared" ca="1" si="81"/>
        <v>60.961725442216988</v>
      </c>
      <c r="AE112" s="22">
        <f t="shared" ca="1" si="81"/>
        <v>80.455008358709279</v>
      </c>
      <c r="AF112" s="22">
        <f t="shared" ca="1" si="81"/>
        <v>80.455008358709279</v>
      </c>
      <c r="AG112" s="22">
        <f t="shared" ca="1" si="81"/>
        <v>94.996752294727969</v>
      </c>
      <c r="AH112" s="22">
        <f t="shared" ca="1" si="81"/>
        <v>87.384322505997346</v>
      </c>
      <c r="AI112" s="22">
        <f t="shared" ca="1" si="81"/>
        <v>110.0664684180749</v>
      </c>
      <c r="AJ112" s="22">
        <f t="shared" ca="1" si="81"/>
        <v>132.41168784835631</v>
      </c>
      <c r="AK112" s="22">
        <f t="shared" ca="1" si="81"/>
        <v>84.529476392357566</v>
      </c>
      <c r="AL112" s="22">
        <f t="shared" ca="1" si="81"/>
        <v>60.961725442216988</v>
      </c>
      <c r="AM112" s="22">
        <f t="shared" ca="1" si="81"/>
        <v>75.606935645031783</v>
      </c>
      <c r="AN112" s="22">
        <f ca="1">AVERAGE(OFFSET($A112,0,Fixtures!$D$6,1,3))</f>
        <v>85.896869982382398</v>
      </c>
      <c r="AO112" s="22">
        <f ca="1">AVERAGE(OFFSET($A112,0,Fixtures!$D$6,1,6))</f>
        <v>76.002713688391836</v>
      </c>
      <c r="AP112" s="22">
        <f ca="1">AVERAGE(OFFSET($A112,0,Fixtures!$D$6,1,9))</f>
        <v>79.872485032198398</v>
      </c>
      <c r="AQ112" s="22">
        <f ca="1">AVERAGE(OFFSET($A112,0,Fixtures!$D$6,1,12))</f>
        <v>87.154999829047867</v>
      </c>
      <c r="AR112" s="22">
        <f ca="1">IF(OR(Fixtures!$D$6&lt;=0,Fixtures!$D$6&gt;39),AVERAGE(A112:AM112),AVERAGE(OFFSET($A112,0,Fixtures!$D$6,1,39-Fixtures!$D$6)))</f>
        <v>84.459189931130226</v>
      </c>
    </row>
    <row r="113" spans="1:44" x14ac:dyDescent="0.25">
      <c r="A113" s="30" t="s">
        <v>73</v>
      </c>
      <c r="B113" s="22">
        <f ca="1">MIN(VLOOKUP($A110,$A$2:$AM$12,B$14+1,FALSE),VLOOKUP($A113,$A$2:$AM$12,B$14+1,FALSE))</f>
        <v>75.606935645031783</v>
      </c>
      <c r="C113" s="22">
        <f t="shared" ref="C113:AM113" ca="1" si="82">MIN(VLOOKUP($A110,$A$2:$AM$12,C$14+1,FALSE),VLOOKUP($A113,$A$2:$AM$12,C$14+1,FALSE))</f>
        <v>101.92276556724865</v>
      </c>
      <c r="D113" s="22">
        <f t="shared" ca="1" si="82"/>
        <v>103.31380447954814</v>
      </c>
      <c r="E113" s="22">
        <f t="shared" ca="1" si="82"/>
        <v>108.33683551229151</v>
      </c>
      <c r="F113" s="22">
        <f t="shared" ca="1" si="82"/>
        <v>90.054383251152188</v>
      </c>
      <c r="G113" s="22">
        <f t="shared" ca="1" si="82"/>
        <v>65.257786950741192</v>
      </c>
      <c r="H113" s="22">
        <f t="shared" ca="1" si="82"/>
        <v>81.248584972040391</v>
      </c>
      <c r="I113" s="22">
        <f t="shared" ca="1" si="82"/>
        <v>98.333899105089117</v>
      </c>
      <c r="J113" s="22">
        <f t="shared" ca="1" si="82"/>
        <v>71.496263868543281</v>
      </c>
      <c r="K113" s="22">
        <f t="shared" ca="1" si="82"/>
        <v>94.996752294727969</v>
      </c>
      <c r="L113" s="22">
        <f t="shared" ca="1" si="82"/>
        <v>108.33683551229151</v>
      </c>
      <c r="M113" s="22">
        <f t="shared" ca="1" si="82"/>
        <v>74.508775540487434</v>
      </c>
      <c r="N113" s="22">
        <f t="shared" ca="1" si="82"/>
        <v>91.566097070610255</v>
      </c>
      <c r="O113" s="22">
        <f t="shared" ca="1" si="82"/>
        <v>77.724615513868329</v>
      </c>
      <c r="P113" s="22">
        <f t="shared" ca="1" si="82"/>
        <v>69.555369133894672</v>
      </c>
      <c r="Q113" s="22">
        <f t="shared" ca="1" si="82"/>
        <v>74.508775540487434</v>
      </c>
      <c r="R113" s="22">
        <f t="shared" ca="1" si="82"/>
        <v>81.248584972040391</v>
      </c>
      <c r="S113" s="22">
        <f t="shared" ca="1" si="82"/>
        <v>74.995430224278195</v>
      </c>
      <c r="T113" s="22">
        <f t="shared" ca="1" si="82"/>
        <v>80.455008358709279</v>
      </c>
      <c r="U113" s="22">
        <f t="shared" ca="1" si="82"/>
        <v>56.908938382277455</v>
      </c>
      <c r="V113" s="22">
        <f t="shared" ca="1" si="82"/>
        <v>85.686219675040647</v>
      </c>
      <c r="W113" s="22">
        <f t="shared" ca="1" si="82"/>
        <v>77.724615513868329</v>
      </c>
      <c r="X113" s="22">
        <f t="shared" ca="1" si="82"/>
        <v>87.384322505997346</v>
      </c>
      <c r="Y113" s="22">
        <f t="shared" ca="1" si="82"/>
        <v>69.555369133894672</v>
      </c>
      <c r="Z113" s="22">
        <f t="shared" ca="1" si="82"/>
        <v>83.391353645930707</v>
      </c>
      <c r="AA113" s="22">
        <f t="shared" ca="1" si="82"/>
        <v>74.995430224278195</v>
      </c>
      <c r="AB113" s="22">
        <f t="shared" ca="1" si="82"/>
        <v>83.391353645930707</v>
      </c>
      <c r="AC113" s="22">
        <f t="shared" ca="1" si="82"/>
        <v>99.303826076938265</v>
      </c>
      <c r="AD113" s="22">
        <f t="shared" ca="1" si="82"/>
        <v>60.961725442216988</v>
      </c>
      <c r="AE113" s="22">
        <f t="shared" ca="1" si="82"/>
        <v>56.908938382277455</v>
      </c>
      <c r="AF113" s="22">
        <f t="shared" ca="1" si="82"/>
        <v>80.455008358709279</v>
      </c>
      <c r="AG113" s="22">
        <f t="shared" ca="1" si="82"/>
        <v>60.961725442216988</v>
      </c>
      <c r="AH113" s="22">
        <f t="shared" ca="1" si="82"/>
        <v>132.41168784835631</v>
      </c>
      <c r="AI113" s="22">
        <f t="shared" ca="1" si="82"/>
        <v>85.686219675040647</v>
      </c>
      <c r="AJ113" s="22">
        <f t="shared" ca="1" si="82"/>
        <v>110.17116245055088</v>
      </c>
      <c r="AK113" s="22">
        <f t="shared" ca="1" si="82"/>
        <v>84.529476392357566</v>
      </c>
      <c r="AL113" s="22">
        <f t="shared" ca="1" si="82"/>
        <v>79.759517384239246</v>
      </c>
      <c r="AM113" s="22">
        <f t="shared" ca="1" si="82"/>
        <v>75.606935645031783</v>
      </c>
      <c r="AN113" s="22">
        <f ca="1">AVERAGE(OFFSET($A113,0,Fixtures!$D$6,1,3))</f>
        <v>80.592712505379865</v>
      </c>
      <c r="AO113" s="22">
        <f ca="1">AVERAGE(OFFSET($A113,0,Fixtures!$D$6,1,6))</f>
        <v>76.492104569595384</v>
      </c>
      <c r="AP113" s="22">
        <f ca="1">AVERAGE(OFFSET($A113,0,Fixtures!$D$6,1,9))</f>
        <v>81.420116562983878</v>
      </c>
      <c r="AQ113" s="22">
        <f ca="1">AVERAGE(OFFSET($A113,0,Fixtures!$D$6,1,12))</f>
        <v>84.43065896540034</v>
      </c>
      <c r="AR113" s="22">
        <f ca="1">IF(OR(Fixtures!$D$6&lt;=0,Fixtures!$D$6&gt;39),AVERAGE(A113:AM113),AVERAGE(OFFSET($A113,0,Fixtures!$D$6,1,39-Fixtures!$D$6)))</f>
        <v>83.466740043862515</v>
      </c>
    </row>
    <row r="114" spans="1:44" x14ac:dyDescent="0.25">
      <c r="A114" s="30" t="s">
        <v>61</v>
      </c>
      <c r="B114" s="22">
        <f ca="1">MIN(VLOOKUP($A110,$A$2:$AM$12,B$14+1,FALSE),VLOOKUP($A114,$A$2:$AM$12,B$14+1,FALSE))</f>
        <v>91.661081385228911</v>
      </c>
      <c r="C114" s="22">
        <f t="shared" ref="C114:AM114" ca="1" si="83">MIN(VLOOKUP($A110,$A$2:$AM$12,C$14+1,FALSE),VLOOKUP($A114,$A$2:$AM$12,C$14+1,FALSE))</f>
        <v>98.333899105089117</v>
      </c>
      <c r="D114" s="22">
        <f t="shared" ca="1" si="83"/>
        <v>103.31380447954814</v>
      </c>
      <c r="E114" s="22">
        <f t="shared" ca="1" si="83"/>
        <v>108.33683551229151</v>
      </c>
      <c r="F114" s="22">
        <f t="shared" ca="1" si="83"/>
        <v>92.408476899483304</v>
      </c>
      <c r="G114" s="22">
        <f t="shared" ca="1" si="83"/>
        <v>65.257786950741192</v>
      </c>
      <c r="H114" s="22">
        <f t="shared" ca="1" si="83"/>
        <v>101.92276556724865</v>
      </c>
      <c r="I114" s="22">
        <f t="shared" ca="1" si="83"/>
        <v>90.054383251152188</v>
      </c>
      <c r="J114" s="22">
        <f t="shared" ca="1" si="83"/>
        <v>111.91411864185699</v>
      </c>
      <c r="K114" s="22">
        <f t="shared" ca="1" si="83"/>
        <v>110.17116245055088</v>
      </c>
      <c r="L114" s="22">
        <f t="shared" ca="1" si="83"/>
        <v>92.408476899483304</v>
      </c>
      <c r="M114" s="22">
        <f t="shared" ca="1" si="83"/>
        <v>81.248584972040391</v>
      </c>
      <c r="N114" s="22">
        <f t="shared" ca="1" si="83"/>
        <v>94.996752294727969</v>
      </c>
      <c r="O114" s="22">
        <f t="shared" ca="1" si="83"/>
        <v>56.908938382277455</v>
      </c>
      <c r="P114" s="22">
        <f t="shared" ca="1" si="83"/>
        <v>71.496263868543281</v>
      </c>
      <c r="Q114" s="22">
        <f t="shared" ca="1" si="83"/>
        <v>74.508775540487434</v>
      </c>
      <c r="R114" s="22">
        <f t="shared" ca="1" si="83"/>
        <v>60.961725442216988</v>
      </c>
      <c r="S114" s="22">
        <f t="shared" ca="1" si="83"/>
        <v>79.759517384239246</v>
      </c>
      <c r="T114" s="22">
        <f t="shared" ca="1" si="83"/>
        <v>110.0664684180749</v>
      </c>
      <c r="U114" s="22">
        <f t="shared" ca="1" si="83"/>
        <v>56.908938382277455</v>
      </c>
      <c r="V114" s="22">
        <f t="shared" ca="1" si="83"/>
        <v>83.391353645930707</v>
      </c>
      <c r="W114" s="22">
        <f t="shared" ca="1" si="83"/>
        <v>134.65364299511776</v>
      </c>
      <c r="X114" s="22">
        <f t="shared" ca="1" si="83"/>
        <v>91.566097070610255</v>
      </c>
      <c r="Y114" s="22">
        <f t="shared" ca="1" si="83"/>
        <v>69.555369133894672</v>
      </c>
      <c r="Z114" s="22">
        <f t="shared" ca="1" si="83"/>
        <v>80.455008358709279</v>
      </c>
      <c r="AA114" s="22">
        <f t="shared" ca="1" si="83"/>
        <v>74.995430224278195</v>
      </c>
      <c r="AB114" s="22">
        <f t="shared" ca="1" si="83"/>
        <v>65.257786950741192</v>
      </c>
      <c r="AC114" s="22">
        <f t="shared" ca="1" si="83"/>
        <v>74.508775540487434</v>
      </c>
      <c r="AD114" s="22">
        <f t="shared" ca="1" si="83"/>
        <v>60.961725442216988</v>
      </c>
      <c r="AE114" s="22">
        <f t="shared" ca="1" si="83"/>
        <v>87.384322505997346</v>
      </c>
      <c r="AF114" s="22">
        <f t="shared" ca="1" si="83"/>
        <v>77.724615513868329</v>
      </c>
      <c r="AG114" s="22">
        <f t="shared" ca="1" si="83"/>
        <v>69.555369133894672</v>
      </c>
      <c r="AH114" s="22">
        <f t="shared" ca="1" si="83"/>
        <v>75.606935645031783</v>
      </c>
      <c r="AI114" s="22">
        <f t="shared" ca="1" si="83"/>
        <v>99.303826076938265</v>
      </c>
      <c r="AJ114" s="22">
        <f t="shared" ca="1" si="83"/>
        <v>132.41168784835631</v>
      </c>
      <c r="AK114" s="22">
        <f t="shared" ca="1" si="83"/>
        <v>84.529476392357566</v>
      </c>
      <c r="AL114" s="22">
        <f t="shared" ca="1" si="83"/>
        <v>79.759517384239246</v>
      </c>
      <c r="AM114" s="22">
        <f t="shared" ca="1" si="83"/>
        <v>75.606935645031783</v>
      </c>
      <c r="AN114" s="22">
        <f ca="1">AVERAGE(OFFSET($A114,0,Fixtures!$D$6,1,3))</f>
        <v>73.569408511242898</v>
      </c>
      <c r="AO114" s="22">
        <f ca="1">AVERAGE(OFFSET($A114,0,Fixtures!$D$6,1,6))</f>
        <v>73.927174837071746</v>
      </c>
      <c r="AP114" s="22">
        <f ca="1">AVERAGE(OFFSET($A114,0,Fixtures!$D$6,1,9))</f>
        <v>74.049996590580591</v>
      </c>
      <c r="AQ114" s="22">
        <f ca="1">AVERAGE(OFFSET($A114,0,Fixtures!$D$6,1,12))</f>
        <v>81.89124663607312</v>
      </c>
      <c r="AR114" s="22">
        <f ca="1">IF(OR(Fixtures!$D$6&lt;=0,Fixtures!$D$6&gt;39),AVERAGE(A114:AM114),AVERAGE(OFFSET($A114,0,Fixtures!$D$6,1,39-Fixtures!$D$6)))</f>
        <v>81.290100904439186</v>
      </c>
    </row>
    <row r="115" spans="1:44" x14ac:dyDescent="0.25">
      <c r="A115" s="30" t="s">
        <v>53</v>
      </c>
      <c r="B115" s="22">
        <f ca="1">MIN(VLOOKUP($A110,$A$2:$AM$12,B$14+1,FALSE),VLOOKUP($A115,$A$2:$AM$12,B$14+1,FALSE))</f>
        <v>90.054383251152188</v>
      </c>
      <c r="C115" s="22">
        <f t="shared" ref="C115:AM115" ca="1" si="84">MIN(VLOOKUP($A110,$A$2:$AM$12,C$14+1,FALSE),VLOOKUP($A115,$A$2:$AM$12,C$14+1,FALSE))</f>
        <v>92.408476899483304</v>
      </c>
      <c r="D115" s="22">
        <f t="shared" ca="1" si="84"/>
        <v>103.31380447954814</v>
      </c>
      <c r="E115" s="22">
        <f t="shared" ca="1" si="84"/>
        <v>83.391353645930707</v>
      </c>
      <c r="F115" s="22">
        <f t="shared" ca="1" si="84"/>
        <v>92.408476899483304</v>
      </c>
      <c r="G115" s="22">
        <f t="shared" ca="1" si="84"/>
        <v>65.257786950741192</v>
      </c>
      <c r="H115" s="22">
        <f t="shared" ca="1" si="84"/>
        <v>71.496263868543281</v>
      </c>
      <c r="I115" s="22">
        <f t="shared" ca="1" si="84"/>
        <v>99.303826076938265</v>
      </c>
      <c r="J115" s="22">
        <f t="shared" ca="1" si="84"/>
        <v>111.91411864185699</v>
      </c>
      <c r="K115" s="22">
        <f t="shared" ca="1" si="84"/>
        <v>98.333899105089117</v>
      </c>
      <c r="L115" s="22">
        <f t="shared" ca="1" si="84"/>
        <v>110.17116245055088</v>
      </c>
      <c r="M115" s="22">
        <f t="shared" ca="1" si="84"/>
        <v>90.054383251152188</v>
      </c>
      <c r="N115" s="22">
        <f t="shared" ca="1" si="84"/>
        <v>98.333899105089117</v>
      </c>
      <c r="O115" s="22">
        <f t="shared" ca="1" si="84"/>
        <v>77.724615513868329</v>
      </c>
      <c r="P115" s="22">
        <f t="shared" ca="1" si="84"/>
        <v>65.257786950741192</v>
      </c>
      <c r="Q115" s="22">
        <f t="shared" ca="1" si="84"/>
        <v>74.508775540487434</v>
      </c>
      <c r="R115" s="22">
        <f t="shared" ca="1" si="84"/>
        <v>81.248584972040391</v>
      </c>
      <c r="S115" s="22">
        <f t="shared" ca="1" si="84"/>
        <v>74.508775540487434</v>
      </c>
      <c r="T115" s="22">
        <f t="shared" ca="1" si="84"/>
        <v>81.248584972040391</v>
      </c>
      <c r="U115" s="22">
        <f t="shared" ca="1" si="84"/>
        <v>56.908938382277455</v>
      </c>
      <c r="V115" s="22">
        <f t="shared" ca="1" si="84"/>
        <v>85.686219675040647</v>
      </c>
      <c r="W115" s="22">
        <f t="shared" ca="1" si="84"/>
        <v>80.455008358709279</v>
      </c>
      <c r="X115" s="22">
        <f t="shared" ca="1" si="84"/>
        <v>91.566097070610255</v>
      </c>
      <c r="Y115" s="22">
        <f t="shared" ca="1" si="84"/>
        <v>69.555369133894672</v>
      </c>
      <c r="Z115" s="22">
        <f t="shared" ca="1" si="84"/>
        <v>75.606935645031783</v>
      </c>
      <c r="AA115" s="22">
        <f t="shared" ca="1" si="84"/>
        <v>74.995430224278195</v>
      </c>
      <c r="AB115" s="22">
        <f t="shared" ca="1" si="84"/>
        <v>60.961725442216988</v>
      </c>
      <c r="AC115" s="22">
        <f t="shared" ca="1" si="84"/>
        <v>99.303826076938265</v>
      </c>
      <c r="AD115" s="22">
        <f t="shared" ca="1" si="84"/>
        <v>60.961725442216988</v>
      </c>
      <c r="AE115" s="22">
        <f t="shared" ca="1" si="84"/>
        <v>79.759517384239246</v>
      </c>
      <c r="AF115" s="22">
        <f t="shared" ca="1" si="84"/>
        <v>80.455008358709279</v>
      </c>
      <c r="AG115" s="22">
        <f t="shared" ca="1" si="84"/>
        <v>74.995430224278195</v>
      </c>
      <c r="AH115" s="22">
        <f t="shared" ca="1" si="84"/>
        <v>134.65364299511776</v>
      </c>
      <c r="AI115" s="22">
        <f t="shared" ca="1" si="84"/>
        <v>110.0664684180749</v>
      </c>
      <c r="AJ115" s="22">
        <f t="shared" ca="1" si="84"/>
        <v>101.92276556724865</v>
      </c>
      <c r="AK115" s="22">
        <f t="shared" ca="1" si="84"/>
        <v>84.529476392357566</v>
      </c>
      <c r="AL115" s="22">
        <f t="shared" ca="1" si="84"/>
        <v>79.759517384239246</v>
      </c>
      <c r="AM115" s="22">
        <f t="shared" ca="1" si="84"/>
        <v>75.606935645031783</v>
      </c>
      <c r="AN115" s="22">
        <f ca="1">AVERAGE(OFFSET($A115,0,Fixtures!$D$6,1,3))</f>
        <v>70.521363770508984</v>
      </c>
      <c r="AO115" s="22">
        <f ca="1">AVERAGE(OFFSET($A115,0,Fixtures!$D$6,1,6))</f>
        <v>75.264860035820249</v>
      </c>
      <c r="AP115" s="22">
        <f ca="1">AVERAGE(OFFSET($A115,0,Fixtures!$D$6,1,9))</f>
        <v>82.410360199225181</v>
      </c>
      <c r="AQ115" s="22">
        <f ca="1">AVERAGE(OFFSET($A115,0,Fixtures!$D$6,1,12))</f>
        <v>86.517662680892315</v>
      </c>
      <c r="AR115" s="22">
        <f ca="1">IF(OR(Fixtures!$D$6&lt;=0,Fixtures!$D$6&gt;39),AVERAGE(A115:AM115),AVERAGE(OFFSET($A115,0,Fixtures!$D$6,1,39-Fixtures!$D$6)))</f>
        <v>85.25560037142705</v>
      </c>
    </row>
    <row r="116" spans="1:44" x14ac:dyDescent="0.25">
      <c r="A116" s="30" t="s">
        <v>2</v>
      </c>
      <c r="B116" s="22">
        <f ca="1">MIN(VLOOKUP($A110,$A$2:$AM$12,B$14+1,FALSE),VLOOKUP($A116,$A$2:$AM$12,B$14+1,FALSE))</f>
        <v>80.455008358709279</v>
      </c>
      <c r="C116" s="22">
        <f t="shared" ref="C116:AM116" ca="1" si="85">MIN(VLOOKUP($A110,$A$2:$AM$12,C$14+1,FALSE),VLOOKUP($A116,$A$2:$AM$12,C$14+1,FALSE))</f>
        <v>87.384322505997346</v>
      </c>
      <c r="D116" s="22">
        <f t="shared" ca="1" si="85"/>
        <v>103.31380447954814</v>
      </c>
      <c r="E116" s="22">
        <f t="shared" ca="1" si="85"/>
        <v>77.724615513868329</v>
      </c>
      <c r="F116" s="22">
        <f t="shared" ca="1" si="85"/>
        <v>92.408476899483304</v>
      </c>
      <c r="G116" s="22">
        <f t="shared" ca="1" si="85"/>
        <v>65.257786950741192</v>
      </c>
      <c r="H116" s="22">
        <f t="shared" ca="1" si="85"/>
        <v>104.72760182504967</v>
      </c>
      <c r="I116" s="22">
        <f t="shared" ca="1" si="85"/>
        <v>108.33683551229151</v>
      </c>
      <c r="J116" s="22">
        <f t="shared" ca="1" si="85"/>
        <v>111.91411864185699</v>
      </c>
      <c r="K116" s="22">
        <f t="shared" ca="1" si="85"/>
        <v>91.566097070610255</v>
      </c>
      <c r="L116" s="22">
        <f t="shared" ca="1" si="85"/>
        <v>99.303826076938265</v>
      </c>
      <c r="M116" s="22">
        <f t="shared" ca="1" si="85"/>
        <v>65.257786950741192</v>
      </c>
      <c r="N116" s="22">
        <f t="shared" ca="1" si="85"/>
        <v>98.333899105089117</v>
      </c>
      <c r="O116" s="22">
        <f t="shared" ca="1" si="85"/>
        <v>77.724615513868329</v>
      </c>
      <c r="P116" s="22">
        <f t="shared" ca="1" si="85"/>
        <v>71.496263868543281</v>
      </c>
      <c r="Q116" s="22">
        <f t="shared" ca="1" si="85"/>
        <v>74.508775540487434</v>
      </c>
      <c r="R116" s="22">
        <f t="shared" ca="1" si="85"/>
        <v>81.248584972040391</v>
      </c>
      <c r="S116" s="22">
        <f t="shared" ca="1" si="85"/>
        <v>56.908938382277455</v>
      </c>
      <c r="T116" s="22">
        <f t="shared" ca="1" si="85"/>
        <v>132.41168784835631</v>
      </c>
      <c r="U116" s="22">
        <f t="shared" ca="1" si="85"/>
        <v>56.908938382277455</v>
      </c>
      <c r="V116" s="22">
        <f t="shared" ca="1" si="85"/>
        <v>85.686219675040647</v>
      </c>
      <c r="W116" s="22">
        <f t="shared" ca="1" si="85"/>
        <v>111.91411864185699</v>
      </c>
      <c r="X116" s="22">
        <f t="shared" ca="1" si="85"/>
        <v>91.566097070610255</v>
      </c>
      <c r="Y116" s="22">
        <f t="shared" ca="1" si="85"/>
        <v>69.555369133894672</v>
      </c>
      <c r="Z116" s="22">
        <f t="shared" ca="1" si="85"/>
        <v>71.496263868543281</v>
      </c>
      <c r="AA116" s="22">
        <f t="shared" ca="1" si="85"/>
        <v>74.995430224278195</v>
      </c>
      <c r="AB116" s="22">
        <f t="shared" ca="1" si="85"/>
        <v>69.555369133894672</v>
      </c>
      <c r="AC116" s="22">
        <f t="shared" ca="1" si="85"/>
        <v>74.995430224278195</v>
      </c>
      <c r="AD116" s="22">
        <f t="shared" ca="1" si="85"/>
        <v>60.961725442216988</v>
      </c>
      <c r="AE116" s="22">
        <f t="shared" ca="1" si="85"/>
        <v>75.606935645031783</v>
      </c>
      <c r="AF116" s="22">
        <f t="shared" ca="1" si="85"/>
        <v>80.455008358709279</v>
      </c>
      <c r="AG116" s="22">
        <f t="shared" ca="1" si="85"/>
        <v>79.759517384239246</v>
      </c>
      <c r="AH116" s="22">
        <f t="shared" ca="1" si="85"/>
        <v>81.248584972040391</v>
      </c>
      <c r="AI116" s="22">
        <f t="shared" ca="1" si="85"/>
        <v>110.0664684180749</v>
      </c>
      <c r="AJ116" s="22">
        <f t="shared" ca="1" si="85"/>
        <v>94.996752294727969</v>
      </c>
      <c r="AK116" s="22">
        <f t="shared" ca="1" si="85"/>
        <v>84.529476392357566</v>
      </c>
      <c r="AL116" s="22">
        <f t="shared" ca="1" si="85"/>
        <v>79.759517384239246</v>
      </c>
      <c r="AM116" s="22">
        <f t="shared" ca="1" si="85"/>
        <v>75.606935645031783</v>
      </c>
      <c r="AN116" s="22">
        <f ca="1">AVERAGE(OFFSET($A116,0,Fixtures!$D$6,1,3))</f>
        <v>72.015687742238711</v>
      </c>
      <c r="AO116" s="22">
        <f ca="1">AVERAGE(OFFSET($A116,0,Fixtures!$D$6,1,6))</f>
        <v>71.268525756373862</v>
      </c>
      <c r="AP116" s="22">
        <f ca="1">AVERAGE(OFFSET($A116,0,Fixtures!$D$6,1,9))</f>
        <v>74.34158502813689</v>
      </c>
      <c r="AQ116" s="22">
        <f ca="1">AVERAGE(OFFSET($A116,0,Fixtures!$D$6,1,12))</f>
        <v>79.888913529866045</v>
      </c>
      <c r="AR116" s="22">
        <f ca="1">IF(OR(Fixtures!$D$6&lt;=0,Fixtures!$D$6&gt;39),AVERAGE(A116:AM116),AVERAGE(OFFSET($A116,0,Fixtures!$D$6,1,39-Fixtures!$D$6)))</f>
        <v>79.573815384833111</v>
      </c>
    </row>
    <row r="117" spans="1:44" x14ac:dyDescent="0.25">
      <c r="A117" s="30" t="s">
        <v>113</v>
      </c>
      <c r="B117" s="22">
        <f ca="1">MIN(VLOOKUP($A110,$A$2:$AM$12,B$14+1,FALSE),VLOOKUP($A117,$A$2:$AM$12,B$14+1,FALSE))</f>
        <v>91.661081385228911</v>
      </c>
      <c r="C117" s="22">
        <f t="shared" ref="C117:AM117" ca="1" si="86">MIN(VLOOKUP($A110,$A$2:$AM$12,C$14+1,FALSE),VLOOKUP($A117,$A$2:$AM$12,C$14+1,FALSE))</f>
        <v>60.961725442216988</v>
      </c>
      <c r="D117" s="22">
        <f t="shared" ca="1" si="86"/>
        <v>103.31380447954814</v>
      </c>
      <c r="E117" s="22">
        <f t="shared" ca="1" si="86"/>
        <v>99.303826076938265</v>
      </c>
      <c r="F117" s="22">
        <f t="shared" ca="1" si="86"/>
        <v>92.408476899483304</v>
      </c>
      <c r="G117" s="22">
        <f t="shared" ca="1" si="86"/>
        <v>65.257786950741192</v>
      </c>
      <c r="H117" s="22">
        <f t="shared" ca="1" si="86"/>
        <v>69.555369133894672</v>
      </c>
      <c r="I117" s="22">
        <f t="shared" ca="1" si="86"/>
        <v>83.391353645930707</v>
      </c>
      <c r="J117" s="22">
        <f t="shared" ca="1" si="86"/>
        <v>79.759517384239246</v>
      </c>
      <c r="K117" s="22">
        <f t="shared" ca="1" si="86"/>
        <v>108.33683551229151</v>
      </c>
      <c r="L117" s="22">
        <f t="shared" ca="1" si="86"/>
        <v>103.31380447954814</v>
      </c>
      <c r="M117" s="22">
        <f t="shared" ca="1" si="86"/>
        <v>77.724615513868329</v>
      </c>
      <c r="N117" s="22">
        <f t="shared" ca="1" si="86"/>
        <v>98.333899105089117</v>
      </c>
      <c r="O117" s="22">
        <f t="shared" ca="1" si="86"/>
        <v>77.724615513868329</v>
      </c>
      <c r="P117" s="22">
        <f t="shared" ca="1" si="86"/>
        <v>71.496263868543281</v>
      </c>
      <c r="Q117" s="22">
        <f t="shared" ca="1" si="86"/>
        <v>74.508775540487434</v>
      </c>
      <c r="R117" s="22">
        <f t="shared" ca="1" si="86"/>
        <v>81.248584972040391</v>
      </c>
      <c r="S117" s="22">
        <f t="shared" ca="1" si="86"/>
        <v>91.566097070610255</v>
      </c>
      <c r="T117" s="22">
        <f t="shared" ca="1" si="86"/>
        <v>101.92276556724865</v>
      </c>
      <c r="U117" s="22">
        <f t="shared" ca="1" si="86"/>
        <v>56.908938382277455</v>
      </c>
      <c r="V117" s="22">
        <f t="shared" ca="1" si="86"/>
        <v>56.908938382277455</v>
      </c>
      <c r="W117" s="22">
        <f t="shared" ca="1" si="86"/>
        <v>132.41168784835631</v>
      </c>
      <c r="X117" s="22">
        <f t="shared" ca="1" si="86"/>
        <v>65.257786950741192</v>
      </c>
      <c r="Y117" s="22">
        <f t="shared" ca="1" si="86"/>
        <v>69.555369133894672</v>
      </c>
      <c r="Z117" s="22">
        <f t="shared" ca="1" si="86"/>
        <v>74.508775540487434</v>
      </c>
      <c r="AA117" s="22">
        <f t="shared" ca="1" si="86"/>
        <v>74.995430224278195</v>
      </c>
      <c r="AB117" s="22">
        <f t="shared" ca="1" si="86"/>
        <v>83.391353645930707</v>
      </c>
      <c r="AC117" s="22">
        <f t="shared" ca="1" si="86"/>
        <v>99.303826076938265</v>
      </c>
      <c r="AD117" s="22">
        <f t="shared" ca="1" si="86"/>
        <v>60.961725442216988</v>
      </c>
      <c r="AE117" s="22">
        <f t="shared" ca="1" si="86"/>
        <v>87.384322505997346</v>
      </c>
      <c r="AF117" s="22">
        <f t="shared" ca="1" si="86"/>
        <v>80.455008358709279</v>
      </c>
      <c r="AG117" s="22">
        <f t="shared" ca="1" si="86"/>
        <v>94.996752294727969</v>
      </c>
      <c r="AH117" s="22">
        <f t="shared" ca="1" si="86"/>
        <v>84.529476392357566</v>
      </c>
      <c r="AI117" s="22">
        <f t="shared" ca="1" si="86"/>
        <v>94.996752294727969</v>
      </c>
      <c r="AJ117" s="22">
        <f t="shared" ca="1" si="86"/>
        <v>81.248584972040391</v>
      </c>
      <c r="AK117" s="22">
        <f t="shared" ca="1" si="86"/>
        <v>84.529476392357566</v>
      </c>
      <c r="AL117" s="22">
        <f t="shared" ca="1" si="86"/>
        <v>74.995430224278195</v>
      </c>
      <c r="AM117" s="22">
        <f t="shared" ca="1" si="86"/>
        <v>75.606935645031783</v>
      </c>
      <c r="AN117" s="22">
        <f ca="1">AVERAGE(OFFSET($A117,0,Fixtures!$D$6,1,3))</f>
        <v>77.631853136898783</v>
      </c>
      <c r="AO117" s="22">
        <f ca="1">AVERAGE(OFFSET($A117,0,Fixtures!$D$6,1,6))</f>
        <v>80.090905572641489</v>
      </c>
      <c r="AP117" s="22">
        <f ca="1">AVERAGE(OFFSET($A117,0,Fixtures!$D$6,1,9))</f>
        <v>82.280741164627088</v>
      </c>
      <c r="AQ117" s="22">
        <f ca="1">AVERAGE(OFFSET($A117,0,Fixtures!$D$6,1,12))</f>
        <v>83.441790345064135</v>
      </c>
      <c r="AR117" s="22">
        <f ca="1">IF(OR(Fixtures!$D$6&lt;=0,Fixtures!$D$6&gt;39),AVERAGE(A117:AM117),AVERAGE(OFFSET($A117,0,Fixtures!$D$6,1,39-Fixtures!$D$6)))</f>
        <v>82.278846429291406</v>
      </c>
    </row>
    <row r="118" spans="1:44" x14ac:dyDescent="0.25">
      <c r="A118" s="30" t="s">
        <v>112</v>
      </c>
      <c r="B118" s="22">
        <f ca="1">MIN(VLOOKUP($A110,$A$2:$AM$12,B$14+1,FALSE),VLOOKUP($A118,$A$2:$AM$12,B$14+1,FALSE))</f>
        <v>79.759517384239246</v>
      </c>
      <c r="C118" s="22">
        <f t="shared" ref="C118:AM118" ca="1" si="87">MIN(VLOOKUP($A110,$A$2:$AM$12,C$14+1,FALSE),VLOOKUP($A118,$A$2:$AM$12,C$14+1,FALSE))</f>
        <v>56.908938382277455</v>
      </c>
      <c r="D118" s="22">
        <f t="shared" ca="1" si="87"/>
        <v>103.31380447954814</v>
      </c>
      <c r="E118" s="22">
        <f t="shared" ca="1" si="87"/>
        <v>108.33683551229151</v>
      </c>
      <c r="F118" s="22">
        <f t="shared" ca="1" si="87"/>
        <v>92.408476899483304</v>
      </c>
      <c r="G118" s="22">
        <f t="shared" ca="1" si="87"/>
        <v>65.257786950741192</v>
      </c>
      <c r="H118" s="22">
        <f t="shared" ca="1" si="87"/>
        <v>104.72760182504967</v>
      </c>
      <c r="I118" s="22">
        <f t="shared" ca="1" si="87"/>
        <v>94.996752294727969</v>
      </c>
      <c r="J118" s="22">
        <f t="shared" ca="1" si="87"/>
        <v>80.455008358709279</v>
      </c>
      <c r="K118" s="22">
        <f t="shared" ca="1" si="87"/>
        <v>99.303826076938265</v>
      </c>
      <c r="L118" s="22">
        <f t="shared" ca="1" si="87"/>
        <v>74.995430224278195</v>
      </c>
      <c r="M118" s="22">
        <f t="shared" ca="1" si="87"/>
        <v>90.054383251152188</v>
      </c>
      <c r="N118" s="22">
        <f t="shared" ca="1" si="87"/>
        <v>98.333899105089117</v>
      </c>
      <c r="O118" s="22">
        <f t="shared" ca="1" si="87"/>
        <v>77.724615513868329</v>
      </c>
      <c r="P118" s="22">
        <f t="shared" ca="1" si="87"/>
        <v>60.961725442216988</v>
      </c>
      <c r="Q118" s="22">
        <f t="shared" ca="1" si="87"/>
        <v>74.508775540487434</v>
      </c>
      <c r="R118" s="22">
        <f t="shared" ca="1" si="87"/>
        <v>81.248584972040391</v>
      </c>
      <c r="S118" s="22">
        <f t="shared" ca="1" si="87"/>
        <v>101.92276556724865</v>
      </c>
      <c r="T118" s="22">
        <f t="shared" ca="1" si="87"/>
        <v>77.724615513868329</v>
      </c>
      <c r="U118" s="22">
        <f t="shared" ca="1" si="87"/>
        <v>56.908938382277455</v>
      </c>
      <c r="V118" s="22">
        <f t="shared" ca="1" si="87"/>
        <v>85.686219675040647</v>
      </c>
      <c r="W118" s="22">
        <f t="shared" ca="1" si="87"/>
        <v>81.248584972040391</v>
      </c>
      <c r="X118" s="22">
        <f t="shared" ca="1" si="87"/>
        <v>91.566097070610255</v>
      </c>
      <c r="Y118" s="22">
        <f t="shared" ca="1" si="87"/>
        <v>69.555369133894672</v>
      </c>
      <c r="Z118" s="22">
        <f t="shared" ca="1" si="87"/>
        <v>69.555369133894672</v>
      </c>
      <c r="AA118" s="22">
        <f t="shared" ca="1" si="87"/>
        <v>65.257786950741192</v>
      </c>
      <c r="AB118" s="22">
        <f t="shared" ca="1" si="87"/>
        <v>83.391353645930707</v>
      </c>
      <c r="AC118" s="22">
        <f t="shared" ca="1" si="87"/>
        <v>99.303826076938265</v>
      </c>
      <c r="AD118" s="22">
        <f t="shared" ca="1" si="87"/>
        <v>60.961725442216988</v>
      </c>
      <c r="AE118" s="22">
        <f t="shared" ca="1" si="87"/>
        <v>74.508775540487434</v>
      </c>
      <c r="AF118" s="22">
        <f t="shared" ca="1" si="87"/>
        <v>80.455008358709279</v>
      </c>
      <c r="AG118" s="22">
        <f t="shared" ca="1" si="87"/>
        <v>85.686219675040647</v>
      </c>
      <c r="AH118" s="22">
        <f t="shared" ca="1" si="87"/>
        <v>91.661081385228911</v>
      </c>
      <c r="AI118" s="22">
        <f t="shared" ca="1" si="87"/>
        <v>91.566097070610255</v>
      </c>
      <c r="AJ118" s="22">
        <f t="shared" ca="1" si="87"/>
        <v>117.90699832012083</v>
      </c>
      <c r="AK118" s="22">
        <f t="shared" ca="1" si="87"/>
        <v>84.529476392357566</v>
      </c>
      <c r="AL118" s="22">
        <f t="shared" ca="1" si="87"/>
        <v>79.759517384239246</v>
      </c>
      <c r="AM118" s="22">
        <f t="shared" ca="1" si="87"/>
        <v>75.606935645031783</v>
      </c>
      <c r="AN118" s="22">
        <f ca="1">AVERAGE(OFFSET($A118,0,Fixtures!$D$6,1,3))</f>
        <v>72.734836576855528</v>
      </c>
      <c r="AO118" s="22">
        <f ca="1">AVERAGE(OFFSET($A118,0,Fixtures!$D$6,1,6))</f>
        <v>75.496472798368217</v>
      </c>
      <c r="AP118" s="22">
        <f ca="1">AVERAGE(OFFSET($A118,0,Fixtures!$D$6,1,9))</f>
        <v>78.975682912132029</v>
      </c>
      <c r="AQ118" s="22">
        <f ca="1">AVERAGE(OFFSET($A118,0,Fixtures!$D$6,1,12))</f>
        <v>83.731976499356406</v>
      </c>
      <c r="AR118" s="22">
        <f ca="1">IF(OR(Fixtures!$D$6&lt;=0,Fixtures!$D$6&gt;39),AVERAGE(A118:AM118),AVERAGE(OFFSET($A118,0,Fixtures!$D$6,1,39-Fixtures!$D$6)))</f>
        <v>82.867869358682</v>
      </c>
    </row>
    <row r="119" spans="1:44" x14ac:dyDescent="0.25">
      <c r="A119" s="30" t="s">
        <v>71</v>
      </c>
      <c r="B119" s="22">
        <f ca="1">MIN(VLOOKUP($A110,$A$2:$AM$12,B$14+1,FALSE),VLOOKUP($A119,$A$2:$AM$12,B$14+1,FALSE))</f>
        <v>84.529476392357566</v>
      </c>
      <c r="C119" s="22">
        <f t="shared" ref="C119:AM119" ca="1" si="88">MIN(VLOOKUP($A110,$A$2:$AM$12,C$14+1,FALSE),VLOOKUP($A119,$A$2:$AM$12,C$14+1,FALSE))</f>
        <v>110.0664684180749</v>
      </c>
      <c r="D119" s="22">
        <f t="shared" ca="1" si="88"/>
        <v>81.248584972040391</v>
      </c>
      <c r="E119" s="22">
        <f t="shared" ca="1" si="88"/>
        <v>74.508775540487434</v>
      </c>
      <c r="F119" s="22">
        <f t="shared" ca="1" si="88"/>
        <v>80.455008358709279</v>
      </c>
      <c r="G119" s="22">
        <f t="shared" ca="1" si="88"/>
        <v>65.257786950741192</v>
      </c>
      <c r="H119" s="22">
        <f t="shared" ca="1" si="88"/>
        <v>104.72760182504967</v>
      </c>
      <c r="I119" s="22">
        <f t="shared" ca="1" si="88"/>
        <v>75.606935645031783</v>
      </c>
      <c r="J119" s="22">
        <f t="shared" ca="1" si="88"/>
        <v>104.72760182504967</v>
      </c>
      <c r="K119" s="22">
        <f t="shared" ca="1" si="88"/>
        <v>65.257786950741192</v>
      </c>
      <c r="L119" s="22">
        <f t="shared" ca="1" si="88"/>
        <v>117.90699832012083</v>
      </c>
      <c r="M119" s="22">
        <f t="shared" ca="1" si="88"/>
        <v>87.384322505997346</v>
      </c>
      <c r="N119" s="22">
        <f t="shared" ca="1" si="88"/>
        <v>74.995430224278195</v>
      </c>
      <c r="O119" s="22">
        <f t="shared" ca="1" si="88"/>
        <v>77.724615513868329</v>
      </c>
      <c r="P119" s="22">
        <f t="shared" ca="1" si="88"/>
        <v>71.496263868543281</v>
      </c>
      <c r="Q119" s="22">
        <f t="shared" ca="1" si="88"/>
        <v>56.908938382277455</v>
      </c>
      <c r="R119" s="22">
        <f t="shared" ca="1" si="88"/>
        <v>81.248584972040391</v>
      </c>
      <c r="S119" s="22">
        <f t="shared" ca="1" si="88"/>
        <v>101.92276556724865</v>
      </c>
      <c r="T119" s="22">
        <f t="shared" ca="1" si="88"/>
        <v>92.408476899483304</v>
      </c>
      <c r="U119" s="22">
        <f t="shared" ca="1" si="88"/>
        <v>56.908938382277455</v>
      </c>
      <c r="V119" s="22">
        <f t="shared" ca="1" si="88"/>
        <v>85.686219675040647</v>
      </c>
      <c r="W119" s="22">
        <f t="shared" ca="1" si="88"/>
        <v>79.759517384239246</v>
      </c>
      <c r="X119" s="22">
        <f t="shared" ca="1" si="88"/>
        <v>85.686219675040647</v>
      </c>
      <c r="Y119" s="22">
        <f t="shared" ca="1" si="88"/>
        <v>69.555369133894672</v>
      </c>
      <c r="Z119" s="22">
        <f t="shared" ca="1" si="88"/>
        <v>90.054383251152188</v>
      </c>
      <c r="AA119" s="22">
        <f t="shared" ca="1" si="88"/>
        <v>74.995430224278195</v>
      </c>
      <c r="AB119" s="22">
        <f t="shared" ca="1" si="88"/>
        <v>83.391353645930707</v>
      </c>
      <c r="AC119" s="22">
        <f t="shared" ca="1" si="88"/>
        <v>99.303826076938265</v>
      </c>
      <c r="AD119" s="22">
        <f t="shared" ca="1" si="88"/>
        <v>60.961725442216988</v>
      </c>
      <c r="AE119" s="22">
        <f t="shared" ca="1" si="88"/>
        <v>87.384322505997346</v>
      </c>
      <c r="AF119" s="22">
        <f t="shared" ca="1" si="88"/>
        <v>80.455008358709279</v>
      </c>
      <c r="AG119" s="22">
        <f t="shared" ca="1" si="88"/>
        <v>94.996752294727969</v>
      </c>
      <c r="AH119" s="22">
        <f t="shared" ca="1" si="88"/>
        <v>144.10855350236992</v>
      </c>
      <c r="AI119" s="22">
        <f t="shared" ca="1" si="88"/>
        <v>71.496263868543281</v>
      </c>
      <c r="AJ119" s="22">
        <f t="shared" ca="1" si="88"/>
        <v>60.961725442216988</v>
      </c>
      <c r="AK119" s="22">
        <f t="shared" ca="1" si="88"/>
        <v>84.529476392357566</v>
      </c>
      <c r="AL119" s="22">
        <f t="shared" ca="1" si="88"/>
        <v>79.759517384239246</v>
      </c>
      <c r="AM119" s="22">
        <f t="shared" ca="1" si="88"/>
        <v>75.606935645031783</v>
      </c>
      <c r="AN119" s="22">
        <f ca="1">AVERAGE(OFFSET($A119,0,Fixtures!$D$6,1,3))</f>
        <v>82.81372237378703</v>
      </c>
      <c r="AO119" s="22">
        <f ca="1">AVERAGE(OFFSET($A119,0,Fixtures!$D$6,1,6))</f>
        <v>82.681840191085612</v>
      </c>
      <c r="AP119" s="22">
        <f ca="1">AVERAGE(OFFSET($A119,0,Fixtures!$D$6,1,9))</f>
        <v>90.627928366924536</v>
      </c>
      <c r="AQ119" s="22">
        <f ca="1">AVERAGE(OFFSET($A119,0,Fixtures!$D$6,1,12))</f>
        <v>86.053235083786561</v>
      </c>
      <c r="AR119" s="22">
        <f ca="1">IF(OR(Fixtures!$D$6&lt;=0,Fixtures!$D$6&gt;39),AVERAGE(A119:AM119),AVERAGE(OFFSET($A119,0,Fixtures!$D$6,1,39-Fixtures!$D$6)))</f>
        <v>84.857519573907851</v>
      </c>
    </row>
    <row r="120" spans="1:44" x14ac:dyDescent="0.25">
      <c r="A120" s="30" t="s">
        <v>63</v>
      </c>
      <c r="B120" s="22">
        <f ca="1">MIN(VLOOKUP($A110,$A$2:$AM$12,B$14+1,FALSE),VLOOKUP($A120,$A$2:$AM$12,B$14+1,FALSE))</f>
        <v>91.661081385228911</v>
      </c>
      <c r="C120" s="22">
        <f t="shared" ref="C120:AM120" ca="1" si="89">MIN(VLOOKUP($A110,$A$2:$AM$12,C$14+1,FALSE),VLOOKUP($A120,$A$2:$AM$12,C$14+1,FALSE))</f>
        <v>103.31380447954814</v>
      </c>
      <c r="D120" s="22">
        <f t="shared" ca="1" si="89"/>
        <v>94.996752294727969</v>
      </c>
      <c r="E120" s="22">
        <f t="shared" ca="1" si="89"/>
        <v>71.496263868543281</v>
      </c>
      <c r="F120" s="22">
        <f t="shared" ca="1" si="89"/>
        <v>92.408476899483304</v>
      </c>
      <c r="G120" s="22">
        <f t="shared" ca="1" si="89"/>
        <v>65.257786950741192</v>
      </c>
      <c r="H120" s="22">
        <f t="shared" ca="1" si="89"/>
        <v>79.759517384239246</v>
      </c>
      <c r="I120" s="22">
        <f t="shared" ca="1" si="89"/>
        <v>56.908938382277455</v>
      </c>
      <c r="J120" s="22">
        <f t="shared" ca="1" si="89"/>
        <v>110.0664684180749</v>
      </c>
      <c r="K120" s="22">
        <f t="shared" ca="1" si="89"/>
        <v>75.606935645031783</v>
      </c>
      <c r="L120" s="22">
        <f t="shared" ca="1" si="89"/>
        <v>60.961725442216988</v>
      </c>
      <c r="M120" s="22">
        <f t="shared" ca="1" si="89"/>
        <v>90.054383251152188</v>
      </c>
      <c r="N120" s="22">
        <f t="shared" ca="1" si="89"/>
        <v>85.686219675040647</v>
      </c>
      <c r="O120" s="22">
        <f t="shared" ca="1" si="89"/>
        <v>77.724615513868329</v>
      </c>
      <c r="P120" s="22">
        <f t="shared" ca="1" si="89"/>
        <v>71.496263868543281</v>
      </c>
      <c r="Q120" s="22">
        <f t="shared" ca="1" si="89"/>
        <v>74.508775540487434</v>
      </c>
      <c r="R120" s="22">
        <f t="shared" ca="1" si="89"/>
        <v>81.248584972040391</v>
      </c>
      <c r="S120" s="22">
        <f t="shared" ca="1" si="89"/>
        <v>101.92276556724865</v>
      </c>
      <c r="T120" s="22">
        <f t="shared" ca="1" si="89"/>
        <v>69.555369133894672</v>
      </c>
      <c r="U120" s="22">
        <f t="shared" ca="1" si="89"/>
        <v>56.908938382277455</v>
      </c>
      <c r="V120" s="22">
        <f t="shared" ca="1" si="89"/>
        <v>65.257786950741192</v>
      </c>
      <c r="W120" s="22">
        <f t="shared" ca="1" si="89"/>
        <v>92.408476899483304</v>
      </c>
      <c r="X120" s="22">
        <f t="shared" ca="1" si="89"/>
        <v>90.054383251152188</v>
      </c>
      <c r="Y120" s="22">
        <f t="shared" ca="1" si="89"/>
        <v>69.555369133894672</v>
      </c>
      <c r="Z120" s="22">
        <f t="shared" ca="1" si="89"/>
        <v>84.529476392357566</v>
      </c>
      <c r="AA120" s="22">
        <f t="shared" ca="1" si="89"/>
        <v>74.995430224278195</v>
      </c>
      <c r="AB120" s="22">
        <f t="shared" ca="1" si="89"/>
        <v>83.391353645930707</v>
      </c>
      <c r="AC120" s="22">
        <f t="shared" ca="1" si="89"/>
        <v>95.441383180888394</v>
      </c>
      <c r="AD120" s="22">
        <f t="shared" ca="1" si="89"/>
        <v>60.961725442216988</v>
      </c>
      <c r="AE120" s="22">
        <f t="shared" ca="1" si="89"/>
        <v>87.384322505997346</v>
      </c>
      <c r="AF120" s="22">
        <f t="shared" ca="1" si="89"/>
        <v>80.455008358709279</v>
      </c>
      <c r="AG120" s="22">
        <f t="shared" ca="1" si="89"/>
        <v>94.996752294727969</v>
      </c>
      <c r="AH120" s="22">
        <f t="shared" ca="1" si="89"/>
        <v>74.508775540487434</v>
      </c>
      <c r="AI120" s="22">
        <f t="shared" ca="1" si="89"/>
        <v>74.995430224278195</v>
      </c>
      <c r="AJ120" s="22">
        <f t="shared" ca="1" si="89"/>
        <v>87.384322505997346</v>
      </c>
      <c r="AK120" s="22">
        <f t="shared" ca="1" si="89"/>
        <v>77.724615513868329</v>
      </c>
      <c r="AL120" s="22">
        <f t="shared" ca="1" si="89"/>
        <v>79.759517384239246</v>
      </c>
      <c r="AM120" s="22">
        <f t="shared" ca="1" si="89"/>
        <v>75.606935645031783</v>
      </c>
      <c r="AN120" s="22">
        <f ca="1">AVERAGE(OFFSET($A120,0,Fixtures!$D$6,1,3))</f>
        <v>80.972086754188823</v>
      </c>
      <c r="AO120" s="22">
        <f ca="1">AVERAGE(OFFSET($A120,0,Fixtures!$D$6,1,6))</f>
        <v>81.117281898611523</v>
      </c>
      <c r="AP120" s="22">
        <f ca="1">AVERAGE(OFFSET($A120,0,Fixtures!$D$6,1,9))</f>
        <v>81.851580842843759</v>
      </c>
      <c r="AQ120" s="22">
        <f ca="1">AVERAGE(OFFSET($A120,0,Fixtures!$D$6,1,12))</f>
        <v>81.397382985811475</v>
      </c>
      <c r="AR120" s="22">
        <f ca="1">IF(OR(Fixtures!$D$6&lt;=0,Fixtures!$D$6&gt;39),AVERAGE(A120:AM120),AVERAGE(OFFSET($A120,0,Fixtures!$D$6,1,39-Fixtures!$D$6)))</f>
        <v>80.866789204214911</v>
      </c>
    </row>
    <row r="122" spans="1:44" x14ac:dyDescent="0.25">
      <c r="A122" s="31" t="s">
        <v>71</v>
      </c>
      <c r="B122" s="2">
        <v>1</v>
      </c>
      <c r="C122" s="2">
        <v>2</v>
      </c>
      <c r="D122" s="2">
        <v>3</v>
      </c>
      <c r="E122" s="2">
        <v>4</v>
      </c>
      <c r="F122" s="2">
        <v>5</v>
      </c>
      <c r="G122" s="2">
        <v>6</v>
      </c>
      <c r="H122" s="2">
        <v>7</v>
      </c>
      <c r="I122" s="2">
        <v>8</v>
      </c>
      <c r="J122" s="2">
        <v>9</v>
      </c>
      <c r="K122" s="2">
        <v>10</v>
      </c>
      <c r="L122" s="2">
        <v>11</v>
      </c>
      <c r="M122" s="2">
        <v>12</v>
      </c>
      <c r="N122" s="2">
        <v>13</v>
      </c>
      <c r="O122" s="2">
        <v>14</v>
      </c>
      <c r="P122" s="2">
        <v>15</v>
      </c>
      <c r="Q122" s="2">
        <v>16</v>
      </c>
      <c r="R122" s="2">
        <v>17</v>
      </c>
      <c r="S122" s="2">
        <v>18</v>
      </c>
      <c r="T122" s="2">
        <v>19</v>
      </c>
      <c r="U122" s="2">
        <v>20</v>
      </c>
      <c r="V122" s="2">
        <v>21</v>
      </c>
      <c r="W122" s="2">
        <v>22</v>
      </c>
      <c r="X122" s="2">
        <v>23</v>
      </c>
      <c r="Y122" s="2">
        <v>24</v>
      </c>
      <c r="Z122" s="2">
        <v>25</v>
      </c>
      <c r="AA122" s="2">
        <v>26</v>
      </c>
      <c r="AB122" s="2">
        <v>27</v>
      </c>
      <c r="AC122" s="2">
        <v>28</v>
      </c>
      <c r="AD122" s="2">
        <v>29</v>
      </c>
      <c r="AE122" s="2">
        <v>30</v>
      </c>
      <c r="AF122" s="2">
        <v>31</v>
      </c>
      <c r="AG122" s="2">
        <v>32</v>
      </c>
      <c r="AH122" s="2">
        <v>33</v>
      </c>
      <c r="AI122" s="2">
        <v>34</v>
      </c>
      <c r="AJ122" s="2">
        <v>35</v>
      </c>
      <c r="AK122" s="2">
        <v>36</v>
      </c>
      <c r="AL122" s="2">
        <v>37</v>
      </c>
      <c r="AM122" s="2">
        <v>38</v>
      </c>
      <c r="AN122" s="31" t="s">
        <v>56</v>
      </c>
      <c r="AO122" s="31" t="s">
        <v>57</v>
      </c>
      <c r="AP122" s="31" t="s">
        <v>58</v>
      </c>
      <c r="AQ122" s="31" t="s">
        <v>82</v>
      </c>
      <c r="AR122" s="31" t="s">
        <v>59</v>
      </c>
    </row>
    <row r="123" spans="1:44" x14ac:dyDescent="0.25">
      <c r="A123" s="30" t="s">
        <v>111</v>
      </c>
      <c r="B123" s="22">
        <f t="shared" ref="B123:AM123" ca="1" si="90">MIN(VLOOKUP($A122,$A$2:$AM$12,B$14+1,FALSE),VLOOKUP($A123,$A$2:$AM$12,B$14+1,FALSE))</f>
        <v>84.529476392357566</v>
      </c>
      <c r="C123" s="22">
        <f t="shared" ca="1" si="90"/>
        <v>65.257786950741192</v>
      </c>
      <c r="D123" s="22">
        <f t="shared" ca="1" si="90"/>
        <v>81.248584972040391</v>
      </c>
      <c r="E123" s="22">
        <f t="shared" ca="1" si="90"/>
        <v>69.555369133894672</v>
      </c>
      <c r="F123" s="22">
        <f t="shared" ca="1" si="90"/>
        <v>80.455008358709279</v>
      </c>
      <c r="G123" s="22">
        <f t="shared" ca="1" si="90"/>
        <v>98.333899105089117</v>
      </c>
      <c r="H123" s="22">
        <f t="shared" ca="1" si="90"/>
        <v>74.995430224278195</v>
      </c>
      <c r="I123" s="22">
        <f t="shared" ca="1" si="90"/>
        <v>75.606935645031783</v>
      </c>
      <c r="J123" s="22">
        <f t="shared" ca="1" si="90"/>
        <v>84.529476392357566</v>
      </c>
      <c r="K123" s="22">
        <f t="shared" ca="1" si="90"/>
        <v>65.257786950741192</v>
      </c>
      <c r="L123" s="22">
        <f t="shared" ca="1" si="90"/>
        <v>117.90699832012083</v>
      </c>
      <c r="M123" s="22">
        <f t="shared" ca="1" si="90"/>
        <v>87.384322505997346</v>
      </c>
      <c r="N123" s="22">
        <f t="shared" ca="1" si="90"/>
        <v>60.961725442216988</v>
      </c>
      <c r="O123" s="22">
        <f t="shared" ca="1" si="90"/>
        <v>116.65057944330805</v>
      </c>
      <c r="P123" s="22">
        <f t="shared" ca="1" si="90"/>
        <v>134.65364299511776</v>
      </c>
      <c r="Q123" s="22">
        <f t="shared" ca="1" si="90"/>
        <v>56.908938382277455</v>
      </c>
      <c r="R123" s="22">
        <f t="shared" ca="1" si="90"/>
        <v>92.408476899483304</v>
      </c>
      <c r="S123" s="22">
        <f t="shared" ca="1" si="90"/>
        <v>95.441383180888394</v>
      </c>
      <c r="T123" s="22">
        <f t="shared" ca="1" si="90"/>
        <v>71.496263868543281</v>
      </c>
      <c r="U123" s="22">
        <f t="shared" ca="1" si="90"/>
        <v>83.391353645930707</v>
      </c>
      <c r="V123" s="22">
        <f t="shared" ca="1" si="90"/>
        <v>91.566097070610255</v>
      </c>
      <c r="W123" s="22">
        <f t="shared" ca="1" si="90"/>
        <v>79.759517384239246</v>
      </c>
      <c r="X123" s="22">
        <f t="shared" ca="1" si="90"/>
        <v>85.686219675040647</v>
      </c>
      <c r="Y123" s="22">
        <f t="shared" ca="1" si="90"/>
        <v>77.724615513868329</v>
      </c>
      <c r="Z123" s="22">
        <f t="shared" ca="1" si="90"/>
        <v>79.759517384239246</v>
      </c>
      <c r="AA123" s="22">
        <f t="shared" ca="1" si="90"/>
        <v>85.686219675040647</v>
      </c>
      <c r="AB123" s="22">
        <f t="shared" ca="1" si="90"/>
        <v>116.65057944330805</v>
      </c>
      <c r="AC123" s="22">
        <f t="shared" ca="1" si="90"/>
        <v>75.606935645031783</v>
      </c>
      <c r="AD123" s="22">
        <f t="shared" ca="1" si="90"/>
        <v>69.555369133894672</v>
      </c>
      <c r="AE123" s="22">
        <f t="shared" ca="1" si="90"/>
        <v>110.17116245055088</v>
      </c>
      <c r="AF123" s="22">
        <f t="shared" ca="1" si="90"/>
        <v>74.508775540487434</v>
      </c>
      <c r="AG123" s="22">
        <f t="shared" ca="1" si="90"/>
        <v>91.566097070610255</v>
      </c>
      <c r="AH123" s="22">
        <f t="shared" ca="1" si="90"/>
        <v>144.10855350236992</v>
      </c>
      <c r="AI123" s="22">
        <f t="shared" ca="1" si="90"/>
        <v>71.496263868543281</v>
      </c>
      <c r="AJ123" s="22">
        <f t="shared" ca="1" si="90"/>
        <v>56.908938382277455</v>
      </c>
      <c r="AK123" s="22">
        <f t="shared" ca="1" si="90"/>
        <v>99.303826076938265</v>
      </c>
      <c r="AL123" s="22">
        <f t="shared" ca="1" si="90"/>
        <v>80.455008358709279</v>
      </c>
      <c r="AM123" s="22">
        <f t="shared" ca="1" si="90"/>
        <v>98.333899105089117</v>
      </c>
      <c r="AN123" s="22">
        <f ca="1">AVERAGE(OFFSET($A123,0,Fixtures!$D$6,1,3))</f>
        <v>94.032105500862656</v>
      </c>
      <c r="AO123" s="22">
        <f ca="1">AVERAGE(OFFSET($A123,0,Fixtures!$D$6,1,6))</f>
        <v>89.571630622010886</v>
      </c>
      <c r="AP123" s="22">
        <f ca="1">AVERAGE(OFFSET($A123,0,Fixtures!$D$6,1,9))</f>
        <v>94.179245538392536</v>
      </c>
      <c r="AQ123" s="22">
        <f ca="1">AVERAGE(OFFSET($A123,0,Fixtures!$D$6,1,12))</f>
        <v>89.610186514440997</v>
      </c>
      <c r="AR123" s="22">
        <f ca="1">IF(OR(Fixtures!$D$6&lt;=0,Fixtures!$D$6&gt;39),AVERAGE(A123:AM123),AVERAGE(OFFSET($A123,0,Fixtures!$D$6,1,39-Fixtures!$D$6)))</f>
        <v>89.579367545506457</v>
      </c>
    </row>
    <row r="124" spans="1:44" x14ac:dyDescent="0.25">
      <c r="A124" s="30" t="s">
        <v>121</v>
      </c>
      <c r="B124" s="22">
        <f ca="1">MIN(VLOOKUP($A122,$A$2:$AM$12,B$14+1,FALSE),VLOOKUP($A124,$A$2:$AM$12,B$14+1,FALSE))</f>
        <v>84.529476392357566</v>
      </c>
      <c r="C124" s="22">
        <f t="shared" ref="C124:AM124" ca="1" si="91">MIN(VLOOKUP($A122,$A$2:$AM$12,C$14+1,FALSE),VLOOKUP($A124,$A$2:$AM$12,C$14+1,FALSE))</f>
        <v>81.248584972040391</v>
      </c>
      <c r="D124" s="22">
        <f t="shared" ca="1" si="91"/>
        <v>81.248584972040391</v>
      </c>
      <c r="E124" s="22">
        <f t="shared" ca="1" si="91"/>
        <v>74.508775540487434</v>
      </c>
      <c r="F124" s="22">
        <f t="shared" ca="1" si="91"/>
        <v>74.995430224278195</v>
      </c>
      <c r="G124" s="22">
        <f t="shared" ca="1" si="91"/>
        <v>74.508775540487434</v>
      </c>
      <c r="H124" s="22">
        <f t="shared" ca="1" si="91"/>
        <v>111.91411864185699</v>
      </c>
      <c r="I124" s="22">
        <f t="shared" ca="1" si="91"/>
        <v>75.606935645031783</v>
      </c>
      <c r="J124" s="22">
        <f t="shared" ca="1" si="91"/>
        <v>101.92276556724865</v>
      </c>
      <c r="K124" s="22">
        <f t="shared" ca="1" si="91"/>
        <v>65.257786950741192</v>
      </c>
      <c r="L124" s="22">
        <f t="shared" ca="1" si="91"/>
        <v>71.496263868543281</v>
      </c>
      <c r="M124" s="22">
        <f t="shared" ca="1" si="91"/>
        <v>87.384322505997346</v>
      </c>
      <c r="N124" s="22">
        <f t="shared" ca="1" si="91"/>
        <v>74.995430224278195</v>
      </c>
      <c r="O124" s="22">
        <f t="shared" ca="1" si="91"/>
        <v>116.65057944330805</v>
      </c>
      <c r="P124" s="22">
        <f t="shared" ca="1" si="91"/>
        <v>98.333899105089117</v>
      </c>
      <c r="Q124" s="22">
        <f t="shared" ca="1" si="91"/>
        <v>56.908938382277455</v>
      </c>
      <c r="R124" s="22">
        <f t="shared" ca="1" si="91"/>
        <v>69.555369133894672</v>
      </c>
      <c r="S124" s="22">
        <f t="shared" ca="1" si="91"/>
        <v>75.606935645031783</v>
      </c>
      <c r="T124" s="22">
        <f t="shared" ca="1" si="91"/>
        <v>92.408476899483304</v>
      </c>
      <c r="U124" s="22">
        <f t="shared" ca="1" si="91"/>
        <v>65.257786950741192</v>
      </c>
      <c r="V124" s="22">
        <f t="shared" ca="1" si="91"/>
        <v>91.566097070610255</v>
      </c>
      <c r="W124" s="22">
        <f t="shared" ca="1" si="91"/>
        <v>79.759517384239246</v>
      </c>
      <c r="X124" s="22">
        <f t="shared" ca="1" si="91"/>
        <v>83.391353645930707</v>
      </c>
      <c r="Y124" s="22">
        <f t="shared" ca="1" si="91"/>
        <v>79.759517384239246</v>
      </c>
      <c r="Z124" s="22">
        <f t="shared" ca="1" si="91"/>
        <v>90.054383251152188</v>
      </c>
      <c r="AA124" s="22">
        <f t="shared" ca="1" si="91"/>
        <v>77.724615513868329</v>
      </c>
      <c r="AB124" s="22">
        <f t="shared" ca="1" si="91"/>
        <v>92.408476899483304</v>
      </c>
      <c r="AC124" s="22">
        <f t="shared" ca="1" si="91"/>
        <v>56.908938382277455</v>
      </c>
      <c r="AD124" s="22">
        <f t="shared" ca="1" si="91"/>
        <v>69.555369133894672</v>
      </c>
      <c r="AE124" s="22">
        <f t="shared" ca="1" si="91"/>
        <v>80.455008358709279</v>
      </c>
      <c r="AF124" s="22">
        <f t="shared" ca="1" si="91"/>
        <v>91.661081385228911</v>
      </c>
      <c r="AG124" s="22">
        <f t="shared" ca="1" si="91"/>
        <v>95.441383180888394</v>
      </c>
      <c r="AH124" s="22">
        <f t="shared" ca="1" si="91"/>
        <v>87.384322505997346</v>
      </c>
      <c r="AI124" s="22">
        <f t="shared" ca="1" si="91"/>
        <v>71.496263868543281</v>
      </c>
      <c r="AJ124" s="22">
        <f t="shared" ca="1" si="91"/>
        <v>60.961725442216988</v>
      </c>
      <c r="AK124" s="22">
        <f t="shared" ca="1" si="91"/>
        <v>99.303826076938265</v>
      </c>
      <c r="AL124" s="22">
        <f t="shared" ca="1" si="91"/>
        <v>60.961725442216988</v>
      </c>
      <c r="AM124" s="22">
        <f t="shared" ca="1" si="91"/>
        <v>91.661081385228911</v>
      </c>
      <c r="AN124" s="22">
        <f ca="1">AVERAGE(OFFSET($A124,0,Fixtures!$D$6,1,3))</f>
        <v>86.729158554834612</v>
      </c>
      <c r="AO124" s="22">
        <f ca="1">AVERAGE(OFFSET($A124,0,Fixtures!$D$6,1,6))</f>
        <v>77.851131923230881</v>
      </c>
      <c r="AP124" s="22">
        <f ca="1">AVERAGE(OFFSET($A124,0,Fixtures!$D$6,1,9))</f>
        <v>82.399286512388869</v>
      </c>
      <c r="AQ124" s="22">
        <f ca="1">AVERAGE(OFFSET($A124,0,Fixtures!$D$6,1,12))</f>
        <v>81.112949499933208</v>
      </c>
      <c r="AR124" s="22">
        <f ca="1">IF(OR(Fixtures!$D$6&lt;=0,Fixtures!$D$6&gt;39),AVERAGE(A124:AM124),AVERAGE(OFFSET($A124,0,Fixtures!$D$6,1,39-Fixtures!$D$6)))</f>
        <v>80.427014344760309</v>
      </c>
    </row>
    <row r="125" spans="1:44" x14ac:dyDescent="0.25">
      <c r="A125" s="30" t="s">
        <v>73</v>
      </c>
      <c r="B125" s="22">
        <f ca="1">MIN(VLOOKUP($A122,$A$2:$AM$12,B$14+1,FALSE),VLOOKUP($A125,$A$2:$AM$12,B$14+1,FALSE))</f>
        <v>75.606935645031783</v>
      </c>
      <c r="C125" s="22">
        <f t="shared" ref="C125:AM125" ca="1" si="92">MIN(VLOOKUP($A122,$A$2:$AM$12,C$14+1,FALSE),VLOOKUP($A125,$A$2:$AM$12,C$14+1,FALSE))</f>
        <v>101.92276556724865</v>
      </c>
      <c r="D125" s="22">
        <f t="shared" ca="1" si="92"/>
        <v>81.248584972040391</v>
      </c>
      <c r="E125" s="22">
        <f t="shared" ca="1" si="92"/>
        <v>74.508775540487434</v>
      </c>
      <c r="F125" s="22">
        <f t="shared" ca="1" si="92"/>
        <v>80.455008358709279</v>
      </c>
      <c r="G125" s="22">
        <f t="shared" ca="1" si="92"/>
        <v>116.65057944330805</v>
      </c>
      <c r="H125" s="22">
        <f t="shared" ca="1" si="92"/>
        <v>81.248584972040391</v>
      </c>
      <c r="I125" s="22">
        <f t="shared" ca="1" si="92"/>
        <v>75.606935645031783</v>
      </c>
      <c r="J125" s="22">
        <f t="shared" ca="1" si="92"/>
        <v>71.496263868543281</v>
      </c>
      <c r="K125" s="22">
        <f t="shared" ca="1" si="92"/>
        <v>65.257786950741192</v>
      </c>
      <c r="L125" s="22">
        <f t="shared" ca="1" si="92"/>
        <v>108.33683551229151</v>
      </c>
      <c r="M125" s="22">
        <f t="shared" ca="1" si="92"/>
        <v>74.508775540487434</v>
      </c>
      <c r="N125" s="22">
        <f t="shared" ca="1" si="92"/>
        <v>74.995430224278195</v>
      </c>
      <c r="O125" s="22">
        <f t="shared" ca="1" si="92"/>
        <v>104.72760182504967</v>
      </c>
      <c r="P125" s="22">
        <f t="shared" ca="1" si="92"/>
        <v>69.555369133894672</v>
      </c>
      <c r="Q125" s="22">
        <f t="shared" ca="1" si="92"/>
        <v>56.908938382277455</v>
      </c>
      <c r="R125" s="22">
        <f t="shared" ca="1" si="92"/>
        <v>144.10855350236992</v>
      </c>
      <c r="S125" s="22">
        <f t="shared" ca="1" si="92"/>
        <v>74.995430224278195</v>
      </c>
      <c r="T125" s="22">
        <f t="shared" ca="1" si="92"/>
        <v>80.455008358709279</v>
      </c>
      <c r="U125" s="22">
        <f t="shared" ca="1" si="92"/>
        <v>83.391353645930707</v>
      </c>
      <c r="V125" s="22">
        <f t="shared" ca="1" si="92"/>
        <v>91.566097070610255</v>
      </c>
      <c r="W125" s="22">
        <f t="shared" ca="1" si="92"/>
        <v>77.724615513868329</v>
      </c>
      <c r="X125" s="22">
        <f t="shared" ca="1" si="92"/>
        <v>85.686219675040647</v>
      </c>
      <c r="Y125" s="22">
        <f t="shared" ca="1" si="92"/>
        <v>84.529476392357566</v>
      </c>
      <c r="Z125" s="22">
        <f t="shared" ca="1" si="92"/>
        <v>83.391353645930707</v>
      </c>
      <c r="AA125" s="22">
        <f t="shared" ca="1" si="92"/>
        <v>92.408476899483304</v>
      </c>
      <c r="AB125" s="22">
        <f t="shared" ca="1" si="92"/>
        <v>91.661081385228911</v>
      </c>
      <c r="AC125" s="22">
        <f t="shared" ca="1" si="92"/>
        <v>117.90699832012083</v>
      </c>
      <c r="AD125" s="22">
        <f t="shared" ca="1" si="92"/>
        <v>69.555369133894672</v>
      </c>
      <c r="AE125" s="22">
        <f t="shared" ca="1" si="92"/>
        <v>56.908938382277455</v>
      </c>
      <c r="AF125" s="22">
        <f t="shared" ca="1" si="92"/>
        <v>91.661081385228911</v>
      </c>
      <c r="AG125" s="22">
        <f t="shared" ca="1" si="92"/>
        <v>60.961725442216988</v>
      </c>
      <c r="AH125" s="22">
        <f t="shared" ca="1" si="92"/>
        <v>132.41168784835631</v>
      </c>
      <c r="AI125" s="22">
        <f t="shared" ca="1" si="92"/>
        <v>71.496263868543281</v>
      </c>
      <c r="AJ125" s="22">
        <f t="shared" ca="1" si="92"/>
        <v>60.961725442216988</v>
      </c>
      <c r="AK125" s="22">
        <f t="shared" ca="1" si="92"/>
        <v>99.303826076938265</v>
      </c>
      <c r="AL125" s="22">
        <f t="shared" ca="1" si="92"/>
        <v>95.441383180888394</v>
      </c>
      <c r="AM125" s="22">
        <f t="shared" ca="1" si="92"/>
        <v>98.333899105089117</v>
      </c>
      <c r="AN125" s="22">
        <f ca="1">AVERAGE(OFFSET($A125,0,Fixtures!$D$6,1,3))</f>
        <v>89.153637310214307</v>
      </c>
      <c r="AO125" s="22">
        <f ca="1">AVERAGE(OFFSET($A125,0,Fixtures!$D$6,1,6))</f>
        <v>85.305369627822643</v>
      </c>
      <c r="AP125" s="22">
        <f ca="1">AVERAGE(OFFSET($A125,0,Fixtures!$D$6,1,9))</f>
        <v>88.540745826970905</v>
      </c>
      <c r="AQ125" s="22">
        <f ca="1">AVERAGE(OFFSET($A125,0,Fixtures!$D$6,1,12))</f>
        <v>85.719043985869732</v>
      </c>
      <c r="AR125" s="22">
        <f ca="1">IF(OR(Fixtures!$D$6&lt;=0,Fixtures!$D$6&gt;39),AVERAGE(A125:AM125),AVERAGE(OFFSET($A125,0,Fixtures!$D$6,1,39-Fixtures!$D$6)))</f>
        <v>87.314557865458156</v>
      </c>
    </row>
    <row r="126" spans="1:44" x14ac:dyDescent="0.25">
      <c r="A126" s="30" t="s">
        <v>61</v>
      </c>
      <c r="B126" s="22">
        <f ca="1">MIN(VLOOKUP($A122,$A$2:$AM$12,B$14+1,FALSE),VLOOKUP($A126,$A$2:$AM$12,B$14+1,FALSE))</f>
        <v>84.529476392357566</v>
      </c>
      <c r="C126" s="22">
        <f t="shared" ref="C126:AM126" ca="1" si="93">MIN(VLOOKUP($A122,$A$2:$AM$12,C$14+1,FALSE),VLOOKUP($A126,$A$2:$AM$12,C$14+1,FALSE))</f>
        <v>98.333899105089117</v>
      </c>
      <c r="D126" s="22">
        <f t="shared" ca="1" si="93"/>
        <v>81.248584972040391</v>
      </c>
      <c r="E126" s="22">
        <f t="shared" ca="1" si="93"/>
        <v>74.508775540487434</v>
      </c>
      <c r="F126" s="22">
        <f t="shared" ca="1" si="93"/>
        <v>80.455008358709279</v>
      </c>
      <c r="G126" s="22">
        <f t="shared" ca="1" si="93"/>
        <v>71.496263868543281</v>
      </c>
      <c r="H126" s="22">
        <f t="shared" ca="1" si="93"/>
        <v>101.92276556724865</v>
      </c>
      <c r="I126" s="22">
        <f t="shared" ca="1" si="93"/>
        <v>75.606935645031783</v>
      </c>
      <c r="J126" s="22">
        <f t="shared" ca="1" si="93"/>
        <v>104.72760182504967</v>
      </c>
      <c r="K126" s="22">
        <f t="shared" ca="1" si="93"/>
        <v>65.257786950741192</v>
      </c>
      <c r="L126" s="22">
        <f t="shared" ca="1" si="93"/>
        <v>92.408476899483304</v>
      </c>
      <c r="M126" s="22">
        <f t="shared" ca="1" si="93"/>
        <v>81.248584972040391</v>
      </c>
      <c r="N126" s="22">
        <f t="shared" ca="1" si="93"/>
        <v>74.995430224278195</v>
      </c>
      <c r="O126" s="22">
        <f t="shared" ca="1" si="93"/>
        <v>56.908938382277455</v>
      </c>
      <c r="P126" s="22">
        <f t="shared" ca="1" si="93"/>
        <v>134.65364299511776</v>
      </c>
      <c r="Q126" s="22">
        <f t="shared" ca="1" si="93"/>
        <v>56.908938382277455</v>
      </c>
      <c r="R126" s="22">
        <f t="shared" ca="1" si="93"/>
        <v>60.961725442216988</v>
      </c>
      <c r="S126" s="22">
        <f t="shared" ca="1" si="93"/>
        <v>79.759517384239246</v>
      </c>
      <c r="T126" s="22">
        <f t="shared" ca="1" si="93"/>
        <v>92.408476899483304</v>
      </c>
      <c r="U126" s="22">
        <f t="shared" ca="1" si="93"/>
        <v>83.391353645930707</v>
      </c>
      <c r="V126" s="22">
        <f t="shared" ca="1" si="93"/>
        <v>83.391353645930707</v>
      </c>
      <c r="W126" s="22">
        <f t="shared" ca="1" si="93"/>
        <v>79.759517384239246</v>
      </c>
      <c r="X126" s="22">
        <f t="shared" ca="1" si="93"/>
        <v>85.686219675040647</v>
      </c>
      <c r="Y126" s="22">
        <f t="shared" ca="1" si="93"/>
        <v>101.92276556724865</v>
      </c>
      <c r="Z126" s="22">
        <f t="shared" ca="1" si="93"/>
        <v>80.455008358709279</v>
      </c>
      <c r="AA126" s="22">
        <f t="shared" ca="1" si="93"/>
        <v>103.31380447954814</v>
      </c>
      <c r="AB126" s="22">
        <f t="shared" ca="1" si="93"/>
        <v>65.257786950741192</v>
      </c>
      <c r="AC126" s="22">
        <f t="shared" ca="1" si="93"/>
        <v>74.508775540487434</v>
      </c>
      <c r="AD126" s="22">
        <f t="shared" ca="1" si="93"/>
        <v>69.555369133894672</v>
      </c>
      <c r="AE126" s="22">
        <f t="shared" ca="1" si="93"/>
        <v>110.17116245055088</v>
      </c>
      <c r="AF126" s="22">
        <f t="shared" ca="1" si="93"/>
        <v>77.724615513868329</v>
      </c>
      <c r="AG126" s="22">
        <f t="shared" ca="1" si="93"/>
        <v>69.555369133894672</v>
      </c>
      <c r="AH126" s="22">
        <f t="shared" ca="1" si="93"/>
        <v>75.606935645031783</v>
      </c>
      <c r="AI126" s="22">
        <f t="shared" ca="1" si="93"/>
        <v>71.496263868543281</v>
      </c>
      <c r="AJ126" s="22">
        <f t="shared" ca="1" si="93"/>
        <v>60.961725442216988</v>
      </c>
      <c r="AK126" s="22">
        <f t="shared" ca="1" si="93"/>
        <v>91.566097070610255</v>
      </c>
      <c r="AL126" s="22">
        <f t="shared" ca="1" si="93"/>
        <v>87.384322505997346</v>
      </c>
      <c r="AM126" s="22">
        <f t="shared" ca="1" si="93"/>
        <v>84.529476392357566</v>
      </c>
      <c r="AN126" s="22">
        <f ca="1">AVERAGE(OFFSET($A126,0,Fixtures!$D$6,1,3))</f>
        <v>83.008866596332879</v>
      </c>
      <c r="AO126" s="22">
        <f ca="1">AVERAGE(OFFSET($A126,0,Fixtures!$D$6,1,6))</f>
        <v>83.876984485655257</v>
      </c>
      <c r="AP126" s="22">
        <f ca="1">AVERAGE(OFFSET($A126,0,Fixtures!$D$6,1,9))</f>
        <v>80.683203022969593</v>
      </c>
      <c r="AQ126" s="22">
        <f ca="1">AVERAGE(OFFSET($A126,0,Fixtures!$D$6,1,12))</f>
        <v>79.181076132341403</v>
      </c>
      <c r="AR126" s="22">
        <f ca="1">IF(OR(Fixtures!$D$6&lt;=0,Fixtures!$D$6&gt;39),AVERAGE(A126:AM126),AVERAGE(OFFSET($A126,0,Fixtures!$D$6,1,39-Fixtures!$D$6)))</f>
        <v>80.149050891889402</v>
      </c>
    </row>
    <row r="127" spans="1:44" x14ac:dyDescent="0.25">
      <c r="A127" s="30" t="s">
        <v>53</v>
      </c>
      <c r="B127" s="22">
        <f ca="1">MIN(VLOOKUP($A122,$A$2:$AM$12,B$14+1,FALSE),VLOOKUP($A127,$A$2:$AM$12,B$14+1,FALSE))</f>
        <v>84.529476392357566</v>
      </c>
      <c r="C127" s="22">
        <f t="shared" ref="C127:AM127" ca="1" si="94">MIN(VLOOKUP($A122,$A$2:$AM$12,C$14+1,FALSE),VLOOKUP($A127,$A$2:$AM$12,C$14+1,FALSE))</f>
        <v>92.408476899483304</v>
      </c>
      <c r="D127" s="22">
        <f t="shared" ca="1" si="94"/>
        <v>81.248584972040391</v>
      </c>
      <c r="E127" s="22">
        <f t="shared" ca="1" si="94"/>
        <v>74.508775540487434</v>
      </c>
      <c r="F127" s="22">
        <f t="shared" ca="1" si="94"/>
        <v>80.455008358709279</v>
      </c>
      <c r="G127" s="22">
        <f t="shared" ca="1" si="94"/>
        <v>91.566097070610255</v>
      </c>
      <c r="H127" s="22">
        <f t="shared" ca="1" si="94"/>
        <v>71.496263868543281</v>
      </c>
      <c r="I127" s="22">
        <f t="shared" ca="1" si="94"/>
        <v>75.606935645031783</v>
      </c>
      <c r="J127" s="22">
        <f t="shared" ca="1" si="94"/>
        <v>104.72760182504967</v>
      </c>
      <c r="K127" s="22">
        <f t="shared" ca="1" si="94"/>
        <v>65.257786950741192</v>
      </c>
      <c r="L127" s="22">
        <f t="shared" ca="1" si="94"/>
        <v>110.17116245055088</v>
      </c>
      <c r="M127" s="22">
        <f t="shared" ca="1" si="94"/>
        <v>87.384322505997346</v>
      </c>
      <c r="N127" s="22">
        <f t="shared" ca="1" si="94"/>
        <v>74.995430224278195</v>
      </c>
      <c r="O127" s="22">
        <f t="shared" ca="1" si="94"/>
        <v>91.661081385228911</v>
      </c>
      <c r="P127" s="22">
        <f t="shared" ca="1" si="94"/>
        <v>65.257786950741192</v>
      </c>
      <c r="Q127" s="22">
        <f t="shared" ca="1" si="94"/>
        <v>56.908938382277455</v>
      </c>
      <c r="R127" s="22">
        <f t="shared" ca="1" si="94"/>
        <v>84.529476392357566</v>
      </c>
      <c r="S127" s="22">
        <f t="shared" ca="1" si="94"/>
        <v>74.508775540487434</v>
      </c>
      <c r="T127" s="22">
        <f t="shared" ca="1" si="94"/>
        <v>81.248584972040391</v>
      </c>
      <c r="U127" s="22">
        <f t="shared" ca="1" si="94"/>
        <v>83.391353645930707</v>
      </c>
      <c r="V127" s="22">
        <f t="shared" ca="1" si="94"/>
        <v>87.384322505997346</v>
      </c>
      <c r="W127" s="22">
        <f t="shared" ca="1" si="94"/>
        <v>79.759517384239246</v>
      </c>
      <c r="X127" s="22">
        <f t="shared" ca="1" si="94"/>
        <v>85.686219675040647</v>
      </c>
      <c r="Y127" s="22">
        <f t="shared" ca="1" si="94"/>
        <v>95.441383180888394</v>
      </c>
      <c r="Z127" s="22">
        <f t="shared" ca="1" si="94"/>
        <v>75.606935645031783</v>
      </c>
      <c r="AA127" s="22">
        <f t="shared" ca="1" si="94"/>
        <v>103.31380447954814</v>
      </c>
      <c r="AB127" s="22">
        <f t="shared" ca="1" si="94"/>
        <v>60.961725442216988</v>
      </c>
      <c r="AC127" s="22">
        <f t="shared" ca="1" si="94"/>
        <v>103.31380447954814</v>
      </c>
      <c r="AD127" s="22">
        <f t="shared" ca="1" si="94"/>
        <v>69.555369133894672</v>
      </c>
      <c r="AE127" s="22">
        <f t="shared" ca="1" si="94"/>
        <v>79.759517384239246</v>
      </c>
      <c r="AF127" s="22">
        <f t="shared" ca="1" si="94"/>
        <v>91.661081385228911</v>
      </c>
      <c r="AG127" s="22">
        <f t="shared" ca="1" si="94"/>
        <v>74.995430224278195</v>
      </c>
      <c r="AH127" s="22">
        <f t="shared" ca="1" si="94"/>
        <v>134.65364299511776</v>
      </c>
      <c r="AI127" s="22">
        <f t="shared" ca="1" si="94"/>
        <v>71.496263868543281</v>
      </c>
      <c r="AJ127" s="22">
        <f t="shared" ca="1" si="94"/>
        <v>60.961725442216988</v>
      </c>
      <c r="AK127" s="22">
        <f t="shared" ca="1" si="94"/>
        <v>99.303826076938265</v>
      </c>
      <c r="AL127" s="22">
        <f t="shared" ca="1" si="94"/>
        <v>111.91411864185699</v>
      </c>
      <c r="AM127" s="22">
        <f t="shared" ca="1" si="94"/>
        <v>85.686219675040647</v>
      </c>
      <c r="AN127" s="22">
        <f ca="1">AVERAGE(OFFSET($A127,0,Fixtures!$D$6,1,3))</f>
        <v>79.960821855598979</v>
      </c>
      <c r="AO127" s="22">
        <f ca="1">AVERAGE(OFFSET($A127,0,Fixtures!$D$6,1,6))</f>
        <v>82.085192760746494</v>
      </c>
      <c r="AP127" s="22">
        <f ca="1">AVERAGE(OFFSET($A127,0,Fixtures!$D$6,1,9))</f>
        <v>88.202367907678209</v>
      </c>
      <c r="AQ127" s="22">
        <f ca="1">AVERAGE(OFFSET($A127,0,Fixtures!$D$6,1,12))</f>
        <v>85.465260546400202</v>
      </c>
      <c r="AR127" s="22">
        <f ca="1">IF(OR(Fixtures!$D$6&lt;=0,Fixtures!$D$6&gt;39),AVERAGE(A127:AM127),AVERAGE(OFFSET($A127,0,Fixtures!$D$6,1,39-Fixtures!$D$6)))</f>
        <v>87.370247490978571</v>
      </c>
    </row>
    <row r="128" spans="1:44" x14ac:dyDescent="0.25">
      <c r="A128" s="30" t="s">
        <v>2</v>
      </c>
      <c r="B128" s="22">
        <f ca="1">MIN(VLOOKUP($A122,$A$2:$AM$12,B$14+1,FALSE),VLOOKUP($A128,$A$2:$AM$12,B$14+1,FALSE))</f>
        <v>80.455008358709279</v>
      </c>
      <c r="C128" s="22">
        <f t="shared" ref="C128:AM128" ca="1" si="95">MIN(VLOOKUP($A122,$A$2:$AM$12,C$14+1,FALSE),VLOOKUP($A128,$A$2:$AM$12,C$14+1,FALSE))</f>
        <v>87.384322505997346</v>
      </c>
      <c r="D128" s="22">
        <f t="shared" ca="1" si="95"/>
        <v>81.248584972040391</v>
      </c>
      <c r="E128" s="22">
        <f t="shared" ca="1" si="95"/>
        <v>74.508775540487434</v>
      </c>
      <c r="F128" s="22">
        <f t="shared" ca="1" si="95"/>
        <v>80.455008358709279</v>
      </c>
      <c r="G128" s="22">
        <f t="shared" ca="1" si="95"/>
        <v>84.529476392357566</v>
      </c>
      <c r="H128" s="22">
        <f t="shared" ca="1" si="95"/>
        <v>111.91411864185699</v>
      </c>
      <c r="I128" s="22">
        <f t="shared" ca="1" si="95"/>
        <v>75.606935645031783</v>
      </c>
      <c r="J128" s="22">
        <f t="shared" ca="1" si="95"/>
        <v>104.72760182504967</v>
      </c>
      <c r="K128" s="22">
        <f t="shared" ca="1" si="95"/>
        <v>65.257786950741192</v>
      </c>
      <c r="L128" s="22">
        <f t="shared" ca="1" si="95"/>
        <v>99.303826076938265</v>
      </c>
      <c r="M128" s="22">
        <f t="shared" ca="1" si="95"/>
        <v>65.257786950741192</v>
      </c>
      <c r="N128" s="22">
        <f t="shared" ca="1" si="95"/>
        <v>74.995430224278195</v>
      </c>
      <c r="O128" s="22">
        <f t="shared" ca="1" si="95"/>
        <v>116.65057944330805</v>
      </c>
      <c r="P128" s="22">
        <f t="shared" ca="1" si="95"/>
        <v>92.408476899483304</v>
      </c>
      <c r="Q128" s="22">
        <f t="shared" ca="1" si="95"/>
        <v>56.908938382277455</v>
      </c>
      <c r="R128" s="22">
        <f t="shared" ca="1" si="95"/>
        <v>91.661081385228911</v>
      </c>
      <c r="S128" s="22">
        <f t="shared" ca="1" si="95"/>
        <v>56.908938382277455</v>
      </c>
      <c r="T128" s="22">
        <f t="shared" ca="1" si="95"/>
        <v>92.408476899483304</v>
      </c>
      <c r="U128" s="22">
        <f t="shared" ca="1" si="95"/>
        <v>83.391353645930707</v>
      </c>
      <c r="V128" s="22">
        <f t="shared" ca="1" si="95"/>
        <v>91.566097070610255</v>
      </c>
      <c r="W128" s="22">
        <f t="shared" ca="1" si="95"/>
        <v>79.759517384239246</v>
      </c>
      <c r="X128" s="22">
        <f t="shared" ca="1" si="95"/>
        <v>85.686219675040647</v>
      </c>
      <c r="Y128" s="22">
        <f t="shared" ca="1" si="95"/>
        <v>101.92276556724865</v>
      </c>
      <c r="Z128" s="22">
        <f t="shared" ca="1" si="95"/>
        <v>71.496263868543281</v>
      </c>
      <c r="AA128" s="22">
        <f t="shared" ca="1" si="95"/>
        <v>98.333899105089117</v>
      </c>
      <c r="AB128" s="22">
        <f t="shared" ca="1" si="95"/>
        <v>69.555369133894672</v>
      </c>
      <c r="AC128" s="22">
        <f t="shared" ca="1" si="95"/>
        <v>74.995430224278195</v>
      </c>
      <c r="AD128" s="22">
        <f t="shared" ca="1" si="95"/>
        <v>69.555369133894672</v>
      </c>
      <c r="AE128" s="22">
        <f t="shared" ca="1" si="95"/>
        <v>75.606935645031783</v>
      </c>
      <c r="AF128" s="22">
        <f t="shared" ca="1" si="95"/>
        <v>83.391353645930707</v>
      </c>
      <c r="AG128" s="22">
        <f t="shared" ca="1" si="95"/>
        <v>79.759517384239246</v>
      </c>
      <c r="AH128" s="22">
        <f t="shared" ca="1" si="95"/>
        <v>81.248584972040391</v>
      </c>
      <c r="AI128" s="22">
        <f t="shared" ca="1" si="95"/>
        <v>71.496263868543281</v>
      </c>
      <c r="AJ128" s="22">
        <f t="shared" ca="1" si="95"/>
        <v>60.961725442216988</v>
      </c>
      <c r="AK128" s="22">
        <f t="shared" ca="1" si="95"/>
        <v>85.686219675040647</v>
      </c>
      <c r="AL128" s="22">
        <f t="shared" ca="1" si="95"/>
        <v>103.31380447954814</v>
      </c>
      <c r="AM128" s="22">
        <f t="shared" ca="1" si="95"/>
        <v>98.333899105089117</v>
      </c>
      <c r="AN128" s="22">
        <f ca="1">AVERAGE(OFFSET($A128,0,Fixtures!$D$6,1,3))</f>
        <v>79.79517736917569</v>
      </c>
      <c r="AO128" s="22">
        <f ca="1">AVERAGE(OFFSET($A128,0,Fixtures!$D$6,1,6))</f>
        <v>76.590544518455289</v>
      </c>
      <c r="AP128" s="22">
        <f ca="1">AVERAGE(OFFSET($A128,0,Fixtures!$D$6,1,9))</f>
        <v>78.215858123660226</v>
      </c>
      <c r="AQ128" s="22">
        <f ca="1">AVERAGE(OFFSET($A128,0,Fixtures!$D$6,1,12))</f>
        <v>76.840577674895258</v>
      </c>
      <c r="AR128" s="22">
        <f ca="1">IF(OR(Fixtures!$D$6&lt;=0,Fixtures!$D$6&gt;39),AVERAGE(A128:AM128),AVERAGE(OFFSET($A128,0,Fixtures!$D$6,1,39-Fixtures!$D$6)))</f>
        <v>80.266759691670032</v>
      </c>
    </row>
    <row r="129" spans="1:44" x14ac:dyDescent="0.25">
      <c r="A129" s="30" t="s">
        <v>113</v>
      </c>
      <c r="B129" s="22">
        <f ca="1">MIN(VLOOKUP($A122,$A$2:$AM$12,B$14+1,FALSE),VLOOKUP($A129,$A$2:$AM$12,B$14+1,FALSE))</f>
        <v>84.529476392357566</v>
      </c>
      <c r="C129" s="22">
        <f t="shared" ref="C129:AM129" ca="1" si="96">MIN(VLOOKUP($A122,$A$2:$AM$12,C$14+1,FALSE),VLOOKUP($A129,$A$2:$AM$12,C$14+1,FALSE))</f>
        <v>60.961725442216988</v>
      </c>
      <c r="D129" s="22">
        <f t="shared" ca="1" si="96"/>
        <v>81.248584972040391</v>
      </c>
      <c r="E129" s="22">
        <f t="shared" ca="1" si="96"/>
        <v>74.508775540487434</v>
      </c>
      <c r="F129" s="22">
        <f t="shared" ca="1" si="96"/>
        <v>80.455008358709279</v>
      </c>
      <c r="G129" s="22">
        <f t="shared" ca="1" si="96"/>
        <v>91.661081385228911</v>
      </c>
      <c r="H129" s="22">
        <f t="shared" ca="1" si="96"/>
        <v>69.555369133894672</v>
      </c>
      <c r="I129" s="22">
        <f t="shared" ca="1" si="96"/>
        <v>75.606935645031783</v>
      </c>
      <c r="J129" s="22">
        <f t="shared" ca="1" si="96"/>
        <v>79.759517384239246</v>
      </c>
      <c r="K129" s="22">
        <f t="shared" ca="1" si="96"/>
        <v>65.257786950741192</v>
      </c>
      <c r="L129" s="22">
        <f t="shared" ca="1" si="96"/>
        <v>103.31380447954814</v>
      </c>
      <c r="M129" s="22">
        <f t="shared" ca="1" si="96"/>
        <v>77.724615513868329</v>
      </c>
      <c r="N129" s="22">
        <f t="shared" ca="1" si="96"/>
        <v>74.995430224278195</v>
      </c>
      <c r="O129" s="22">
        <f t="shared" ca="1" si="96"/>
        <v>80.455008358709279</v>
      </c>
      <c r="P129" s="22">
        <f t="shared" ca="1" si="96"/>
        <v>116.65057944330805</v>
      </c>
      <c r="Q129" s="22">
        <f t="shared" ca="1" si="96"/>
        <v>56.908938382277455</v>
      </c>
      <c r="R129" s="22">
        <f t="shared" ca="1" si="96"/>
        <v>134.65364299511776</v>
      </c>
      <c r="S129" s="22">
        <f t="shared" ca="1" si="96"/>
        <v>91.566097070610255</v>
      </c>
      <c r="T129" s="22">
        <f t="shared" ca="1" si="96"/>
        <v>92.408476899483304</v>
      </c>
      <c r="U129" s="22">
        <f t="shared" ca="1" si="96"/>
        <v>83.391353645930707</v>
      </c>
      <c r="V129" s="22">
        <f t="shared" ca="1" si="96"/>
        <v>56.908938382277455</v>
      </c>
      <c r="W129" s="22">
        <f t="shared" ca="1" si="96"/>
        <v>79.759517384239246</v>
      </c>
      <c r="X129" s="22">
        <f t="shared" ca="1" si="96"/>
        <v>65.257786950741192</v>
      </c>
      <c r="Y129" s="22">
        <f t="shared" ca="1" si="96"/>
        <v>101.92276556724865</v>
      </c>
      <c r="Z129" s="22">
        <f t="shared" ca="1" si="96"/>
        <v>74.508775540487434</v>
      </c>
      <c r="AA129" s="22">
        <f t="shared" ca="1" si="96"/>
        <v>103.31380447954814</v>
      </c>
      <c r="AB129" s="22">
        <f t="shared" ca="1" si="96"/>
        <v>111.91411864185699</v>
      </c>
      <c r="AC129" s="22">
        <f t="shared" ca="1" si="96"/>
        <v>110.17116245055088</v>
      </c>
      <c r="AD129" s="22">
        <f t="shared" ca="1" si="96"/>
        <v>69.555369133894672</v>
      </c>
      <c r="AE129" s="22">
        <f t="shared" ca="1" si="96"/>
        <v>95.441383180888394</v>
      </c>
      <c r="AF129" s="22">
        <f t="shared" ca="1" si="96"/>
        <v>90.054383251152188</v>
      </c>
      <c r="AG129" s="22">
        <f t="shared" ca="1" si="96"/>
        <v>95.441383180888394</v>
      </c>
      <c r="AH129" s="22">
        <f t="shared" ca="1" si="96"/>
        <v>84.529476392357566</v>
      </c>
      <c r="AI129" s="22">
        <f t="shared" ca="1" si="96"/>
        <v>71.496263868543281</v>
      </c>
      <c r="AJ129" s="22">
        <f t="shared" ca="1" si="96"/>
        <v>60.961725442216988</v>
      </c>
      <c r="AK129" s="22">
        <f t="shared" ca="1" si="96"/>
        <v>99.303826076938265</v>
      </c>
      <c r="AL129" s="22">
        <f t="shared" ca="1" si="96"/>
        <v>74.995430224278195</v>
      </c>
      <c r="AM129" s="22">
        <f t="shared" ca="1" si="96"/>
        <v>98.333899105089117</v>
      </c>
      <c r="AN129" s="22">
        <f ca="1">AVERAGE(OFFSET($A129,0,Fixtures!$D$6,1,3))</f>
        <v>96.578899553964177</v>
      </c>
      <c r="AO129" s="22">
        <f ca="1">AVERAGE(OFFSET($A129,0,Fixtures!$D$6,1,6))</f>
        <v>94.150768904537742</v>
      </c>
      <c r="AP129" s="22">
        <f ca="1">AVERAGE(OFFSET($A129,0,Fixtures!$D$6,1,9))</f>
        <v>92.769984027958287</v>
      </c>
      <c r="AQ129" s="22">
        <f ca="1">AVERAGE(OFFSET($A129,0,Fixtures!$D$6,1,12))</f>
        <v>88.890972636610243</v>
      </c>
      <c r="AR129" s="22">
        <f ca="1">IF(OR(Fixtures!$D$6&lt;=0,Fixtures!$D$6&gt;39),AVERAGE(A129:AM129),AVERAGE(OFFSET($A129,0,Fixtures!$D$6,1,39-Fixtures!$D$6)))</f>
        <v>88.572928640620731</v>
      </c>
    </row>
    <row r="130" spans="1:44" x14ac:dyDescent="0.25">
      <c r="A130" s="30" t="s">
        <v>112</v>
      </c>
      <c r="B130" s="22">
        <f ca="1">MIN(VLOOKUP($A122,$A$2:$AM$12,B$14+1,FALSE),VLOOKUP($A130,$A$2:$AM$12,B$14+1,FALSE))</f>
        <v>79.759517384239246</v>
      </c>
      <c r="C130" s="22">
        <f t="shared" ref="C130:AM130" ca="1" si="97">MIN(VLOOKUP($A122,$A$2:$AM$12,C$14+1,FALSE),VLOOKUP($A130,$A$2:$AM$12,C$14+1,FALSE))</f>
        <v>56.908938382277455</v>
      </c>
      <c r="D130" s="22">
        <f t="shared" ca="1" si="97"/>
        <v>81.248584972040391</v>
      </c>
      <c r="E130" s="22">
        <f t="shared" ca="1" si="97"/>
        <v>74.508775540487434</v>
      </c>
      <c r="F130" s="22">
        <f t="shared" ca="1" si="97"/>
        <v>80.455008358709279</v>
      </c>
      <c r="G130" s="22">
        <f t="shared" ca="1" si="97"/>
        <v>110.0664684180749</v>
      </c>
      <c r="H130" s="22">
        <f t="shared" ca="1" si="97"/>
        <v>111.91411864185699</v>
      </c>
      <c r="I130" s="22">
        <f t="shared" ca="1" si="97"/>
        <v>75.606935645031783</v>
      </c>
      <c r="J130" s="22">
        <f t="shared" ca="1" si="97"/>
        <v>80.455008358709279</v>
      </c>
      <c r="K130" s="22">
        <f t="shared" ca="1" si="97"/>
        <v>65.257786950741192</v>
      </c>
      <c r="L130" s="22">
        <f t="shared" ca="1" si="97"/>
        <v>74.995430224278195</v>
      </c>
      <c r="M130" s="22">
        <f t="shared" ca="1" si="97"/>
        <v>87.384322505997346</v>
      </c>
      <c r="N130" s="22">
        <f t="shared" ca="1" si="97"/>
        <v>74.995430224278195</v>
      </c>
      <c r="O130" s="22">
        <f t="shared" ca="1" si="97"/>
        <v>111.91411864185699</v>
      </c>
      <c r="P130" s="22">
        <f t="shared" ca="1" si="97"/>
        <v>60.961725442216988</v>
      </c>
      <c r="Q130" s="22">
        <f t="shared" ca="1" si="97"/>
        <v>56.908938382277455</v>
      </c>
      <c r="R130" s="22">
        <f t="shared" ca="1" si="97"/>
        <v>83.391353645930707</v>
      </c>
      <c r="S130" s="22">
        <f t="shared" ca="1" si="97"/>
        <v>103.31380447954814</v>
      </c>
      <c r="T130" s="22">
        <f t="shared" ca="1" si="97"/>
        <v>77.724615513868329</v>
      </c>
      <c r="U130" s="22">
        <f t="shared" ca="1" si="97"/>
        <v>83.391353645930707</v>
      </c>
      <c r="V130" s="22">
        <f t="shared" ca="1" si="97"/>
        <v>91.566097070610255</v>
      </c>
      <c r="W130" s="22">
        <f t="shared" ca="1" si="97"/>
        <v>79.759517384239246</v>
      </c>
      <c r="X130" s="22">
        <f t="shared" ca="1" si="97"/>
        <v>85.686219675040647</v>
      </c>
      <c r="Y130" s="22">
        <f t="shared" ca="1" si="97"/>
        <v>101.92276556724865</v>
      </c>
      <c r="Z130" s="22">
        <f t="shared" ca="1" si="97"/>
        <v>69.555369133894672</v>
      </c>
      <c r="AA130" s="22">
        <f t="shared" ca="1" si="97"/>
        <v>65.257786950741192</v>
      </c>
      <c r="AB130" s="22">
        <f t="shared" ca="1" si="97"/>
        <v>84.529476392357566</v>
      </c>
      <c r="AC130" s="22">
        <f t="shared" ca="1" si="97"/>
        <v>101.92276556724865</v>
      </c>
      <c r="AD130" s="22">
        <f t="shared" ca="1" si="97"/>
        <v>69.555369133894672</v>
      </c>
      <c r="AE130" s="22">
        <f t="shared" ca="1" si="97"/>
        <v>74.508775540487434</v>
      </c>
      <c r="AF130" s="22">
        <f t="shared" ca="1" si="97"/>
        <v>91.661081385228911</v>
      </c>
      <c r="AG130" s="22">
        <f t="shared" ca="1" si="97"/>
        <v>85.686219675040647</v>
      </c>
      <c r="AH130" s="22">
        <f t="shared" ca="1" si="97"/>
        <v>91.661081385228911</v>
      </c>
      <c r="AI130" s="22">
        <f t="shared" ca="1" si="97"/>
        <v>71.496263868543281</v>
      </c>
      <c r="AJ130" s="22">
        <f t="shared" ca="1" si="97"/>
        <v>60.961725442216988</v>
      </c>
      <c r="AK130" s="22">
        <f t="shared" ca="1" si="97"/>
        <v>99.303826076938265</v>
      </c>
      <c r="AL130" s="22">
        <f t="shared" ca="1" si="97"/>
        <v>90.054383251152188</v>
      </c>
      <c r="AM130" s="22">
        <f t="shared" ca="1" si="97"/>
        <v>98.333899105089117</v>
      </c>
      <c r="AN130" s="22">
        <f ca="1">AVERAGE(OFFSET($A130,0,Fixtures!$D$6,1,3))</f>
        <v>73.114210825664472</v>
      </c>
      <c r="AO130" s="22">
        <f ca="1">AVERAGE(OFFSET($A130,0,Fixtures!$D$6,1,6))</f>
        <v>77.554923786437357</v>
      </c>
      <c r="AP130" s="22">
        <f ca="1">AVERAGE(OFFSET($A130,0,Fixtures!$D$6,1,9))</f>
        <v>81.593102796013625</v>
      </c>
      <c r="AQ130" s="22">
        <f ca="1">AVERAGE(OFFSET($A130,0,Fixtures!$D$6,1,12))</f>
        <v>80.508311712651775</v>
      </c>
      <c r="AR130" s="22">
        <f ca="1">IF(OR(Fixtures!$D$6&lt;=0,Fixtures!$D$6&gt;39),AVERAGE(A130:AM130),AVERAGE(OFFSET($A130,0,Fixtures!$D$6,1,39-Fixtures!$D$6)))</f>
        <v>82.463430207718744</v>
      </c>
    </row>
    <row r="131" spans="1:44" x14ac:dyDescent="0.25">
      <c r="A131" s="30" t="s">
        <v>10</v>
      </c>
      <c r="B131" s="22">
        <f ca="1">MIN(VLOOKUP($A122,$A$2:$AM$12,B$14+1,FALSE),VLOOKUP($A131,$A$2:$AM$12,B$14+1,FALSE))</f>
        <v>84.529476392357566</v>
      </c>
      <c r="C131" s="22">
        <f t="shared" ref="C131:AM131" ca="1" si="98">MIN(VLOOKUP($A122,$A$2:$AM$12,C$14+1,FALSE),VLOOKUP($A131,$A$2:$AM$12,C$14+1,FALSE))</f>
        <v>110.0664684180749</v>
      </c>
      <c r="D131" s="22">
        <f t="shared" ca="1" si="98"/>
        <v>81.248584972040391</v>
      </c>
      <c r="E131" s="22">
        <f t="shared" ca="1" si="98"/>
        <v>74.508775540487434</v>
      </c>
      <c r="F131" s="22">
        <f t="shared" ca="1" si="98"/>
        <v>80.455008358709279</v>
      </c>
      <c r="G131" s="22">
        <f t="shared" ca="1" si="98"/>
        <v>65.257786950741192</v>
      </c>
      <c r="H131" s="22">
        <f t="shared" ca="1" si="98"/>
        <v>104.72760182504967</v>
      </c>
      <c r="I131" s="22">
        <f t="shared" ca="1" si="98"/>
        <v>75.606935645031783</v>
      </c>
      <c r="J131" s="22">
        <f t="shared" ca="1" si="98"/>
        <v>104.72760182504967</v>
      </c>
      <c r="K131" s="22">
        <f t="shared" ca="1" si="98"/>
        <v>65.257786950741192</v>
      </c>
      <c r="L131" s="22">
        <f t="shared" ca="1" si="98"/>
        <v>117.90699832012083</v>
      </c>
      <c r="M131" s="22">
        <f t="shared" ca="1" si="98"/>
        <v>87.384322505997346</v>
      </c>
      <c r="N131" s="22">
        <f t="shared" ca="1" si="98"/>
        <v>74.995430224278195</v>
      </c>
      <c r="O131" s="22">
        <f t="shared" ca="1" si="98"/>
        <v>77.724615513868329</v>
      </c>
      <c r="P131" s="22">
        <f t="shared" ca="1" si="98"/>
        <v>71.496263868543281</v>
      </c>
      <c r="Q131" s="22">
        <f t="shared" ca="1" si="98"/>
        <v>56.908938382277455</v>
      </c>
      <c r="R131" s="22">
        <f t="shared" ca="1" si="98"/>
        <v>81.248584972040391</v>
      </c>
      <c r="S131" s="22">
        <f t="shared" ca="1" si="98"/>
        <v>101.92276556724865</v>
      </c>
      <c r="T131" s="22">
        <f t="shared" ca="1" si="98"/>
        <v>92.408476899483304</v>
      </c>
      <c r="U131" s="22">
        <f t="shared" ca="1" si="98"/>
        <v>56.908938382277455</v>
      </c>
      <c r="V131" s="22">
        <f t="shared" ca="1" si="98"/>
        <v>85.686219675040647</v>
      </c>
      <c r="W131" s="22">
        <f t="shared" ca="1" si="98"/>
        <v>79.759517384239246</v>
      </c>
      <c r="X131" s="22">
        <f t="shared" ca="1" si="98"/>
        <v>85.686219675040647</v>
      </c>
      <c r="Y131" s="22">
        <f t="shared" ca="1" si="98"/>
        <v>69.555369133894672</v>
      </c>
      <c r="Z131" s="22">
        <f t="shared" ca="1" si="98"/>
        <v>90.054383251152188</v>
      </c>
      <c r="AA131" s="22">
        <f t="shared" ca="1" si="98"/>
        <v>74.995430224278195</v>
      </c>
      <c r="AB131" s="22">
        <f t="shared" ca="1" si="98"/>
        <v>83.391353645930707</v>
      </c>
      <c r="AC131" s="22">
        <f t="shared" ca="1" si="98"/>
        <v>99.303826076938265</v>
      </c>
      <c r="AD131" s="22">
        <f t="shared" ca="1" si="98"/>
        <v>60.961725442216988</v>
      </c>
      <c r="AE131" s="22">
        <f t="shared" ca="1" si="98"/>
        <v>87.384322505997346</v>
      </c>
      <c r="AF131" s="22">
        <f t="shared" ca="1" si="98"/>
        <v>80.455008358709279</v>
      </c>
      <c r="AG131" s="22">
        <f t="shared" ca="1" si="98"/>
        <v>94.996752294727969</v>
      </c>
      <c r="AH131" s="22">
        <f t="shared" ca="1" si="98"/>
        <v>144.10855350236992</v>
      </c>
      <c r="AI131" s="22">
        <f t="shared" ca="1" si="98"/>
        <v>71.496263868543281</v>
      </c>
      <c r="AJ131" s="22">
        <f t="shared" ca="1" si="98"/>
        <v>60.961725442216988</v>
      </c>
      <c r="AK131" s="22">
        <f t="shared" ca="1" si="98"/>
        <v>84.529476392357566</v>
      </c>
      <c r="AL131" s="22">
        <f t="shared" ca="1" si="98"/>
        <v>79.759517384239246</v>
      </c>
      <c r="AM131" s="22">
        <f t="shared" ca="1" si="98"/>
        <v>75.606935645031783</v>
      </c>
      <c r="AN131" s="22">
        <f ca="1">AVERAGE(OFFSET($A131,0,Fixtures!$D$6,1,3))</f>
        <v>82.81372237378703</v>
      </c>
      <c r="AO131" s="22">
        <f ca="1">AVERAGE(OFFSET($A131,0,Fixtures!$D$6,1,6))</f>
        <v>82.681840191085612</v>
      </c>
      <c r="AP131" s="22">
        <f ca="1">AVERAGE(OFFSET($A131,0,Fixtures!$D$6,1,9))</f>
        <v>90.627928366924536</v>
      </c>
      <c r="AQ131" s="22">
        <f ca="1">AVERAGE(OFFSET($A131,0,Fixtures!$D$6,1,12))</f>
        <v>86.053235083786561</v>
      </c>
      <c r="AR131" s="22">
        <f ca="1">IF(OR(Fixtures!$D$6&lt;=0,Fixtures!$D$6&gt;39),AVERAGE(A131:AM131),AVERAGE(OFFSET($A131,0,Fixtures!$D$6,1,39-Fixtures!$D$6)))</f>
        <v>84.857519573907851</v>
      </c>
    </row>
    <row r="132" spans="1:44" x14ac:dyDescent="0.25">
      <c r="A132" s="30" t="s">
        <v>63</v>
      </c>
      <c r="B132" s="22">
        <f ca="1">MIN(VLOOKUP($A122,$A$2:$AM$12,B$14+1,FALSE),VLOOKUP($A132,$A$2:$AM$12,B$14+1,FALSE))</f>
        <v>84.529476392357566</v>
      </c>
      <c r="C132" s="22">
        <f t="shared" ref="C132:AM132" ca="1" si="99">MIN(VLOOKUP($A122,$A$2:$AM$12,C$14+1,FALSE),VLOOKUP($A132,$A$2:$AM$12,C$14+1,FALSE))</f>
        <v>103.31380447954814</v>
      </c>
      <c r="D132" s="22">
        <f t="shared" ca="1" si="99"/>
        <v>81.248584972040391</v>
      </c>
      <c r="E132" s="22">
        <f t="shared" ca="1" si="99"/>
        <v>71.496263868543281</v>
      </c>
      <c r="F132" s="22">
        <f t="shared" ca="1" si="99"/>
        <v>80.455008358709279</v>
      </c>
      <c r="G132" s="22">
        <f t="shared" ca="1" si="99"/>
        <v>108.33683551229151</v>
      </c>
      <c r="H132" s="22">
        <f t="shared" ca="1" si="99"/>
        <v>79.759517384239246</v>
      </c>
      <c r="I132" s="22">
        <f t="shared" ca="1" si="99"/>
        <v>56.908938382277455</v>
      </c>
      <c r="J132" s="22">
        <f t="shared" ca="1" si="99"/>
        <v>104.72760182504967</v>
      </c>
      <c r="K132" s="22">
        <f t="shared" ca="1" si="99"/>
        <v>65.257786950741192</v>
      </c>
      <c r="L132" s="22">
        <f t="shared" ca="1" si="99"/>
        <v>60.961725442216988</v>
      </c>
      <c r="M132" s="22">
        <f t="shared" ca="1" si="99"/>
        <v>87.384322505997346</v>
      </c>
      <c r="N132" s="22">
        <f t="shared" ca="1" si="99"/>
        <v>74.995430224278195</v>
      </c>
      <c r="O132" s="22">
        <f t="shared" ca="1" si="99"/>
        <v>116.65057944330805</v>
      </c>
      <c r="P132" s="22">
        <f t="shared" ca="1" si="99"/>
        <v>111.91411864185699</v>
      </c>
      <c r="Q132" s="22">
        <f t="shared" ca="1" si="99"/>
        <v>56.908938382277455</v>
      </c>
      <c r="R132" s="22">
        <f t="shared" ca="1" si="99"/>
        <v>116.65057944330805</v>
      </c>
      <c r="S132" s="22">
        <f t="shared" ca="1" si="99"/>
        <v>108.33683551229151</v>
      </c>
      <c r="T132" s="22">
        <f t="shared" ca="1" si="99"/>
        <v>69.555369133894672</v>
      </c>
      <c r="U132" s="22">
        <f t="shared" ca="1" si="99"/>
        <v>83.391353645930707</v>
      </c>
      <c r="V132" s="22">
        <f t="shared" ca="1" si="99"/>
        <v>65.257786950741192</v>
      </c>
      <c r="W132" s="22">
        <f t="shared" ca="1" si="99"/>
        <v>79.759517384239246</v>
      </c>
      <c r="X132" s="22">
        <f t="shared" ca="1" si="99"/>
        <v>85.686219675040647</v>
      </c>
      <c r="Y132" s="22">
        <f t="shared" ca="1" si="99"/>
        <v>101.92276556724865</v>
      </c>
      <c r="Z132" s="22">
        <f t="shared" ca="1" si="99"/>
        <v>84.529476392357566</v>
      </c>
      <c r="AA132" s="22">
        <f t="shared" ca="1" si="99"/>
        <v>103.31380447954814</v>
      </c>
      <c r="AB132" s="22">
        <f t="shared" ca="1" si="99"/>
        <v>132.41168784835631</v>
      </c>
      <c r="AC132" s="22">
        <f t="shared" ca="1" si="99"/>
        <v>95.441383180888394</v>
      </c>
      <c r="AD132" s="22">
        <f t="shared" ca="1" si="99"/>
        <v>69.555369133894672</v>
      </c>
      <c r="AE132" s="22">
        <f t="shared" ca="1" si="99"/>
        <v>91.566097070610255</v>
      </c>
      <c r="AF132" s="22">
        <f t="shared" ca="1" si="99"/>
        <v>91.661081385228911</v>
      </c>
      <c r="AG132" s="22">
        <f t="shared" ca="1" si="99"/>
        <v>95.441383180888394</v>
      </c>
      <c r="AH132" s="22">
        <f t="shared" ca="1" si="99"/>
        <v>74.508775540487434</v>
      </c>
      <c r="AI132" s="22">
        <f t="shared" ca="1" si="99"/>
        <v>71.496263868543281</v>
      </c>
      <c r="AJ132" s="22">
        <f t="shared" ca="1" si="99"/>
        <v>60.961725442216988</v>
      </c>
      <c r="AK132" s="22">
        <f t="shared" ca="1" si="99"/>
        <v>77.724615513868329</v>
      </c>
      <c r="AL132" s="22">
        <f t="shared" ca="1" si="99"/>
        <v>132.41168784835631</v>
      </c>
      <c r="AM132" s="22">
        <f t="shared" ca="1" si="99"/>
        <v>83.391353645930707</v>
      </c>
      <c r="AN132" s="22">
        <f ca="1">AVERAGE(OFFSET($A132,0,Fixtures!$D$6,1,3))</f>
        <v>106.75165624008734</v>
      </c>
      <c r="AO132" s="22">
        <f ca="1">AVERAGE(OFFSET($A132,0,Fixtures!$D$6,1,6))</f>
        <v>96.136303017609222</v>
      </c>
      <c r="AP132" s="22">
        <f ca="1">AVERAGE(OFFSET($A132,0,Fixtures!$D$6,1,9))</f>
        <v>93.158784245806672</v>
      </c>
      <c r="AQ132" s="22">
        <f ca="1">AVERAGE(OFFSET($A132,0,Fixtures!$D$6,1,12))</f>
        <v>87.384305253074061</v>
      </c>
      <c r="AR132" s="22">
        <f ca="1">IF(OR(Fixtures!$D$6&lt;=0,Fixtures!$D$6&gt;39),AVERAGE(A132:AM132),AVERAGE(OFFSET($A132,0,Fixtures!$D$6,1,39-Fixtures!$D$6)))</f>
        <v>90.315336037941123</v>
      </c>
    </row>
    <row r="134" spans="1:44" x14ac:dyDescent="0.25">
      <c r="A134" s="31" t="s">
        <v>63</v>
      </c>
      <c r="B134" s="2">
        <v>1</v>
      </c>
      <c r="C134" s="2">
        <v>2</v>
      </c>
      <c r="D134" s="2">
        <v>3</v>
      </c>
      <c r="E134" s="2">
        <v>4</v>
      </c>
      <c r="F134" s="2">
        <v>5</v>
      </c>
      <c r="G134" s="2">
        <v>6</v>
      </c>
      <c r="H134" s="2">
        <v>7</v>
      </c>
      <c r="I134" s="2">
        <v>8</v>
      </c>
      <c r="J134" s="2">
        <v>9</v>
      </c>
      <c r="K134" s="2">
        <v>10</v>
      </c>
      <c r="L134" s="2">
        <v>11</v>
      </c>
      <c r="M134" s="2">
        <v>12</v>
      </c>
      <c r="N134" s="2">
        <v>13</v>
      </c>
      <c r="O134" s="2">
        <v>14</v>
      </c>
      <c r="P134" s="2">
        <v>15</v>
      </c>
      <c r="Q134" s="2">
        <v>16</v>
      </c>
      <c r="R134" s="2">
        <v>17</v>
      </c>
      <c r="S134" s="2">
        <v>18</v>
      </c>
      <c r="T134" s="2">
        <v>19</v>
      </c>
      <c r="U134" s="2">
        <v>20</v>
      </c>
      <c r="V134" s="2">
        <v>21</v>
      </c>
      <c r="W134" s="2">
        <v>22</v>
      </c>
      <c r="X134" s="2">
        <v>23</v>
      </c>
      <c r="Y134" s="2">
        <v>24</v>
      </c>
      <c r="Z134" s="2">
        <v>25</v>
      </c>
      <c r="AA134" s="2">
        <v>26</v>
      </c>
      <c r="AB134" s="2">
        <v>27</v>
      </c>
      <c r="AC134" s="2">
        <v>28</v>
      </c>
      <c r="AD134" s="2">
        <v>29</v>
      </c>
      <c r="AE134" s="2">
        <v>30</v>
      </c>
      <c r="AF134" s="2">
        <v>31</v>
      </c>
      <c r="AG134" s="2">
        <v>32</v>
      </c>
      <c r="AH134" s="2">
        <v>33</v>
      </c>
      <c r="AI134" s="2">
        <v>34</v>
      </c>
      <c r="AJ134" s="2">
        <v>35</v>
      </c>
      <c r="AK134" s="2">
        <v>36</v>
      </c>
      <c r="AL134" s="2">
        <v>37</v>
      </c>
      <c r="AM134" s="2">
        <v>38</v>
      </c>
      <c r="AN134" s="31" t="s">
        <v>56</v>
      </c>
      <c r="AO134" s="31" t="s">
        <v>57</v>
      </c>
      <c r="AP134" s="31" t="s">
        <v>58</v>
      </c>
      <c r="AQ134" s="31" t="s">
        <v>82</v>
      </c>
      <c r="AR134" s="31" t="s">
        <v>59</v>
      </c>
    </row>
    <row r="135" spans="1:44" x14ac:dyDescent="0.25">
      <c r="A135" s="30" t="s">
        <v>111</v>
      </c>
      <c r="B135" s="22">
        <f t="shared" ref="B135:AM135" ca="1" si="100">MIN(VLOOKUP($A134,$A$2:$AM$12,B$14+1,FALSE),VLOOKUP($A135,$A$2:$AM$12,B$14+1,FALSE))</f>
        <v>104.72760182504967</v>
      </c>
      <c r="C135" s="22">
        <f t="shared" ca="1" si="100"/>
        <v>65.257786950741192</v>
      </c>
      <c r="D135" s="22">
        <f t="shared" ca="1" si="100"/>
        <v>90.054383251152188</v>
      </c>
      <c r="E135" s="22">
        <f t="shared" ca="1" si="100"/>
        <v>69.555369133894672</v>
      </c>
      <c r="F135" s="22">
        <f t="shared" ca="1" si="100"/>
        <v>81.248584972040391</v>
      </c>
      <c r="G135" s="22">
        <f t="shared" ca="1" si="100"/>
        <v>98.333899105089117</v>
      </c>
      <c r="H135" s="22">
        <f t="shared" ca="1" si="100"/>
        <v>74.995430224278195</v>
      </c>
      <c r="I135" s="22">
        <f t="shared" ca="1" si="100"/>
        <v>56.908938382277455</v>
      </c>
      <c r="J135" s="22">
        <f t="shared" ca="1" si="100"/>
        <v>84.529476392357566</v>
      </c>
      <c r="K135" s="22">
        <f t="shared" ca="1" si="100"/>
        <v>75.606935645031783</v>
      </c>
      <c r="L135" s="22">
        <f t="shared" ca="1" si="100"/>
        <v>60.961725442216988</v>
      </c>
      <c r="M135" s="22">
        <f t="shared" ca="1" si="100"/>
        <v>91.661081385228911</v>
      </c>
      <c r="N135" s="22">
        <f t="shared" ca="1" si="100"/>
        <v>60.961725442216988</v>
      </c>
      <c r="O135" s="22">
        <f t="shared" ca="1" si="100"/>
        <v>132.41168784835631</v>
      </c>
      <c r="P135" s="22">
        <f t="shared" ca="1" si="100"/>
        <v>111.91411864185699</v>
      </c>
      <c r="Q135" s="22">
        <f t="shared" ca="1" si="100"/>
        <v>80.455008358709279</v>
      </c>
      <c r="R135" s="22">
        <f t="shared" ca="1" si="100"/>
        <v>92.408476899483304</v>
      </c>
      <c r="S135" s="22">
        <f t="shared" ca="1" si="100"/>
        <v>95.441383180888394</v>
      </c>
      <c r="T135" s="22">
        <f t="shared" ca="1" si="100"/>
        <v>69.555369133894672</v>
      </c>
      <c r="U135" s="22">
        <f t="shared" ca="1" si="100"/>
        <v>94.996752294727969</v>
      </c>
      <c r="V135" s="22">
        <f t="shared" ca="1" si="100"/>
        <v>65.257786950741192</v>
      </c>
      <c r="W135" s="22">
        <f t="shared" ca="1" si="100"/>
        <v>92.408476899483304</v>
      </c>
      <c r="X135" s="22">
        <f t="shared" ca="1" si="100"/>
        <v>90.054383251152188</v>
      </c>
      <c r="Y135" s="22">
        <f t="shared" ca="1" si="100"/>
        <v>77.724615513868329</v>
      </c>
      <c r="Z135" s="22">
        <f t="shared" ca="1" si="100"/>
        <v>79.759517384239246</v>
      </c>
      <c r="AA135" s="22">
        <f t="shared" ca="1" si="100"/>
        <v>85.686219675040647</v>
      </c>
      <c r="AB135" s="22">
        <f t="shared" ca="1" si="100"/>
        <v>116.65057944330805</v>
      </c>
      <c r="AC135" s="22">
        <f t="shared" ca="1" si="100"/>
        <v>75.606935645031783</v>
      </c>
      <c r="AD135" s="22">
        <f t="shared" ca="1" si="100"/>
        <v>98.333899105089117</v>
      </c>
      <c r="AE135" s="22">
        <f t="shared" ca="1" si="100"/>
        <v>91.566097070610255</v>
      </c>
      <c r="AF135" s="22">
        <f t="shared" ca="1" si="100"/>
        <v>74.508775540487434</v>
      </c>
      <c r="AG135" s="22">
        <f t="shared" ca="1" si="100"/>
        <v>91.566097070610255</v>
      </c>
      <c r="AH135" s="22">
        <f t="shared" ca="1" si="100"/>
        <v>74.508775540487434</v>
      </c>
      <c r="AI135" s="22">
        <f t="shared" ca="1" si="100"/>
        <v>74.995430224278195</v>
      </c>
      <c r="AJ135" s="22">
        <f t="shared" ca="1" si="100"/>
        <v>56.908938382277455</v>
      </c>
      <c r="AK135" s="22">
        <f t="shared" ca="1" si="100"/>
        <v>77.724615513868329</v>
      </c>
      <c r="AL135" s="22">
        <f t="shared" ca="1" si="100"/>
        <v>80.455008358709279</v>
      </c>
      <c r="AM135" s="22">
        <f t="shared" ca="1" si="100"/>
        <v>83.391353645930707</v>
      </c>
      <c r="AN135" s="22">
        <f ca="1">AVERAGE(OFFSET($A135,0,Fixtures!$D$6,1,3))</f>
        <v>94.032105500862656</v>
      </c>
      <c r="AO135" s="22">
        <f ca="1">AVERAGE(OFFSET($A135,0,Fixtures!$D$6,1,6))</f>
        <v>91.26720805388652</v>
      </c>
      <c r="AP135" s="22">
        <f ca="1">AVERAGE(OFFSET($A135,0,Fixtures!$D$6,1,9))</f>
        <v>87.576321830544927</v>
      </c>
      <c r="AQ135" s="22">
        <f ca="1">AVERAGE(OFFSET($A135,0,Fixtures!$D$6,1,12))</f>
        <v>83.151323382944028</v>
      </c>
      <c r="AR135" s="22">
        <f ca="1">IF(OR(Fixtures!$D$6&lt;=0,Fixtures!$D$6&gt;39),AVERAGE(A135:AM135),AVERAGE(OFFSET($A135,0,Fixtures!$D$6,1,39-Fixtures!$D$6)))</f>
        <v>82.975874471426309</v>
      </c>
    </row>
    <row r="136" spans="1:44" x14ac:dyDescent="0.25">
      <c r="A136" s="30" t="s">
        <v>121</v>
      </c>
      <c r="B136" s="22">
        <f ca="1">MIN(VLOOKUP($A134,$A$2:$AM$12,B$14+1,FALSE),VLOOKUP($A136,$A$2:$AM$12,B$14+1,FALSE))</f>
        <v>94.996752294727969</v>
      </c>
      <c r="C136" s="22">
        <f t="shared" ref="C136:AM136" ca="1" si="101">MIN(VLOOKUP($A134,$A$2:$AM$12,C$14+1,FALSE),VLOOKUP($A136,$A$2:$AM$12,C$14+1,FALSE))</f>
        <v>81.248584972040391</v>
      </c>
      <c r="D136" s="22">
        <f t="shared" ca="1" si="101"/>
        <v>94.996752294727969</v>
      </c>
      <c r="E136" s="22">
        <f t="shared" ca="1" si="101"/>
        <v>71.496263868543281</v>
      </c>
      <c r="F136" s="22">
        <f t="shared" ca="1" si="101"/>
        <v>74.995430224278195</v>
      </c>
      <c r="G136" s="22">
        <f t="shared" ca="1" si="101"/>
        <v>74.508775540487434</v>
      </c>
      <c r="H136" s="22">
        <f t="shared" ca="1" si="101"/>
        <v>79.759517384239246</v>
      </c>
      <c r="I136" s="22">
        <f t="shared" ca="1" si="101"/>
        <v>56.908938382277455</v>
      </c>
      <c r="J136" s="22">
        <f t="shared" ca="1" si="101"/>
        <v>101.92276556724865</v>
      </c>
      <c r="K136" s="22">
        <f t="shared" ca="1" si="101"/>
        <v>75.606935645031783</v>
      </c>
      <c r="L136" s="22">
        <f t="shared" ca="1" si="101"/>
        <v>60.961725442216988</v>
      </c>
      <c r="M136" s="22">
        <f t="shared" ca="1" si="101"/>
        <v>91.661081385228911</v>
      </c>
      <c r="N136" s="22">
        <f t="shared" ca="1" si="101"/>
        <v>85.686219675040647</v>
      </c>
      <c r="O136" s="22">
        <f t="shared" ca="1" si="101"/>
        <v>144.10855350236992</v>
      </c>
      <c r="P136" s="22">
        <f t="shared" ca="1" si="101"/>
        <v>98.333899105089117</v>
      </c>
      <c r="Q136" s="22">
        <f t="shared" ca="1" si="101"/>
        <v>80.455008358709279</v>
      </c>
      <c r="R136" s="22">
        <f t="shared" ca="1" si="101"/>
        <v>69.555369133894672</v>
      </c>
      <c r="S136" s="22">
        <f t="shared" ca="1" si="101"/>
        <v>75.606935645031783</v>
      </c>
      <c r="T136" s="22">
        <f t="shared" ca="1" si="101"/>
        <v>69.555369133894672</v>
      </c>
      <c r="U136" s="22">
        <f t="shared" ca="1" si="101"/>
        <v>65.257786950741192</v>
      </c>
      <c r="V136" s="22">
        <f t="shared" ca="1" si="101"/>
        <v>65.257786950741192</v>
      </c>
      <c r="W136" s="22">
        <f t="shared" ca="1" si="101"/>
        <v>92.408476899483304</v>
      </c>
      <c r="X136" s="22">
        <f t="shared" ca="1" si="101"/>
        <v>83.391353645930707</v>
      </c>
      <c r="Y136" s="22">
        <f t="shared" ca="1" si="101"/>
        <v>79.759517384239246</v>
      </c>
      <c r="Z136" s="22">
        <f t="shared" ca="1" si="101"/>
        <v>84.529476392357566</v>
      </c>
      <c r="AA136" s="22">
        <f t="shared" ca="1" si="101"/>
        <v>77.724615513868329</v>
      </c>
      <c r="AB136" s="22">
        <f t="shared" ca="1" si="101"/>
        <v>92.408476899483304</v>
      </c>
      <c r="AC136" s="22">
        <f t="shared" ca="1" si="101"/>
        <v>56.908938382277455</v>
      </c>
      <c r="AD136" s="22">
        <f t="shared" ca="1" si="101"/>
        <v>98.333899105089117</v>
      </c>
      <c r="AE136" s="22">
        <f t="shared" ca="1" si="101"/>
        <v>80.455008358709279</v>
      </c>
      <c r="AF136" s="22">
        <f t="shared" ca="1" si="101"/>
        <v>104.72760182504967</v>
      </c>
      <c r="AG136" s="22">
        <f t="shared" ca="1" si="101"/>
        <v>108.33683551229151</v>
      </c>
      <c r="AH136" s="22">
        <f t="shared" ca="1" si="101"/>
        <v>74.508775540487434</v>
      </c>
      <c r="AI136" s="22">
        <f t="shared" ca="1" si="101"/>
        <v>74.995430224278195</v>
      </c>
      <c r="AJ136" s="22">
        <f t="shared" ca="1" si="101"/>
        <v>87.384322505997346</v>
      </c>
      <c r="AK136" s="22">
        <f t="shared" ca="1" si="101"/>
        <v>77.724615513868329</v>
      </c>
      <c r="AL136" s="22">
        <f t="shared" ca="1" si="101"/>
        <v>60.961725442216988</v>
      </c>
      <c r="AM136" s="22">
        <f t="shared" ca="1" si="101"/>
        <v>83.391353645930707</v>
      </c>
      <c r="AN136" s="22">
        <f ca="1">AVERAGE(OFFSET($A136,0,Fixtures!$D$6,1,3))</f>
        <v>84.88752293523639</v>
      </c>
      <c r="AO136" s="22">
        <f ca="1">AVERAGE(OFFSET($A136,0,Fixtures!$D$6,1,6))</f>
        <v>81.726735775297513</v>
      </c>
      <c r="AP136" s="22">
        <f ca="1">AVERAGE(OFFSET($A136,0,Fixtures!$D$6,1,9))</f>
        <v>86.437069725512629</v>
      </c>
      <c r="AQ136" s="22">
        <f ca="1">AVERAGE(OFFSET($A136,0,Fixtures!$D$6,1,12))</f>
        <v>84.836499647813127</v>
      </c>
      <c r="AR136" s="22">
        <f ca="1">IF(OR(Fixtures!$D$6&lt;=0,Fixtures!$D$6&gt;39),AVERAGE(A136:AM136),AVERAGE(OFFSET($A136,0,Fixtures!$D$6,1,39-Fixtures!$D$6)))</f>
        <v>83.027933918707504</v>
      </c>
    </row>
    <row r="137" spans="1:44" x14ac:dyDescent="0.25">
      <c r="A137" s="30" t="s">
        <v>73</v>
      </c>
      <c r="B137" s="22">
        <f ca="1">MIN(VLOOKUP($A134,$A$2:$AM$12,B$14+1,FALSE),VLOOKUP($A137,$A$2:$AM$12,B$14+1,FALSE))</f>
        <v>75.606935645031783</v>
      </c>
      <c r="C137" s="22">
        <f t="shared" ref="C137:AM137" ca="1" si="102">MIN(VLOOKUP($A134,$A$2:$AM$12,C$14+1,FALSE),VLOOKUP($A137,$A$2:$AM$12,C$14+1,FALSE))</f>
        <v>101.92276556724865</v>
      </c>
      <c r="D137" s="22">
        <f t="shared" ca="1" si="102"/>
        <v>94.996752294727969</v>
      </c>
      <c r="E137" s="22">
        <f t="shared" ca="1" si="102"/>
        <v>71.496263868543281</v>
      </c>
      <c r="F137" s="22">
        <f t="shared" ca="1" si="102"/>
        <v>90.054383251152188</v>
      </c>
      <c r="G137" s="22">
        <f t="shared" ca="1" si="102"/>
        <v>108.33683551229151</v>
      </c>
      <c r="H137" s="22">
        <f t="shared" ca="1" si="102"/>
        <v>79.759517384239246</v>
      </c>
      <c r="I137" s="22">
        <f t="shared" ca="1" si="102"/>
        <v>56.908938382277455</v>
      </c>
      <c r="J137" s="22">
        <f t="shared" ca="1" si="102"/>
        <v>71.496263868543281</v>
      </c>
      <c r="K137" s="22">
        <f t="shared" ca="1" si="102"/>
        <v>75.606935645031783</v>
      </c>
      <c r="L137" s="22">
        <f t="shared" ca="1" si="102"/>
        <v>60.961725442216988</v>
      </c>
      <c r="M137" s="22">
        <f t="shared" ca="1" si="102"/>
        <v>74.508775540487434</v>
      </c>
      <c r="N137" s="22">
        <f t="shared" ca="1" si="102"/>
        <v>85.686219675040647</v>
      </c>
      <c r="O137" s="22">
        <f t="shared" ca="1" si="102"/>
        <v>104.72760182504967</v>
      </c>
      <c r="P137" s="22">
        <f t="shared" ca="1" si="102"/>
        <v>69.555369133894672</v>
      </c>
      <c r="Q137" s="22">
        <f t="shared" ca="1" si="102"/>
        <v>80.455008358709279</v>
      </c>
      <c r="R137" s="22">
        <f t="shared" ca="1" si="102"/>
        <v>116.65057944330805</v>
      </c>
      <c r="S137" s="22">
        <f t="shared" ca="1" si="102"/>
        <v>74.995430224278195</v>
      </c>
      <c r="T137" s="22">
        <f t="shared" ca="1" si="102"/>
        <v>69.555369133894672</v>
      </c>
      <c r="U137" s="22">
        <f t="shared" ca="1" si="102"/>
        <v>103.31380447954814</v>
      </c>
      <c r="V137" s="22">
        <f t="shared" ca="1" si="102"/>
        <v>65.257786950741192</v>
      </c>
      <c r="W137" s="22">
        <f t="shared" ca="1" si="102"/>
        <v>77.724615513868329</v>
      </c>
      <c r="X137" s="22">
        <f t="shared" ca="1" si="102"/>
        <v>87.384322505997346</v>
      </c>
      <c r="Y137" s="22">
        <f t="shared" ca="1" si="102"/>
        <v>84.529476392357566</v>
      </c>
      <c r="Z137" s="22">
        <f t="shared" ca="1" si="102"/>
        <v>83.391353645930707</v>
      </c>
      <c r="AA137" s="22">
        <f t="shared" ca="1" si="102"/>
        <v>92.408476899483304</v>
      </c>
      <c r="AB137" s="22">
        <f t="shared" ca="1" si="102"/>
        <v>91.661081385228911</v>
      </c>
      <c r="AC137" s="22">
        <f t="shared" ca="1" si="102"/>
        <v>95.441383180888394</v>
      </c>
      <c r="AD137" s="22">
        <f t="shared" ca="1" si="102"/>
        <v>98.333899105089117</v>
      </c>
      <c r="AE137" s="22">
        <f t="shared" ca="1" si="102"/>
        <v>56.908938382277455</v>
      </c>
      <c r="AF137" s="22">
        <f t="shared" ca="1" si="102"/>
        <v>104.72760182504967</v>
      </c>
      <c r="AG137" s="22">
        <f t="shared" ca="1" si="102"/>
        <v>60.961725442216988</v>
      </c>
      <c r="AH137" s="22">
        <f t="shared" ca="1" si="102"/>
        <v>74.508775540487434</v>
      </c>
      <c r="AI137" s="22">
        <f t="shared" ca="1" si="102"/>
        <v>74.995430224278195</v>
      </c>
      <c r="AJ137" s="22">
        <f t="shared" ca="1" si="102"/>
        <v>87.384322505997346</v>
      </c>
      <c r="AK137" s="22">
        <f t="shared" ca="1" si="102"/>
        <v>77.724615513868329</v>
      </c>
      <c r="AL137" s="22">
        <f t="shared" ca="1" si="102"/>
        <v>95.441383180888394</v>
      </c>
      <c r="AM137" s="22">
        <f t="shared" ca="1" si="102"/>
        <v>83.391353645930707</v>
      </c>
      <c r="AN137" s="22">
        <f ca="1">AVERAGE(OFFSET($A137,0,Fixtures!$D$6,1,3))</f>
        <v>89.153637310214307</v>
      </c>
      <c r="AO137" s="22">
        <f ca="1">AVERAGE(OFFSET($A137,0,Fixtures!$D$6,1,6))</f>
        <v>86.357522099816322</v>
      </c>
      <c r="AP137" s="22">
        <f ca="1">AVERAGE(OFFSET($A137,0,Fixtures!$D$6,1,9))</f>
        <v>84.260359489628001</v>
      </c>
      <c r="AQ137" s="22">
        <f ca="1">AVERAGE(OFFSET($A137,0,Fixtures!$D$6,1,12))</f>
        <v>83.203966970899657</v>
      </c>
      <c r="AR137" s="22">
        <f ca="1">IF(OR(Fixtures!$D$6&lt;=0,Fixtures!$D$6&gt;39),AVERAGE(A137:AM137),AVERAGE(OFFSET($A137,0,Fixtures!$D$6,1,39-Fixtures!$D$6)))</f>
        <v>84.091452891258214</v>
      </c>
    </row>
    <row r="138" spans="1:44" x14ac:dyDescent="0.25">
      <c r="A138" s="30" t="s">
        <v>61</v>
      </c>
      <c r="B138" s="22">
        <f ca="1">MIN(VLOOKUP($A134,$A$2:$AM$12,B$14+1,FALSE),VLOOKUP($A138,$A$2:$AM$12,B$14+1,FALSE))</f>
        <v>95.441383180888394</v>
      </c>
      <c r="C138" s="22">
        <f t="shared" ref="C138:AM138" ca="1" si="103">MIN(VLOOKUP($A134,$A$2:$AM$12,C$14+1,FALSE),VLOOKUP($A138,$A$2:$AM$12,C$14+1,FALSE))</f>
        <v>98.333899105089117</v>
      </c>
      <c r="D138" s="22">
        <f t="shared" ca="1" si="103"/>
        <v>94.996752294727969</v>
      </c>
      <c r="E138" s="22">
        <f t="shared" ca="1" si="103"/>
        <v>71.496263868543281</v>
      </c>
      <c r="F138" s="22">
        <f t="shared" ca="1" si="103"/>
        <v>101.92276556724865</v>
      </c>
      <c r="G138" s="22">
        <f t="shared" ca="1" si="103"/>
        <v>71.496263868543281</v>
      </c>
      <c r="H138" s="22">
        <f t="shared" ca="1" si="103"/>
        <v>79.759517384239246</v>
      </c>
      <c r="I138" s="22">
        <f t="shared" ca="1" si="103"/>
        <v>56.908938382277455</v>
      </c>
      <c r="J138" s="22">
        <f t="shared" ca="1" si="103"/>
        <v>110.0664684180749</v>
      </c>
      <c r="K138" s="22">
        <f t="shared" ca="1" si="103"/>
        <v>75.606935645031783</v>
      </c>
      <c r="L138" s="22">
        <f t="shared" ca="1" si="103"/>
        <v>60.961725442216988</v>
      </c>
      <c r="M138" s="22">
        <f t="shared" ca="1" si="103"/>
        <v>81.248584972040391</v>
      </c>
      <c r="N138" s="22">
        <f t="shared" ca="1" si="103"/>
        <v>85.686219675040647</v>
      </c>
      <c r="O138" s="22">
        <f t="shared" ca="1" si="103"/>
        <v>56.908938382277455</v>
      </c>
      <c r="P138" s="22">
        <f t="shared" ca="1" si="103"/>
        <v>111.91411864185699</v>
      </c>
      <c r="Q138" s="22">
        <f t="shared" ca="1" si="103"/>
        <v>80.455008358709279</v>
      </c>
      <c r="R138" s="22">
        <f t="shared" ca="1" si="103"/>
        <v>60.961725442216988</v>
      </c>
      <c r="S138" s="22">
        <f t="shared" ca="1" si="103"/>
        <v>79.759517384239246</v>
      </c>
      <c r="T138" s="22">
        <f t="shared" ca="1" si="103"/>
        <v>69.555369133894672</v>
      </c>
      <c r="U138" s="22">
        <f t="shared" ca="1" si="103"/>
        <v>108.33683551229151</v>
      </c>
      <c r="V138" s="22">
        <f t="shared" ca="1" si="103"/>
        <v>65.257786950741192</v>
      </c>
      <c r="W138" s="22">
        <f t="shared" ca="1" si="103"/>
        <v>92.408476899483304</v>
      </c>
      <c r="X138" s="22">
        <f t="shared" ca="1" si="103"/>
        <v>90.054383251152188</v>
      </c>
      <c r="Y138" s="22">
        <f t="shared" ca="1" si="103"/>
        <v>132.41168784835631</v>
      </c>
      <c r="Z138" s="22">
        <f t="shared" ca="1" si="103"/>
        <v>80.455008358709279</v>
      </c>
      <c r="AA138" s="22">
        <f t="shared" ca="1" si="103"/>
        <v>116.65057944330805</v>
      </c>
      <c r="AB138" s="22">
        <f t="shared" ca="1" si="103"/>
        <v>65.257786950741192</v>
      </c>
      <c r="AC138" s="22">
        <f t="shared" ca="1" si="103"/>
        <v>74.508775540487434</v>
      </c>
      <c r="AD138" s="22">
        <f t="shared" ca="1" si="103"/>
        <v>85.686219675040647</v>
      </c>
      <c r="AE138" s="22">
        <f t="shared" ca="1" si="103"/>
        <v>91.566097070610255</v>
      </c>
      <c r="AF138" s="22">
        <f t="shared" ca="1" si="103"/>
        <v>77.724615513868329</v>
      </c>
      <c r="AG138" s="22">
        <f t="shared" ca="1" si="103"/>
        <v>69.555369133894672</v>
      </c>
      <c r="AH138" s="22">
        <f t="shared" ca="1" si="103"/>
        <v>74.508775540487434</v>
      </c>
      <c r="AI138" s="22">
        <f t="shared" ca="1" si="103"/>
        <v>74.995430224278195</v>
      </c>
      <c r="AJ138" s="22">
        <f t="shared" ca="1" si="103"/>
        <v>87.384322505997346</v>
      </c>
      <c r="AK138" s="22">
        <f t="shared" ca="1" si="103"/>
        <v>77.724615513868329</v>
      </c>
      <c r="AL138" s="22">
        <f t="shared" ca="1" si="103"/>
        <v>87.384322505997346</v>
      </c>
      <c r="AM138" s="22">
        <f t="shared" ca="1" si="103"/>
        <v>83.391353645930707</v>
      </c>
      <c r="AN138" s="22">
        <f ca="1">AVERAGE(OFFSET($A138,0,Fixtures!$D$6,1,3))</f>
        <v>87.454458250919515</v>
      </c>
      <c r="AO138" s="22">
        <f ca="1">AVERAGE(OFFSET($A138,0,Fixtures!$D$6,1,6))</f>
        <v>85.687411173149485</v>
      </c>
      <c r="AP138" s="22">
        <f ca="1">AVERAGE(OFFSET($A138,0,Fixtures!$D$6,1,9))</f>
        <v>81.768136358571937</v>
      </c>
      <c r="AQ138" s="22">
        <f ca="1">AVERAGE(OFFSET($A138,0,Fixtures!$D$6,1,12))</f>
        <v>81.334799622607605</v>
      </c>
      <c r="AR138" s="22">
        <f ca="1">IF(OR(Fixtures!$D$6&lt;=0,Fixtures!$D$6&gt;39),AVERAGE(A138:AM138),AVERAGE(OFFSET($A138,0,Fixtures!$D$6,1,39-Fixtures!$D$6)))</f>
        <v>81.913805115944228</v>
      </c>
    </row>
    <row r="139" spans="1:44" x14ac:dyDescent="0.25">
      <c r="A139" s="30" t="s">
        <v>53</v>
      </c>
      <c r="B139" s="22">
        <f ca="1">MIN(VLOOKUP($A134,$A$2:$AM$12,B$14+1,FALSE),VLOOKUP($A139,$A$2:$AM$12,B$14+1,FALSE))</f>
        <v>90.054383251152188</v>
      </c>
      <c r="C139" s="22">
        <f t="shared" ref="C139:AM139" ca="1" si="104">MIN(VLOOKUP($A134,$A$2:$AM$12,C$14+1,FALSE),VLOOKUP($A139,$A$2:$AM$12,C$14+1,FALSE))</f>
        <v>92.408476899483304</v>
      </c>
      <c r="D139" s="22">
        <f t="shared" ca="1" si="104"/>
        <v>94.996752294727969</v>
      </c>
      <c r="E139" s="22">
        <f t="shared" ca="1" si="104"/>
        <v>71.496263868543281</v>
      </c>
      <c r="F139" s="22">
        <f t="shared" ca="1" si="104"/>
        <v>101.92276556724865</v>
      </c>
      <c r="G139" s="22">
        <f t="shared" ca="1" si="104"/>
        <v>91.566097070610255</v>
      </c>
      <c r="H139" s="22">
        <f t="shared" ca="1" si="104"/>
        <v>71.496263868543281</v>
      </c>
      <c r="I139" s="22">
        <f t="shared" ca="1" si="104"/>
        <v>56.908938382277455</v>
      </c>
      <c r="J139" s="22">
        <f t="shared" ca="1" si="104"/>
        <v>110.0664684180749</v>
      </c>
      <c r="K139" s="22">
        <f t="shared" ca="1" si="104"/>
        <v>75.606935645031783</v>
      </c>
      <c r="L139" s="22">
        <f t="shared" ca="1" si="104"/>
        <v>60.961725442216988</v>
      </c>
      <c r="M139" s="22">
        <f t="shared" ca="1" si="104"/>
        <v>91.661081385228911</v>
      </c>
      <c r="N139" s="22">
        <f t="shared" ca="1" si="104"/>
        <v>85.686219675040647</v>
      </c>
      <c r="O139" s="22">
        <f t="shared" ca="1" si="104"/>
        <v>91.661081385228911</v>
      </c>
      <c r="P139" s="22">
        <f t="shared" ca="1" si="104"/>
        <v>65.257786950741192</v>
      </c>
      <c r="Q139" s="22">
        <f t="shared" ca="1" si="104"/>
        <v>80.455008358709279</v>
      </c>
      <c r="R139" s="22">
        <f t="shared" ca="1" si="104"/>
        <v>84.529476392357566</v>
      </c>
      <c r="S139" s="22">
        <f t="shared" ca="1" si="104"/>
        <v>74.508775540487434</v>
      </c>
      <c r="T139" s="22">
        <f t="shared" ca="1" si="104"/>
        <v>69.555369133894672</v>
      </c>
      <c r="U139" s="22">
        <f t="shared" ca="1" si="104"/>
        <v>110.17116245055088</v>
      </c>
      <c r="V139" s="22">
        <f t="shared" ca="1" si="104"/>
        <v>65.257786950741192</v>
      </c>
      <c r="W139" s="22">
        <f t="shared" ca="1" si="104"/>
        <v>80.455008358709279</v>
      </c>
      <c r="X139" s="22">
        <f t="shared" ca="1" si="104"/>
        <v>90.054383251152188</v>
      </c>
      <c r="Y139" s="22">
        <f t="shared" ca="1" si="104"/>
        <v>95.441383180888394</v>
      </c>
      <c r="Z139" s="22">
        <f t="shared" ca="1" si="104"/>
        <v>75.606935645031783</v>
      </c>
      <c r="AA139" s="22">
        <f t="shared" ca="1" si="104"/>
        <v>110.0664684180749</v>
      </c>
      <c r="AB139" s="22">
        <f t="shared" ca="1" si="104"/>
        <v>60.961725442216988</v>
      </c>
      <c r="AC139" s="22">
        <f t="shared" ca="1" si="104"/>
        <v>95.441383180888394</v>
      </c>
      <c r="AD139" s="22">
        <f t="shared" ca="1" si="104"/>
        <v>77.724615513868329</v>
      </c>
      <c r="AE139" s="22">
        <f t="shared" ca="1" si="104"/>
        <v>79.759517384239246</v>
      </c>
      <c r="AF139" s="22">
        <f t="shared" ca="1" si="104"/>
        <v>104.72760182504967</v>
      </c>
      <c r="AG139" s="22">
        <f t="shared" ca="1" si="104"/>
        <v>74.995430224278195</v>
      </c>
      <c r="AH139" s="22">
        <f t="shared" ca="1" si="104"/>
        <v>74.508775540487434</v>
      </c>
      <c r="AI139" s="22">
        <f t="shared" ca="1" si="104"/>
        <v>74.995430224278195</v>
      </c>
      <c r="AJ139" s="22">
        <f t="shared" ca="1" si="104"/>
        <v>87.384322505997346</v>
      </c>
      <c r="AK139" s="22">
        <f t="shared" ca="1" si="104"/>
        <v>77.724615513868329</v>
      </c>
      <c r="AL139" s="22">
        <f t="shared" ca="1" si="104"/>
        <v>111.91411864185699</v>
      </c>
      <c r="AM139" s="22">
        <f t="shared" ca="1" si="104"/>
        <v>83.391353645930707</v>
      </c>
      <c r="AN139" s="22">
        <f ca="1">AVERAGE(OFFSET($A139,0,Fixtures!$D$6,1,3))</f>
        <v>82.211709835107897</v>
      </c>
      <c r="AO139" s="22">
        <f ca="1">AVERAGE(OFFSET($A139,0,Fixtures!$D$6,1,6))</f>
        <v>83.260107597386607</v>
      </c>
      <c r="AP139" s="22">
        <f ca="1">AVERAGE(OFFSET($A139,0,Fixtures!$D$6,1,9))</f>
        <v>83.754717019348334</v>
      </c>
      <c r="AQ139" s="22">
        <f ca="1">AVERAGE(OFFSET($A139,0,Fixtures!$D$6,1,12))</f>
        <v>82.824735118189906</v>
      </c>
      <c r="AR139" s="22">
        <f ca="1">IF(OR(Fixtures!$D$6&lt;=0,Fixtures!$D$6&gt;39),AVERAGE(A139:AM139),AVERAGE(OFFSET($A139,0,Fixtures!$D$6,1,39-Fixtures!$D$6)))</f>
        <v>84.943020979004743</v>
      </c>
    </row>
    <row r="140" spans="1:44" x14ac:dyDescent="0.25">
      <c r="A140" s="30" t="s">
        <v>2</v>
      </c>
      <c r="B140" s="22">
        <f ca="1">MIN(VLOOKUP($A134,$A$2:$AM$12,B$14+1,FALSE),VLOOKUP($A140,$A$2:$AM$12,B$14+1,FALSE))</f>
        <v>80.455008358709279</v>
      </c>
      <c r="C140" s="22">
        <f t="shared" ref="C140:AM140" ca="1" si="105">MIN(VLOOKUP($A134,$A$2:$AM$12,C$14+1,FALSE),VLOOKUP($A140,$A$2:$AM$12,C$14+1,FALSE))</f>
        <v>87.384322505997346</v>
      </c>
      <c r="D140" s="22">
        <f t="shared" ca="1" si="105"/>
        <v>94.996752294727969</v>
      </c>
      <c r="E140" s="22">
        <f t="shared" ca="1" si="105"/>
        <v>71.496263868543281</v>
      </c>
      <c r="F140" s="22">
        <f t="shared" ca="1" si="105"/>
        <v>101.92276556724865</v>
      </c>
      <c r="G140" s="22">
        <f t="shared" ca="1" si="105"/>
        <v>84.529476392357566</v>
      </c>
      <c r="H140" s="22">
        <f t="shared" ca="1" si="105"/>
        <v>79.759517384239246</v>
      </c>
      <c r="I140" s="22">
        <f t="shared" ca="1" si="105"/>
        <v>56.908938382277455</v>
      </c>
      <c r="J140" s="22">
        <f t="shared" ca="1" si="105"/>
        <v>110.0664684180749</v>
      </c>
      <c r="K140" s="22">
        <f t="shared" ca="1" si="105"/>
        <v>75.606935645031783</v>
      </c>
      <c r="L140" s="22">
        <f t="shared" ca="1" si="105"/>
        <v>60.961725442216988</v>
      </c>
      <c r="M140" s="22">
        <f t="shared" ca="1" si="105"/>
        <v>65.257786950741192</v>
      </c>
      <c r="N140" s="22">
        <f t="shared" ca="1" si="105"/>
        <v>85.686219675040647</v>
      </c>
      <c r="O140" s="22">
        <f t="shared" ca="1" si="105"/>
        <v>144.10855350236992</v>
      </c>
      <c r="P140" s="22">
        <f t="shared" ca="1" si="105"/>
        <v>92.408476899483304</v>
      </c>
      <c r="Q140" s="22">
        <f t="shared" ca="1" si="105"/>
        <v>80.455008358709279</v>
      </c>
      <c r="R140" s="22">
        <f t="shared" ca="1" si="105"/>
        <v>91.661081385228911</v>
      </c>
      <c r="S140" s="22">
        <f t="shared" ca="1" si="105"/>
        <v>56.908938382277455</v>
      </c>
      <c r="T140" s="22">
        <f t="shared" ca="1" si="105"/>
        <v>69.555369133894672</v>
      </c>
      <c r="U140" s="22">
        <f t="shared" ca="1" si="105"/>
        <v>90.054383251152188</v>
      </c>
      <c r="V140" s="22">
        <f t="shared" ca="1" si="105"/>
        <v>65.257786950741192</v>
      </c>
      <c r="W140" s="22">
        <f t="shared" ca="1" si="105"/>
        <v>92.408476899483304</v>
      </c>
      <c r="X140" s="22">
        <f t="shared" ca="1" si="105"/>
        <v>90.054383251152188</v>
      </c>
      <c r="Y140" s="22">
        <f t="shared" ca="1" si="105"/>
        <v>110.0664684180749</v>
      </c>
      <c r="Z140" s="22">
        <f t="shared" ca="1" si="105"/>
        <v>71.496263868543281</v>
      </c>
      <c r="AA140" s="22">
        <f t="shared" ca="1" si="105"/>
        <v>98.333899105089117</v>
      </c>
      <c r="AB140" s="22">
        <f t="shared" ca="1" si="105"/>
        <v>69.555369133894672</v>
      </c>
      <c r="AC140" s="22">
        <f t="shared" ca="1" si="105"/>
        <v>74.995430224278195</v>
      </c>
      <c r="AD140" s="22">
        <f t="shared" ca="1" si="105"/>
        <v>98.333899105089117</v>
      </c>
      <c r="AE140" s="22">
        <f t="shared" ca="1" si="105"/>
        <v>75.606935645031783</v>
      </c>
      <c r="AF140" s="22">
        <f t="shared" ca="1" si="105"/>
        <v>83.391353645930707</v>
      </c>
      <c r="AG140" s="22">
        <f t="shared" ca="1" si="105"/>
        <v>79.759517384239246</v>
      </c>
      <c r="AH140" s="22">
        <f t="shared" ca="1" si="105"/>
        <v>74.508775540487434</v>
      </c>
      <c r="AI140" s="22">
        <f t="shared" ca="1" si="105"/>
        <v>74.995430224278195</v>
      </c>
      <c r="AJ140" s="22">
        <f t="shared" ca="1" si="105"/>
        <v>87.384322505997346</v>
      </c>
      <c r="AK140" s="22">
        <f t="shared" ca="1" si="105"/>
        <v>77.724615513868329</v>
      </c>
      <c r="AL140" s="22">
        <f t="shared" ca="1" si="105"/>
        <v>103.31380447954814</v>
      </c>
      <c r="AM140" s="22">
        <f t="shared" ca="1" si="105"/>
        <v>83.391353645930707</v>
      </c>
      <c r="AN140" s="22">
        <f ca="1">AVERAGE(OFFSET($A140,0,Fixtures!$D$6,1,3))</f>
        <v>79.79517736917569</v>
      </c>
      <c r="AO140" s="22">
        <f ca="1">AVERAGE(OFFSET($A140,0,Fixtures!$D$6,1,6))</f>
        <v>81.386966180321039</v>
      </c>
      <c r="AP140" s="22">
        <f ca="1">AVERAGE(OFFSET($A140,0,Fixtures!$D$6,1,9))</f>
        <v>80.664604850287077</v>
      </c>
      <c r="AQ140" s="22">
        <f ca="1">AVERAGE(OFFSET($A140,0,Fixtures!$D$6,1,12))</f>
        <v>80.507150991393971</v>
      </c>
      <c r="AR140" s="22">
        <f ca="1">IF(OR(Fixtures!$D$6&lt;=0,Fixtures!$D$6&gt;39),AVERAGE(A140:AM140),AVERAGE(OFFSET($A140,0,Fixtures!$D$6,1,39-Fixtures!$D$6)))</f>
        <v>82.342212144443323</v>
      </c>
    </row>
    <row r="141" spans="1:44" x14ac:dyDescent="0.25">
      <c r="A141" s="30" t="s">
        <v>113</v>
      </c>
      <c r="B141" s="22">
        <f ca="1">MIN(VLOOKUP($A134,$A$2:$AM$12,B$14+1,FALSE),VLOOKUP($A141,$A$2:$AM$12,B$14+1,FALSE))</f>
        <v>155.51232471021717</v>
      </c>
      <c r="C141" s="22">
        <f t="shared" ref="C141:AM141" ca="1" si="106">MIN(VLOOKUP($A134,$A$2:$AM$12,C$14+1,FALSE),VLOOKUP($A141,$A$2:$AM$12,C$14+1,FALSE))</f>
        <v>60.961725442216988</v>
      </c>
      <c r="D141" s="22">
        <f t="shared" ca="1" si="106"/>
        <v>94.996752294727969</v>
      </c>
      <c r="E141" s="22">
        <f t="shared" ca="1" si="106"/>
        <v>71.496263868543281</v>
      </c>
      <c r="F141" s="22">
        <f t="shared" ca="1" si="106"/>
        <v>101.92276556724865</v>
      </c>
      <c r="G141" s="22">
        <f t="shared" ca="1" si="106"/>
        <v>91.661081385228911</v>
      </c>
      <c r="H141" s="22">
        <f t="shared" ca="1" si="106"/>
        <v>69.555369133894672</v>
      </c>
      <c r="I141" s="22">
        <f t="shared" ca="1" si="106"/>
        <v>56.908938382277455</v>
      </c>
      <c r="J141" s="22">
        <f t="shared" ca="1" si="106"/>
        <v>79.759517384239246</v>
      </c>
      <c r="K141" s="22">
        <f t="shared" ca="1" si="106"/>
        <v>75.606935645031783</v>
      </c>
      <c r="L141" s="22">
        <f t="shared" ca="1" si="106"/>
        <v>60.961725442216988</v>
      </c>
      <c r="M141" s="22">
        <f t="shared" ca="1" si="106"/>
        <v>77.724615513868329</v>
      </c>
      <c r="N141" s="22">
        <f t="shared" ca="1" si="106"/>
        <v>85.686219675040647</v>
      </c>
      <c r="O141" s="22">
        <f t="shared" ca="1" si="106"/>
        <v>80.455008358709279</v>
      </c>
      <c r="P141" s="22">
        <f t="shared" ca="1" si="106"/>
        <v>111.91411864185699</v>
      </c>
      <c r="Q141" s="22">
        <f t="shared" ca="1" si="106"/>
        <v>75.606935645031783</v>
      </c>
      <c r="R141" s="22">
        <f t="shared" ca="1" si="106"/>
        <v>116.65057944330805</v>
      </c>
      <c r="S141" s="22">
        <f t="shared" ca="1" si="106"/>
        <v>91.566097070610255</v>
      </c>
      <c r="T141" s="22">
        <f t="shared" ca="1" si="106"/>
        <v>69.555369133894672</v>
      </c>
      <c r="U141" s="22">
        <f t="shared" ca="1" si="106"/>
        <v>85.686219675040647</v>
      </c>
      <c r="V141" s="22">
        <f t="shared" ca="1" si="106"/>
        <v>56.908938382277455</v>
      </c>
      <c r="W141" s="22">
        <f t="shared" ca="1" si="106"/>
        <v>92.408476899483304</v>
      </c>
      <c r="X141" s="22">
        <f t="shared" ca="1" si="106"/>
        <v>65.257786950741192</v>
      </c>
      <c r="Y141" s="22">
        <f t="shared" ca="1" si="106"/>
        <v>104.72760182504967</v>
      </c>
      <c r="Z141" s="22">
        <f t="shared" ca="1" si="106"/>
        <v>74.508775540487434</v>
      </c>
      <c r="AA141" s="22">
        <f t="shared" ca="1" si="106"/>
        <v>130.55343583761424</v>
      </c>
      <c r="AB141" s="22">
        <f t="shared" ca="1" si="106"/>
        <v>111.91411864185699</v>
      </c>
      <c r="AC141" s="22">
        <f t="shared" ca="1" si="106"/>
        <v>95.441383180888394</v>
      </c>
      <c r="AD141" s="22">
        <f t="shared" ca="1" si="106"/>
        <v>92.408476899483304</v>
      </c>
      <c r="AE141" s="22">
        <f t="shared" ca="1" si="106"/>
        <v>91.566097070610255</v>
      </c>
      <c r="AF141" s="22">
        <f t="shared" ca="1" si="106"/>
        <v>90.054383251152188</v>
      </c>
      <c r="AG141" s="22">
        <f t="shared" ca="1" si="106"/>
        <v>98.333899105089117</v>
      </c>
      <c r="AH141" s="22">
        <f t="shared" ca="1" si="106"/>
        <v>74.508775540487434</v>
      </c>
      <c r="AI141" s="22">
        <f t="shared" ca="1" si="106"/>
        <v>74.995430224278195</v>
      </c>
      <c r="AJ141" s="22">
        <f t="shared" ca="1" si="106"/>
        <v>81.248584972040391</v>
      </c>
      <c r="AK141" s="22">
        <f t="shared" ca="1" si="106"/>
        <v>77.724615513868329</v>
      </c>
      <c r="AL141" s="22">
        <f t="shared" ca="1" si="106"/>
        <v>74.995430224278195</v>
      </c>
      <c r="AM141" s="22">
        <f t="shared" ca="1" si="106"/>
        <v>83.391353645930707</v>
      </c>
      <c r="AN141" s="22">
        <f ca="1">AVERAGE(OFFSET($A141,0,Fixtures!$D$6,1,3))</f>
        <v>105.65877667331955</v>
      </c>
      <c r="AO141" s="22">
        <f ca="1">AVERAGE(OFFSET($A141,0,Fixtures!$D$6,1,6))</f>
        <v>99.398714528490089</v>
      </c>
      <c r="AP141" s="22">
        <f ca="1">AVERAGE(OFFSET($A141,0,Fixtures!$D$6,1,9))</f>
        <v>95.476593896407707</v>
      </c>
      <c r="AQ141" s="22">
        <f ca="1">AVERAGE(OFFSET($A141,0,Fixtures!$D$6,1,12))</f>
        <v>91.104831314821354</v>
      </c>
      <c r="AR141" s="22">
        <f ca="1">IF(OR(Fixtures!$D$6&lt;=0,Fixtures!$D$6&gt;39),AVERAGE(A141:AM141),AVERAGE(OFFSET($A141,0,Fixtures!$D$6,1,39-Fixtures!$D$6)))</f>
        <v>89.403197117718932</v>
      </c>
    </row>
    <row r="142" spans="1:44" x14ac:dyDescent="0.25">
      <c r="A142" s="30" t="s">
        <v>112</v>
      </c>
      <c r="B142" s="22">
        <f ca="1">MIN(VLOOKUP($A134,$A$2:$AM$12,B$14+1,FALSE),VLOOKUP($A142,$A$2:$AM$12,B$14+1,FALSE))</f>
        <v>79.759517384239246</v>
      </c>
      <c r="C142" s="22">
        <f t="shared" ref="C142:AM142" ca="1" si="107">MIN(VLOOKUP($A134,$A$2:$AM$12,C$14+1,FALSE),VLOOKUP($A142,$A$2:$AM$12,C$14+1,FALSE))</f>
        <v>56.908938382277455</v>
      </c>
      <c r="D142" s="22">
        <f t="shared" ca="1" si="107"/>
        <v>94.996752294727969</v>
      </c>
      <c r="E142" s="22">
        <f t="shared" ca="1" si="107"/>
        <v>71.496263868543281</v>
      </c>
      <c r="F142" s="22">
        <f t="shared" ca="1" si="107"/>
        <v>95.441383180888394</v>
      </c>
      <c r="G142" s="22">
        <f t="shared" ca="1" si="107"/>
        <v>108.33683551229151</v>
      </c>
      <c r="H142" s="22">
        <f t="shared" ca="1" si="107"/>
        <v>79.759517384239246</v>
      </c>
      <c r="I142" s="22">
        <f t="shared" ca="1" si="107"/>
        <v>56.908938382277455</v>
      </c>
      <c r="J142" s="22">
        <f t="shared" ca="1" si="107"/>
        <v>80.455008358709279</v>
      </c>
      <c r="K142" s="22">
        <f t="shared" ca="1" si="107"/>
        <v>75.606935645031783</v>
      </c>
      <c r="L142" s="22">
        <f t="shared" ca="1" si="107"/>
        <v>60.961725442216988</v>
      </c>
      <c r="M142" s="22">
        <f t="shared" ca="1" si="107"/>
        <v>91.661081385228911</v>
      </c>
      <c r="N142" s="22">
        <f t="shared" ca="1" si="107"/>
        <v>85.686219675040647</v>
      </c>
      <c r="O142" s="22">
        <f t="shared" ca="1" si="107"/>
        <v>111.91411864185699</v>
      </c>
      <c r="P142" s="22">
        <f t="shared" ca="1" si="107"/>
        <v>60.961725442216988</v>
      </c>
      <c r="Q142" s="22">
        <f t="shared" ca="1" si="107"/>
        <v>80.455008358709279</v>
      </c>
      <c r="R142" s="22">
        <f t="shared" ca="1" si="107"/>
        <v>83.391353645930707</v>
      </c>
      <c r="S142" s="22">
        <f t="shared" ca="1" si="107"/>
        <v>103.31380447954814</v>
      </c>
      <c r="T142" s="22">
        <f t="shared" ca="1" si="107"/>
        <v>69.555369133894672</v>
      </c>
      <c r="U142" s="22">
        <f t="shared" ca="1" si="107"/>
        <v>110.17116245055088</v>
      </c>
      <c r="V142" s="22">
        <f t="shared" ca="1" si="107"/>
        <v>65.257786950741192</v>
      </c>
      <c r="W142" s="22">
        <f t="shared" ca="1" si="107"/>
        <v>81.248584972040391</v>
      </c>
      <c r="X142" s="22">
        <f t="shared" ca="1" si="107"/>
        <v>90.054383251152188</v>
      </c>
      <c r="Y142" s="22">
        <f t="shared" ca="1" si="107"/>
        <v>134.65364299511776</v>
      </c>
      <c r="Z142" s="22">
        <f t="shared" ca="1" si="107"/>
        <v>69.555369133894672</v>
      </c>
      <c r="AA142" s="22">
        <f t="shared" ca="1" si="107"/>
        <v>65.257786950741192</v>
      </c>
      <c r="AB142" s="22">
        <f t="shared" ca="1" si="107"/>
        <v>84.529476392357566</v>
      </c>
      <c r="AC142" s="22">
        <f t="shared" ca="1" si="107"/>
        <v>95.441383180888394</v>
      </c>
      <c r="AD142" s="22">
        <f t="shared" ca="1" si="107"/>
        <v>71.496263868543281</v>
      </c>
      <c r="AE142" s="22">
        <f t="shared" ca="1" si="107"/>
        <v>74.508775540487434</v>
      </c>
      <c r="AF142" s="22">
        <f t="shared" ca="1" si="107"/>
        <v>104.72760182504967</v>
      </c>
      <c r="AG142" s="22">
        <f t="shared" ca="1" si="107"/>
        <v>85.686219675040647</v>
      </c>
      <c r="AH142" s="22">
        <f t="shared" ca="1" si="107"/>
        <v>74.508775540487434</v>
      </c>
      <c r="AI142" s="22">
        <f t="shared" ca="1" si="107"/>
        <v>74.995430224278195</v>
      </c>
      <c r="AJ142" s="22">
        <f t="shared" ca="1" si="107"/>
        <v>87.384322505997346</v>
      </c>
      <c r="AK142" s="22">
        <f t="shared" ca="1" si="107"/>
        <v>77.724615513868329</v>
      </c>
      <c r="AL142" s="22">
        <f t="shared" ca="1" si="107"/>
        <v>90.054383251152188</v>
      </c>
      <c r="AM142" s="22">
        <f t="shared" ca="1" si="107"/>
        <v>83.391353645930707</v>
      </c>
      <c r="AN142" s="22">
        <f ca="1">AVERAGE(OFFSET($A142,0,Fixtures!$D$6,1,3))</f>
        <v>73.114210825664472</v>
      </c>
      <c r="AO142" s="22">
        <f ca="1">AVERAGE(OFFSET($A142,0,Fixtures!$D$6,1,6))</f>
        <v>76.798175844485414</v>
      </c>
      <c r="AP142" s="22">
        <f ca="1">AVERAGE(OFFSET($A142,0,Fixtures!$D$6,1,9))</f>
        <v>80.634628011943363</v>
      </c>
      <c r="AQ142" s="22">
        <f ca="1">AVERAGE(OFFSET($A142,0,Fixtures!$D$6,1,12))</f>
        <v>80.484668362636185</v>
      </c>
      <c r="AR142" s="22">
        <f ca="1">IF(OR(Fixtures!$D$6&lt;=0,Fixtures!$D$6&gt;39),AVERAGE(A142:AM142),AVERAGE(OFFSET($A142,0,Fixtures!$D$6,1,39-Fixtures!$D$6)))</f>
        <v>81.375839803479792</v>
      </c>
    </row>
    <row r="143" spans="1:44" x14ac:dyDescent="0.25">
      <c r="A143" s="30" t="s">
        <v>10</v>
      </c>
      <c r="B143" s="22">
        <f ca="1">MIN(VLOOKUP($A134,$A$2:$AM$12,B$14+1,FALSE),VLOOKUP($A143,$A$2:$AM$12,B$14+1,FALSE))</f>
        <v>91.661081385228911</v>
      </c>
      <c r="C143" s="22">
        <f t="shared" ref="C143:AM143" ca="1" si="108">MIN(VLOOKUP($A134,$A$2:$AM$12,C$14+1,FALSE),VLOOKUP($A143,$A$2:$AM$12,C$14+1,FALSE))</f>
        <v>103.31380447954814</v>
      </c>
      <c r="D143" s="22">
        <f t="shared" ca="1" si="108"/>
        <v>94.996752294727969</v>
      </c>
      <c r="E143" s="22">
        <f t="shared" ca="1" si="108"/>
        <v>71.496263868543281</v>
      </c>
      <c r="F143" s="22">
        <f t="shared" ca="1" si="108"/>
        <v>92.408476899483304</v>
      </c>
      <c r="G143" s="22">
        <f t="shared" ca="1" si="108"/>
        <v>65.257786950741192</v>
      </c>
      <c r="H143" s="22">
        <f t="shared" ca="1" si="108"/>
        <v>79.759517384239246</v>
      </c>
      <c r="I143" s="22">
        <f t="shared" ca="1" si="108"/>
        <v>56.908938382277455</v>
      </c>
      <c r="J143" s="22">
        <f t="shared" ca="1" si="108"/>
        <v>110.0664684180749</v>
      </c>
      <c r="K143" s="22">
        <f t="shared" ca="1" si="108"/>
        <v>75.606935645031783</v>
      </c>
      <c r="L143" s="22">
        <f t="shared" ca="1" si="108"/>
        <v>60.961725442216988</v>
      </c>
      <c r="M143" s="22">
        <f t="shared" ca="1" si="108"/>
        <v>90.054383251152188</v>
      </c>
      <c r="N143" s="22">
        <f t="shared" ca="1" si="108"/>
        <v>85.686219675040647</v>
      </c>
      <c r="O143" s="22">
        <f t="shared" ca="1" si="108"/>
        <v>77.724615513868329</v>
      </c>
      <c r="P143" s="22">
        <f t="shared" ca="1" si="108"/>
        <v>71.496263868543281</v>
      </c>
      <c r="Q143" s="22">
        <f t="shared" ca="1" si="108"/>
        <v>74.508775540487434</v>
      </c>
      <c r="R143" s="22">
        <f t="shared" ca="1" si="108"/>
        <v>81.248584972040391</v>
      </c>
      <c r="S143" s="22">
        <f t="shared" ca="1" si="108"/>
        <v>101.92276556724865</v>
      </c>
      <c r="T143" s="22">
        <f t="shared" ca="1" si="108"/>
        <v>69.555369133894672</v>
      </c>
      <c r="U143" s="22">
        <f t="shared" ca="1" si="108"/>
        <v>56.908938382277455</v>
      </c>
      <c r="V143" s="22">
        <f t="shared" ca="1" si="108"/>
        <v>65.257786950741192</v>
      </c>
      <c r="W143" s="22">
        <f t="shared" ca="1" si="108"/>
        <v>92.408476899483304</v>
      </c>
      <c r="X143" s="22">
        <f t="shared" ca="1" si="108"/>
        <v>90.054383251152188</v>
      </c>
      <c r="Y143" s="22">
        <f t="shared" ca="1" si="108"/>
        <v>69.555369133894672</v>
      </c>
      <c r="Z143" s="22">
        <f t="shared" ca="1" si="108"/>
        <v>84.529476392357566</v>
      </c>
      <c r="AA143" s="22">
        <f t="shared" ca="1" si="108"/>
        <v>74.995430224278195</v>
      </c>
      <c r="AB143" s="22">
        <f t="shared" ca="1" si="108"/>
        <v>83.391353645930707</v>
      </c>
      <c r="AC143" s="22">
        <f t="shared" ca="1" si="108"/>
        <v>95.441383180888394</v>
      </c>
      <c r="AD143" s="22">
        <f t="shared" ca="1" si="108"/>
        <v>60.961725442216988</v>
      </c>
      <c r="AE143" s="22">
        <f t="shared" ca="1" si="108"/>
        <v>87.384322505997346</v>
      </c>
      <c r="AF143" s="22">
        <f t="shared" ca="1" si="108"/>
        <v>80.455008358709279</v>
      </c>
      <c r="AG143" s="22">
        <f t="shared" ca="1" si="108"/>
        <v>94.996752294727969</v>
      </c>
      <c r="AH143" s="22">
        <f t="shared" ca="1" si="108"/>
        <v>74.508775540487434</v>
      </c>
      <c r="AI143" s="22">
        <f t="shared" ca="1" si="108"/>
        <v>74.995430224278195</v>
      </c>
      <c r="AJ143" s="22">
        <f t="shared" ca="1" si="108"/>
        <v>87.384322505997346</v>
      </c>
      <c r="AK143" s="22">
        <f t="shared" ca="1" si="108"/>
        <v>77.724615513868329</v>
      </c>
      <c r="AL143" s="22">
        <f t="shared" ca="1" si="108"/>
        <v>79.759517384239246</v>
      </c>
      <c r="AM143" s="22">
        <f t="shared" ca="1" si="108"/>
        <v>75.606935645031783</v>
      </c>
      <c r="AN143" s="22">
        <f ca="1">AVERAGE(OFFSET($A143,0,Fixtures!$D$6,1,3))</f>
        <v>80.972086754188823</v>
      </c>
      <c r="AO143" s="22">
        <f ca="1">AVERAGE(OFFSET($A143,0,Fixtures!$D$6,1,6))</f>
        <v>81.117281898611523</v>
      </c>
      <c r="AP143" s="22">
        <f ca="1">AVERAGE(OFFSET($A143,0,Fixtures!$D$6,1,9))</f>
        <v>81.851580842843759</v>
      </c>
      <c r="AQ143" s="22">
        <f ca="1">AVERAGE(OFFSET($A143,0,Fixtures!$D$6,1,12))</f>
        <v>81.397382985811475</v>
      </c>
      <c r="AR143" s="22">
        <f ca="1">IF(OR(Fixtures!$D$6&lt;=0,Fixtures!$D$6&gt;39),AVERAGE(A143:AM143),AVERAGE(OFFSET($A143,0,Fixtures!$D$6,1,39-Fixtures!$D$6)))</f>
        <v>80.866789204214911</v>
      </c>
    </row>
    <row r="144" spans="1:44" x14ac:dyDescent="0.25">
      <c r="A144" s="30" t="s">
        <v>71</v>
      </c>
      <c r="B144" s="22">
        <f ca="1">MIN(VLOOKUP($A134,$A$2:$AM$12,B$14+1,FALSE),VLOOKUP($A144,$A$2:$AM$12,B$14+1,FALSE))</f>
        <v>84.529476392357566</v>
      </c>
      <c r="C144" s="22">
        <f t="shared" ref="C144:AM144" ca="1" si="109">MIN(VLOOKUP($A134,$A$2:$AM$12,C$14+1,FALSE),VLOOKUP($A144,$A$2:$AM$12,C$14+1,FALSE))</f>
        <v>103.31380447954814</v>
      </c>
      <c r="D144" s="22">
        <f t="shared" ca="1" si="109"/>
        <v>81.248584972040391</v>
      </c>
      <c r="E144" s="22">
        <f t="shared" ca="1" si="109"/>
        <v>71.496263868543281</v>
      </c>
      <c r="F144" s="22">
        <f t="shared" ca="1" si="109"/>
        <v>80.455008358709279</v>
      </c>
      <c r="G144" s="22">
        <f t="shared" ca="1" si="109"/>
        <v>108.33683551229151</v>
      </c>
      <c r="H144" s="22">
        <f t="shared" ca="1" si="109"/>
        <v>79.759517384239246</v>
      </c>
      <c r="I144" s="22">
        <f t="shared" ca="1" si="109"/>
        <v>56.908938382277455</v>
      </c>
      <c r="J144" s="22">
        <f t="shared" ca="1" si="109"/>
        <v>104.72760182504967</v>
      </c>
      <c r="K144" s="22">
        <f t="shared" ca="1" si="109"/>
        <v>65.257786950741192</v>
      </c>
      <c r="L144" s="22">
        <f t="shared" ca="1" si="109"/>
        <v>60.961725442216988</v>
      </c>
      <c r="M144" s="22">
        <f t="shared" ca="1" si="109"/>
        <v>87.384322505997346</v>
      </c>
      <c r="N144" s="22">
        <f t="shared" ca="1" si="109"/>
        <v>74.995430224278195</v>
      </c>
      <c r="O144" s="22">
        <f t="shared" ca="1" si="109"/>
        <v>116.65057944330805</v>
      </c>
      <c r="P144" s="22">
        <f t="shared" ca="1" si="109"/>
        <v>111.91411864185699</v>
      </c>
      <c r="Q144" s="22">
        <f t="shared" ca="1" si="109"/>
        <v>56.908938382277455</v>
      </c>
      <c r="R144" s="22">
        <f t="shared" ca="1" si="109"/>
        <v>116.65057944330805</v>
      </c>
      <c r="S144" s="22">
        <f t="shared" ca="1" si="109"/>
        <v>108.33683551229151</v>
      </c>
      <c r="T144" s="22">
        <f t="shared" ca="1" si="109"/>
        <v>69.555369133894672</v>
      </c>
      <c r="U144" s="22">
        <f t="shared" ca="1" si="109"/>
        <v>83.391353645930707</v>
      </c>
      <c r="V144" s="22">
        <f t="shared" ca="1" si="109"/>
        <v>65.257786950741192</v>
      </c>
      <c r="W144" s="22">
        <f t="shared" ca="1" si="109"/>
        <v>79.759517384239246</v>
      </c>
      <c r="X144" s="22">
        <f t="shared" ca="1" si="109"/>
        <v>85.686219675040647</v>
      </c>
      <c r="Y144" s="22">
        <f t="shared" ca="1" si="109"/>
        <v>101.92276556724865</v>
      </c>
      <c r="Z144" s="22">
        <f t="shared" ca="1" si="109"/>
        <v>84.529476392357566</v>
      </c>
      <c r="AA144" s="22">
        <f t="shared" ca="1" si="109"/>
        <v>103.31380447954814</v>
      </c>
      <c r="AB144" s="22">
        <f t="shared" ca="1" si="109"/>
        <v>132.41168784835631</v>
      </c>
      <c r="AC144" s="22">
        <f t="shared" ca="1" si="109"/>
        <v>95.441383180888394</v>
      </c>
      <c r="AD144" s="22">
        <f t="shared" ca="1" si="109"/>
        <v>69.555369133894672</v>
      </c>
      <c r="AE144" s="22">
        <f t="shared" ca="1" si="109"/>
        <v>91.566097070610255</v>
      </c>
      <c r="AF144" s="22">
        <f t="shared" ca="1" si="109"/>
        <v>91.661081385228911</v>
      </c>
      <c r="AG144" s="22">
        <f t="shared" ca="1" si="109"/>
        <v>95.441383180888394</v>
      </c>
      <c r="AH144" s="22">
        <f t="shared" ca="1" si="109"/>
        <v>74.508775540487434</v>
      </c>
      <c r="AI144" s="22">
        <f t="shared" ca="1" si="109"/>
        <v>71.496263868543281</v>
      </c>
      <c r="AJ144" s="22">
        <f t="shared" ca="1" si="109"/>
        <v>60.961725442216988</v>
      </c>
      <c r="AK144" s="22">
        <f t="shared" ca="1" si="109"/>
        <v>77.724615513868329</v>
      </c>
      <c r="AL144" s="22">
        <f t="shared" ca="1" si="109"/>
        <v>132.41168784835631</v>
      </c>
      <c r="AM144" s="22">
        <f t="shared" ca="1" si="109"/>
        <v>83.391353645930707</v>
      </c>
      <c r="AN144" s="22">
        <f ca="1">AVERAGE(OFFSET($A144,0,Fixtures!$D$6,1,3))</f>
        <v>106.75165624008734</v>
      </c>
      <c r="AO144" s="22">
        <f ca="1">AVERAGE(OFFSET($A144,0,Fixtures!$D$6,1,6))</f>
        <v>96.136303017609222</v>
      </c>
      <c r="AP144" s="22">
        <f ca="1">AVERAGE(OFFSET($A144,0,Fixtures!$D$6,1,9))</f>
        <v>93.158784245806672</v>
      </c>
      <c r="AQ144" s="22">
        <f ca="1">AVERAGE(OFFSET($A144,0,Fixtures!$D$6,1,12))</f>
        <v>87.384305253074061</v>
      </c>
      <c r="AR144" s="22">
        <f ca="1">IF(OR(Fixtures!$D$6&lt;=0,Fixtures!$D$6&gt;39),AVERAGE(A144:AM144),AVERAGE(OFFSET($A144,0,Fixtures!$D$6,1,39-Fixtures!$D$6)))</f>
        <v>90.315336037941123</v>
      </c>
    </row>
  </sheetData>
  <sortState ref="AT3:AT20">
    <sortCondition ref="AT3"/>
  </sortState>
  <conditionalFormatting sqref="AP15">
    <cfRule type="cellIs" dxfId="109" priority="87" operator="between">
      <formula>79.99999999999</formula>
      <formula>82</formula>
    </cfRule>
    <cfRule type="cellIs" dxfId="108" priority="88" operator="lessThan">
      <formula>80</formula>
    </cfRule>
  </conditionalFormatting>
  <conditionalFormatting sqref="AQ15">
    <cfRule type="cellIs" dxfId="107" priority="85" operator="between">
      <formula>79.99999999999</formula>
      <formula>82</formula>
    </cfRule>
    <cfRule type="cellIs" dxfId="106" priority="86" operator="lessThan">
      <formula>80</formula>
    </cfRule>
  </conditionalFormatting>
  <conditionalFormatting sqref="AP16:AP24">
    <cfRule type="cellIs" dxfId="105" priority="83" operator="between">
      <formula>79.99999999999</formula>
      <formula>82</formula>
    </cfRule>
    <cfRule type="cellIs" dxfId="104" priority="84" operator="lessThan">
      <formula>80</formula>
    </cfRule>
  </conditionalFormatting>
  <conditionalFormatting sqref="AQ16:AQ24">
    <cfRule type="cellIs" dxfId="103" priority="81" operator="between">
      <formula>79.99999999999</formula>
      <formula>82</formula>
    </cfRule>
    <cfRule type="cellIs" dxfId="102" priority="82" operator="lessThan">
      <formula>80</formula>
    </cfRule>
  </conditionalFormatting>
  <conditionalFormatting sqref="AP27">
    <cfRule type="cellIs" dxfId="101" priority="79" operator="between">
      <formula>79.99999999999</formula>
      <formula>82</formula>
    </cfRule>
    <cfRule type="cellIs" dxfId="100" priority="80" operator="lessThan">
      <formula>80</formula>
    </cfRule>
  </conditionalFormatting>
  <conditionalFormatting sqref="AQ27">
    <cfRule type="cellIs" dxfId="99" priority="77" operator="between">
      <formula>79.99999999999</formula>
      <formula>82</formula>
    </cfRule>
    <cfRule type="cellIs" dxfId="98" priority="78" operator="lessThan">
      <formula>80</formula>
    </cfRule>
  </conditionalFormatting>
  <conditionalFormatting sqref="AP28:AP36">
    <cfRule type="cellIs" dxfId="97" priority="75" operator="between">
      <formula>79.99999999999</formula>
      <formula>82</formula>
    </cfRule>
    <cfRule type="cellIs" dxfId="96" priority="76" operator="lessThan">
      <formula>80</formula>
    </cfRule>
  </conditionalFormatting>
  <conditionalFormatting sqref="AQ28:AQ36">
    <cfRule type="cellIs" dxfId="95" priority="73" operator="between">
      <formula>79.99999999999</formula>
      <formula>82</formula>
    </cfRule>
    <cfRule type="cellIs" dxfId="94" priority="74" operator="lessThan">
      <formula>80</formula>
    </cfRule>
  </conditionalFormatting>
  <conditionalFormatting sqref="AP39">
    <cfRule type="cellIs" dxfId="93" priority="71" operator="between">
      <formula>79.99999999999</formula>
      <formula>82</formula>
    </cfRule>
    <cfRule type="cellIs" dxfId="92" priority="72" operator="lessThan">
      <formula>80</formula>
    </cfRule>
  </conditionalFormatting>
  <conditionalFormatting sqref="AQ39">
    <cfRule type="cellIs" dxfId="91" priority="69" operator="between">
      <formula>79.99999999999</formula>
      <formula>82</formula>
    </cfRule>
    <cfRule type="cellIs" dxfId="90" priority="70" operator="lessThan">
      <formula>80</formula>
    </cfRule>
  </conditionalFormatting>
  <conditionalFormatting sqref="AP40:AP48">
    <cfRule type="cellIs" dxfId="89" priority="67" operator="between">
      <formula>79.99999999999</formula>
      <formula>82</formula>
    </cfRule>
    <cfRule type="cellIs" dxfId="88" priority="68" operator="lessThan">
      <formula>80</formula>
    </cfRule>
  </conditionalFormatting>
  <conditionalFormatting sqref="AQ40:AQ48">
    <cfRule type="cellIs" dxfId="87" priority="65" operator="between">
      <formula>79.99999999999</formula>
      <formula>82</formula>
    </cfRule>
    <cfRule type="cellIs" dxfId="86" priority="66" operator="lessThan">
      <formula>80</formula>
    </cfRule>
  </conditionalFormatting>
  <conditionalFormatting sqref="AP51">
    <cfRule type="cellIs" dxfId="85" priority="63" operator="between">
      <formula>79.99999999999</formula>
      <formula>82</formula>
    </cfRule>
    <cfRule type="cellIs" dxfId="84" priority="64" operator="lessThan">
      <formula>80</formula>
    </cfRule>
  </conditionalFormatting>
  <conditionalFormatting sqref="AQ51">
    <cfRule type="cellIs" dxfId="83" priority="61" operator="between">
      <formula>79.99999999999</formula>
      <formula>82</formula>
    </cfRule>
    <cfRule type="cellIs" dxfId="82" priority="62" operator="lessThan">
      <formula>80</formula>
    </cfRule>
  </conditionalFormatting>
  <conditionalFormatting sqref="AP52:AP60">
    <cfRule type="cellIs" dxfId="81" priority="59" operator="between">
      <formula>79.99999999999</formula>
      <formula>82</formula>
    </cfRule>
    <cfRule type="cellIs" dxfId="80" priority="60" operator="lessThan">
      <formula>80</formula>
    </cfRule>
  </conditionalFormatting>
  <conditionalFormatting sqref="AQ52:AQ60">
    <cfRule type="cellIs" dxfId="79" priority="57" operator="between">
      <formula>79.99999999999</formula>
      <formula>82</formula>
    </cfRule>
    <cfRule type="cellIs" dxfId="78" priority="58" operator="lessThan">
      <formula>80</formula>
    </cfRule>
  </conditionalFormatting>
  <conditionalFormatting sqref="AP63">
    <cfRule type="cellIs" dxfId="77" priority="55" operator="between">
      <formula>79.99999999999</formula>
      <formula>82</formula>
    </cfRule>
    <cfRule type="cellIs" dxfId="76" priority="56" operator="lessThan">
      <formula>80</formula>
    </cfRule>
  </conditionalFormatting>
  <conditionalFormatting sqref="AQ63">
    <cfRule type="cellIs" dxfId="75" priority="53" operator="between">
      <formula>79.99999999999</formula>
      <formula>82</formula>
    </cfRule>
    <cfRule type="cellIs" dxfId="74" priority="54" operator="lessThan">
      <formula>80</formula>
    </cfRule>
  </conditionalFormatting>
  <conditionalFormatting sqref="AP64:AP72">
    <cfRule type="cellIs" dxfId="73" priority="51" operator="between">
      <formula>79.99999999999</formula>
      <formula>82</formula>
    </cfRule>
    <cfRule type="cellIs" dxfId="72" priority="52" operator="lessThan">
      <formula>80</formula>
    </cfRule>
  </conditionalFormatting>
  <conditionalFormatting sqref="AQ64:AQ72">
    <cfRule type="cellIs" dxfId="71" priority="49" operator="between">
      <formula>79.99999999999</formula>
      <formula>82</formula>
    </cfRule>
    <cfRule type="cellIs" dxfId="70" priority="50" operator="lessThan">
      <formula>80</formula>
    </cfRule>
  </conditionalFormatting>
  <conditionalFormatting sqref="AP75">
    <cfRule type="cellIs" dxfId="69" priority="47" operator="between">
      <formula>79.99999999999</formula>
      <formula>82</formula>
    </cfRule>
    <cfRule type="cellIs" dxfId="68" priority="48" operator="lessThan">
      <formula>80</formula>
    </cfRule>
  </conditionalFormatting>
  <conditionalFormatting sqref="AQ75">
    <cfRule type="cellIs" dxfId="67" priority="45" operator="between">
      <formula>79.99999999999</formula>
      <formula>82</formula>
    </cfRule>
    <cfRule type="cellIs" dxfId="66" priority="46" operator="lessThan">
      <formula>80</formula>
    </cfRule>
  </conditionalFormatting>
  <conditionalFormatting sqref="AP76:AP84">
    <cfRule type="cellIs" dxfId="65" priority="43" operator="between">
      <formula>79.99999999999</formula>
      <formula>82</formula>
    </cfRule>
    <cfRule type="cellIs" dxfId="64" priority="44" operator="lessThan">
      <formula>80</formula>
    </cfRule>
  </conditionalFormatting>
  <conditionalFormatting sqref="AQ76:AQ84">
    <cfRule type="cellIs" dxfId="63" priority="41" operator="between">
      <formula>79.99999999999</formula>
      <formula>82</formula>
    </cfRule>
    <cfRule type="cellIs" dxfId="62" priority="42" operator="lessThan">
      <formula>80</formula>
    </cfRule>
  </conditionalFormatting>
  <conditionalFormatting sqref="AP87">
    <cfRule type="cellIs" dxfId="61" priority="39" operator="between">
      <formula>79.99999999999</formula>
      <formula>82</formula>
    </cfRule>
    <cfRule type="cellIs" dxfId="60" priority="40" operator="lessThan">
      <formula>80</formula>
    </cfRule>
  </conditionalFormatting>
  <conditionalFormatting sqref="AQ87">
    <cfRule type="cellIs" dxfId="59" priority="37" operator="between">
      <formula>79.99999999999</formula>
      <formula>82</formula>
    </cfRule>
    <cfRule type="cellIs" dxfId="58" priority="38" operator="lessThan">
      <formula>80</formula>
    </cfRule>
  </conditionalFormatting>
  <conditionalFormatting sqref="AP88:AP96">
    <cfRule type="cellIs" dxfId="57" priority="35" operator="between">
      <formula>79.99999999999</formula>
      <formula>82</formula>
    </cfRule>
    <cfRule type="cellIs" dxfId="56" priority="36" operator="lessThan">
      <formula>80</formula>
    </cfRule>
  </conditionalFormatting>
  <conditionalFormatting sqref="AQ88:AQ96">
    <cfRule type="cellIs" dxfId="55" priority="33" operator="between">
      <formula>79.99999999999</formula>
      <formula>82</formula>
    </cfRule>
    <cfRule type="cellIs" dxfId="54" priority="34" operator="lessThan">
      <formula>80</formula>
    </cfRule>
  </conditionalFormatting>
  <conditionalFormatting sqref="AP99">
    <cfRule type="cellIs" dxfId="53" priority="31" operator="between">
      <formula>79.99999999999</formula>
      <formula>82</formula>
    </cfRule>
    <cfRule type="cellIs" dxfId="52" priority="32" operator="lessThan">
      <formula>80</formula>
    </cfRule>
  </conditionalFormatting>
  <conditionalFormatting sqref="AQ99">
    <cfRule type="cellIs" dxfId="51" priority="29" operator="between">
      <formula>79.99999999999</formula>
      <formula>82</formula>
    </cfRule>
    <cfRule type="cellIs" dxfId="50" priority="30" operator="lessThan">
      <formula>80</formula>
    </cfRule>
  </conditionalFormatting>
  <conditionalFormatting sqref="AP100:AP108">
    <cfRule type="cellIs" dxfId="49" priority="27" operator="between">
      <formula>79.99999999999</formula>
      <formula>82</formula>
    </cfRule>
    <cfRule type="cellIs" dxfId="48" priority="28" operator="lessThan">
      <formula>80</formula>
    </cfRule>
  </conditionalFormatting>
  <conditionalFormatting sqref="AQ100:AQ108">
    <cfRule type="cellIs" dxfId="47" priority="25" operator="between">
      <formula>79.99999999999</formula>
      <formula>82</formula>
    </cfRule>
    <cfRule type="cellIs" dxfId="46" priority="26" operator="lessThan">
      <formula>80</formula>
    </cfRule>
  </conditionalFormatting>
  <conditionalFormatting sqref="AP111">
    <cfRule type="cellIs" dxfId="45" priority="23" operator="between">
      <formula>79.99999999999</formula>
      <formula>82</formula>
    </cfRule>
    <cfRule type="cellIs" dxfId="44" priority="24" operator="lessThan">
      <formula>80</formula>
    </cfRule>
  </conditionalFormatting>
  <conditionalFormatting sqref="AQ111">
    <cfRule type="cellIs" dxfId="43" priority="21" operator="between">
      <formula>79.99999999999</formula>
      <formula>82</formula>
    </cfRule>
    <cfRule type="cellIs" dxfId="42" priority="22" operator="lessThan">
      <formula>80</formula>
    </cfRule>
  </conditionalFormatting>
  <conditionalFormatting sqref="AP112:AP120">
    <cfRule type="cellIs" dxfId="41" priority="19" operator="between">
      <formula>79.99999999999</formula>
      <formula>82</formula>
    </cfRule>
    <cfRule type="cellIs" dxfId="40" priority="20" operator="lessThan">
      <formula>80</formula>
    </cfRule>
  </conditionalFormatting>
  <conditionalFormatting sqref="AQ112:AQ120">
    <cfRule type="cellIs" dxfId="39" priority="17" operator="between">
      <formula>79.99999999999</formula>
      <formula>82</formula>
    </cfRule>
    <cfRule type="cellIs" dxfId="38" priority="18" operator="lessThan">
      <formula>80</formula>
    </cfRule>
  </conditionalFormatting>
  <conditionalFormatting sqref="AP123">
    <cfRule type="cellIs" dxfId="37" priority="15" operator="between">
      <formula>79.99999999999</formula>
      <formula>82</formula>
    </cfRule>
    <cfRule type="cellIs" dxfId="36" priority="16" operator="lessThan">
      <formula>80</formula>
    </cfRule>
  </conditionalFormatting>
  <conditionalFormatting sqref="AQ123">
    <cfRule type="cellIs" dxfId="35" priority="13" operator="between">
      <formula>79.99999999999</formula>
      <formula>82</formula>
    </cfRule>
    <cfRule type="cellIs" dxfId="34" priority="14" operator="lessThan">
      <formula>80</formula>
    </cfRule>
  </conditionalFormatting>
  <conditionalFormatting sqref="AP124:AP132">
    <cfRule type="cellIs" dxfId="33" priority="11" operator="between">
      <formula>79.99999999999</formula>
      <formula>82</formula>
    </cfRule>
    <cfRule type="cellIs" dxfId="32" priority="12" operator="lessThan">
      <formula>80</formula>
    </cfRule>
  </conditionalFormatting>
  <conditionalFormatting sqref="AQ124:AQ132">
    <cfRule type="cellIs" dxfId="31" priority="9" operator="between">
      <formula>79.99999999999</formula>
      <formula>82</formula>
    </cfRule>
    <cfRule type="cellIs" dxfId="30" priority="10" operator="lessThan">
      <formula>80</formula>
    </cfRule>
  </conditionalFormatting>
  <conditionalFormatting sqref="AP135">
    <cfRule type="cellIs" dxfId="29" priority="7" operator="between">
      <formula>79.99999999999</formula>
      <formula>82</formula>
    </cfRule>
    <cfRule type="cellIs" dxfId="28" priority="8" operator="lessThan">
      <formula>80</formula>
    </cfRule>
  </conditionalFormatting>
  <conditionalFormatting sqref="AQ135">
    <cfRule type="cellIs" dxfId="27" priority="5" operator="between">
      <formula>79.99999999999</formula>
      <formula>82</formula>
    </cfRule>
    <cfRule type="cellIs" dxfId="26" priority="6" operator="lessThan">
      <formula>80</formula>
    </cfRule>
  </conditionalFormatting>
  <conditionalFormatting sqref="AP136:AP144">
    <cfRule type="cellIs" dxfId="25" priority="3" operator="between">
      <formula>79.99999999999</formula>
      <formula>82</formula>
    </cfRule>
    <cfRule type="cellIs" dxfId="24" priority="4" operator="lessThan">
      <formula>80</formula>
    </cfRule>
  </conditionalFormatting>
  <conditionalFormatting sqref="AQ136:AQ144">
    <cfRule type="cellIs" dxfId="23" priority="1" operator="between">
      <formula>79.99999999999</formula>
      <formula>82</formula>
    </cfRule>
    <cfRule type="cellIs" dxfId="22" priority="2" operator="lessThan">
      <formula>80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FC1D4-D2ED-4D22-9605-B494282E184C}">
  <dimension ref="A1:AR144"/>
  <sheetViews>
    <sheetView workbookViewId="0">
      <pane xSplit="1" topLeftCell="B1" activePane="topRight" state="frozen"/>
      <selection pane="topRight" activeCell="V24" sqref="V24"/>
    </sheetView>
  </sheetViews>
  <sheetFormatPr defaultColWidth="9.109375" defaultRowHeight="12" x14ac:dyDescent="0.25"/>
  <cols>
    <col min="1" max="1" width="5" style="21" bestFit="1" customWidth="1"/>
    <col min="2" max="10" width="5.6640625" style="21" hidden="1" customWidth="1"/>
    <col min="11" max="22" width="5.6640625" style="21" customWidth="1"/>
    <col min="23" max="39" width="5.6640625" style="21" hidden="1" customWidth="1"/>
    <col min="40" max="42" width="7.88671875" style="21" bestFit="1" customWidth="1"/>
    <col min="43" max="43" width="7.88671875" style="21" customWidth="1"/>
    <col min="44" max="44" width="5.6640625" style="21" bestFit="1" customWidth="1"/>
    <col min="45" max="16384" width="9.109375" style="21"/>
  </cols>
  <sheetData>
    <row r="1" spans="1:44" x14ac:dyDescent="0.25">
      <c r="A1" s="30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31" t="s">
        <v>56</v>
      </c>
      <c r="AO1" s="31" t="s">
        <v>57</v>
      </c>
      <c r="AP1" s="31" t="s">
        <v>58</v>
      </c>
      <c r="AQ1" s="31" t="s">
        <v>82</v>
      </c>
      <c r="AR1" s="31" t="s">
        <v>59</v>
      </c>
    </row>
    <row r="2" spans="1:44" x14ac:dyDescent="0.25">
      <c r="A2" s="30" t="s">
        <v>111</v>
      </c>
      <c r="B2" s="9">
        <f ca="1">VLOOKUP($A2,'Proj GC'!$A$24:$AM$43,B$1+1,FALSE)</f>
        <v>2.1371135498096772</v>
      </c>
      <c r="C2" s="9">
        <f ca="1">VLOOKUP($A2,'Proj GC'!$A$24:$AM$43,C$1+1,FALSE)</f>
        <v>1.0895536130562569</v>
      </c>
      <c r="D2" s="9">
        <f ca="1">VLOOKUP($A2,'Proj GC'!$A$24:$AM$43,D$1+1,FALSE)</f>
        <v>1.5035612334955426</v>
      </c>
      <c r="E2" s="9">
        <f ca="1">VLOOKUP($A2,'Proj GC'!$A$24:$AM$43,E$1+1,FALSE)</f>
        <v>1.4193748281029119</v>
      </c>
      <c r="F2" s="9">
        <f ca="1">VLOOKUP($A2,'Proj GC'!$A$24:$AM$43,F$1+1,FALSE)</f>
        <v>1.3565383297293909</v>
      </c>
      <c r="G2" s="9">
        <f ca="1">VLOOKUP($A2,'Proj GC'!$A$24:$AM$43,G$1+1,FALSE)</f>
        <v>2.0066410814425613</v>
      </c>
      <c r="H2" s="9">
        <f ca="1">VLOOKUP($A2,'Proj GC'!$A$24:$AM$43,H$1+1,FALSE)</f>
        <v>1.2521347379623735</v>
      </c>
      <c r="I2" s="9">
        <f ca="1">VLOOKUP($A2,'Proj GC'!$A$24:$AM$43,I$1+1,FALSE)</f>
        <v>1.7831996189550583</v>
      </c>
      <c r="J2" s="9">
        <f ca="1">VLOOKUP($A2,'Proj GC'!$A$24:$AM$43,J$1+1,FALSE)</f>
        <v>1.411316575638192</v>
      </c>
      <c r="K2" s="9">
        <f ca="1">VLOOKUP($A2,'Proj GC'!$A$24:$AM$43,K$1+1,FALSE)</f>
        <v>3.8786574732904948</v>
      </c>
      <c r="L2" s="9">
        <f ca="1">VLOOKUP($A2,'Proj GC'!$A$24:$AM$43,L$1+1,FALSE)</f>
        <v>2.1797393745692322</v>
      </c>
      <c r="M2" s="9">
        <f ca="1">VLOOKUP($A2,'Proj GC'!$A$24:$AM$43,M$1+1,FALSE)</f>
        <v>2.2837645013973078</v>
      </c>
      <c r="N2" s="9">
        <f ca="1">VLOOKUP($A2,'Proj GC'!$A$24:$AM$43,N$1+1,FALSE)</f>
        <v>1.0178259379811325</v>
      </c>
      <c r="O2" s="9">
        <f ca="1">VLOOKUP($A2,'Proj GC'!$A$24:$AM$43,O$1+1,FALSE)</f>
        <v>2.7020461399146281</v>
      </c>
      <c r="P2" s="9">
        <f ca="1">VLOOKUP($A2,'Proj GC'!$A$24:$AM$43,P$1+1,FALSE)</f>
        <v>2.940737083313246</v>
      </c>
      <c r="Q2" s="9">
        <f ca="1">VLOOKUP($A2,'Proj GC'!$A$24:$AM$43,Q$1+1,FALSE)</f>
        <v>1.83943393902116</v>
      </c>
      <c r="R2" s="9">
        <f ca="1">VLOOKUP($A2,'Proj GC'!$A$24:$AM$43,R$1+1,FALSE)</f>
        <v>1.8857245335290733</v>
      </c>
      <c r="S2" s="9">
        <f ca="1">VLOOKUP($A2,'Proj GC'!$A$24:$AM$43,S$1+1,FALSE)</f>
        <v>1.593503376973505</v>
      </c>
      <c r="T2" s="9">
        <f ca="1">VLOOKUP($A2,'Proj GC'!$A$24:$AM$43,T$1+1,FALSE)</f>
        <v>1.1937121416145431</v>
      </c>
      <c r="U2" s="9">
        <f ca="1">VLOOKUP($A2,'Proj GC'!$A$24:$AM$43,U$1+1,FALSE)</f>
        <v>1.9385419218910909</v>
      </c>
      <c r="V2" s="9">
        <f ca="1">VLOOKUP($A2,'Proj GC'!$A$24:$AM$43,V$1+1,FALSE)</f>
        <v>1.8704728801660149</v>
      </c>
      <c r="W2" s="9">
        <f ca="1">VLOOKUP($A2,'Proj GC'!$A$24:$AM$43,W$1+1,FALSE)</f>
        <v>2.5964566556738018</v>
      </c>
      <c r="X2" s="9">
        <f ca="1">VLOOKUP($A2,'Proj GC'!$A$24:$AM$43,X$1+1,FALSE)</f>
        <v>2.1082630327434724</v>
      </c>
      <c r="Y2" s="9">
        <f ca="1">VLOOKUP($A2,'Proj GC'!$A$24:$AM$43,Y$1+1,FALSE)</f>
        <v>1.2977016171337048</v>
      </c>
      <c r="Z2" s="9">
        <f ca="1">VLOOKUP($A2,'Proj GC'!$A$24:$AM$43,Z$1+1,FALSE)</f>
        <v>1.6276047799976188</v>
      </c>
      <c r="AA2" s="9">
        <f ca="1">VLOOKUP($A2,'Proj GC'!$A$24:$AM$43,AA$1+1,FALSE)</f>
        <v>1.4306297316907755</v>
      </c>
      <c r="AB2" s="9">
        <f ca="1">VLOOKUP($A2,'Proj GC'!$A$24:$AM$43,AB$1+1,FALSE)</f>
        <v>2.3804186248616559</v>
      </c>
      <c r="AC2" s="9">
        <f ca="1">VLOOKUP($A2,'Proj GC'!$A$24:$AM$43,AC$1+1,FALSE)</f>
        <v>1.2623445224450818</v>
      </c>
      <c r="AD2" s="9">
        <f ca="1">VLOOKUP($A2,'Proj GC'!$A$24:$AM$43,AD$1+1,FALSE)</f>
        <v>2.7477963780439558</v>
      </c>
      <c r="AE2" s="9">
        <f ca="1">VLOOKUP($A2,'Proj GC'!$A$24:$AM$43,AE$1+1,FALSE)</f>
        <v>1.9685925929617591</v>
      </c>
      <c r="AF2" s="9">
        <f ca="1">VLOOKUP($A2,'Proj GC'!$A$24:$AM$43,AF$1+1,FALSE)</f>
        <v>1.5204560308113217</v>
      </c>
      <c r="AG2" s="9">
        <f ca="1">VLOOKUP($A2,'Proj GC'!$A$24:$AM$43,AG$1+1,FALSE)</f>
        <v>1.5288010298610073</v>
      </c>
      <c r="AH2" s="9">
        <f ca="1">VLOOKUP($A2,'Proj GC'!$A$24:$AM$43,AH$1+1,FALSE)</f>
        <v>3.2561538805293475</v>
      </c>
      <c r="AI2" s="9">
        <f ca="1">VLOOKUP($A2,'Proj GC'!$A$24:$AM$43,AI$1+1,FALSE)</f>
        <v>1.8088077465544201</v>
      </c>
      <c r="AJ2" s="9">
        <f ca="1">VLOOKUP($A2,'Proj GC'!$A$24:$AM$43,AJ$1+1,FALSE)</f>
        <v>0.95016000889533769</v>
      </c>
      <c r="AK2" s="9">
        <f ca="1">VLOOKUP($A2,'Proj GC'!$A$24:$AM$43,AK$1+1,FALSE)</f>
        <v>2.2460606080612426</v>
      </c>
      <c r="AL2" s="9">
        <f ca="1">VLOOKUP($A2,'Proj GC'!$A$24:$AM$43,AL$1+1,FALSE)</f>
        <v>1.3432886578251855</v>
      </c>
      <c r="AM2" s="9">
        <f ca="1">VLOOKUP($A2,'Proj GC'!$A$24:$AM$43,AM$1+1,FALSE)</f>
        <v>2.0264338012006955</v>
      </c>
      <c r="AN2" s="9">
        <f ca="1">AVERAGE(OFFSET($A2,0,Fixtures!$D$6,1,3))</f>
        <v>1.8128843788500166</v>
      </c>
      <c r="AO2" s="9">
        <f ca="1">AVERAGE(OFFSET($A2,0,Fixtures!$D$6,1,6))</f>
        <v>1.9028977716668078</v>
      </c>
      <c r="AP2" s="9">
        <f ca="1">AVERAGE(OFFSET($A2,0,Fixtures!$D$6,1,9))</f>
        <v>1.9691997301336137</v>
      </c>
      <c r="AQ2" s="9">
        <f ca="1">AVERAGE(OFFSET($A2,0,Fixtures!$D$6,1,12))</f>
        <v>1.8939854945594605</v>
      </c>
      <c r="AR2" s="9">
        <f ca="1">IF(OR(Fixtures!$D$6&lt;=0,Fixtures!$D$6&gt;39),AVERAGE(A2:AM2),AVERAGE(OFFSET($A2,0,Fixtures!$D$6,1,39-Fixtures!$D$6)))</f>
        <v>1.8641105995528147</v>
      </c>
    </row>
    <row r="3" spans="1:44" x14ac:dyDescent="0.25">
      <c r="A3" s="30" t="s">
        <v>121</v>
      </c>
      <c r="B3" s="9">
        <f ca="1">VLOOKUP($A3,'Proj GC'!$A$24:$AM$43,B$1+1,FALSE)</f>
        <v>1.5555129155713647</v>
      </c>
      <c r="C3" s="9">
        <f ca="1">VLOOKUP($A3,'Proj GC'!$A$24:$AM$43,C$1+1,FALSE)</f>
        <v>1.0885051638724494</v>
      </c>
      <c r="D3" s="9">
        <f ca="1">VLOOKUP($A3,'Proj GC'!$A$24:$AM$43,D$1+1,FALSE)</f>
        <v>1.2786492032479913</v>
      </c>
      <c r="E3" s="9">
        <f ca="1">VLOOKUP($A3,'Proj GC'!$A$24:$AM$43,E$1+1,FALSE)</f>
        <v>3.112288533278218</v>
      </c>
      <c r="F3" s="9">
        <f ca="1">VLOOKUP($A3,'Proj GC'!$A$24:$AM$43,F$1+1,FALSE)</f>
        <v>1.0047302743063729</v>
      </c>
      <c r="G3" s="9">
        <f ca="1">VLOOKUP($A3,'Proj GC'!$A$24:$AM$43,G$1+1,FALSE)</f>
        <v>1.2200349999024973</v>
      </c>
      <c r="H3" s="9">
        <f ca="1">VLOOKUP($A3,'Proj GC'!$A$24:$AM$43,H$1+1,FALSE)</f>
        <v>2.3596882083060833</v>
      </c>
      <c r="I3" s="9">
        <f ca="1">VLOOKUP($A3,'Proj GC'!$A$24:$AM$43,I$1+1,FALSE)</f>
        <v>1.14795713206682</v>
      </c>
      <c r="J3" s="9">
        <f ca="1">VLOOKUP($A3,'Proj GC'!$A$24:$AM$43,J$1+1,FALSE)</f>
        <v>1.6689220883965552</v>
      </c>
      <c r="K3" s="9">
        <f ca="1">VLOOKUP($A3,'Proj GC'!$A$24:$AM$43,K$1+1,FALSE)</f>
        <v>1.2064783802937671</v>
      </c>
      <c r="L3" s="9">
        <f ca="1">VLOOKUP($A3,'Proj GC'!$A$24:$AM$43,L$1+1,FALSE)</f>
        <v>0.95785117298076927</v>
      </c>
      <c r="M3" s="9">
        <f ca="1">VLOOKUP($A3,'Proj GC'!$A$24:$AM$43,M$1+1,FALSE)</f>
        <v>2.1681592859270071</v>
      </c>
      <c r="N3" s="9">
        <f ca="1">VLOOKUP($A3,'Proj GC'!$A$24:$AM$43,N$1+1,FALSE)</f>
        <v>1.4759872960067326</v>
      </c>
      <c r="O3" s="9">
        <f ca="1">VLOOKUP($A3,'Proj GC'!$A$24:$AM$43,O$1+1,FALSE)</f>
        <v>2.6127830195749442</v>
      </c>
      <c r="P3" s="9">
        <f ca="1">VLOOKUP($A3,'Proj GC'!$A$24:$AM$43,P$1+1,FALSE)</f>
        <v>1.6101566253749326</v>
      </c>
      <c r="Q3" s="9">
        <f ca="1">VLOOKUP($A3,'Proj GC'!$A$24:$AM$43,Q$1+1,FALSE)</f>
        <v>1.2267311428414926</v>
      </c>
      <c r="R3" s="9">
        <f ca="1">VLOOKUP($A3,'Proj GC'!$A$24:$AM$43,R$1+1,FALSE)</f>
        <v>1.1389260413812217</v>
      </c>
      <c r="S3" s="9">
        <f ca="1">VLOOKUP($A3,'Proj GC'!$A$24:$AM$43,S$1+1,FALSE)</f>
        <v>1.0129227469316542</v>
      </c>
      <c r="T3" s="9">
        <f ca="1">VLOOKUP($A3,'Proj GC'!$A$24:$AM$43,T$1+1,FALSE)</f>
        <v>1.7148495429640154</v>
      </c>
      <c r="U3" s="9">
        <f ca="1">VLOOKUP($A3,'Proj GC'!$A$24:$AM$43,U$1+1,FALSE)</f>
        <v>0.8742729255311249</v>
      </c>
      <c r="V3" s="9">
        <f ca="1">VLOOKUP($A3,'Proj GC'!$A$24:$AM$43,V$1+1,FALSE)</f>
        <v>1.5796259906842376</v>
      </c>
      <c r="W3" s="9">
        <f ca="1">VLOOKUP($A3,'Proj GC'!$A$24:$AM$43,W$1+1,FALSE)</f>
        <v>1.8022701730314299</v>
      </c>
      <c r="X3" s="9">
        <f ca="1">VLOOKUP($A3,'Proj GC'!$A$24:$AM$43,X$1+1,FALSE)</f>
        <v>1.1172123071084379</v>
      </c>
      <c r="Y3" s="9">
        <f ca="1">VLOOKUP($A3,'Proj GC'!$A$24:$AM$43,Y$1+1,FALSE)</f>
        <v>1.3060126418427915</v>
      </c>
      <c r="Z3" s="9">
        <f ca="1">VLOOKUP($A3,'Proj GC'!$A$24:$AM$43,Z$1+1,FALSE)</f>
        <v>1.6260385781304494</v>
      </c>
      <c r="AA3" s="9">
        <f ca="1">VLOOKUP($A3,'Proj GC'!$A$24:$AM$43,AA$1+1,FALSE)</f>
        <v>1.0412937699279383</v>
      </c>
      <c r="AB3" s="9">
        <f ca="1">VLOOKUP($A3,'Proj GC'!$A$24:$AM$43,AB$1+1,FALSE)</f>
        <v>1.5131315108485206</v>
      </c>
      <c r="AC3" s="9">
        <f ca="1">VLOOKUP($A3,'Proj GC'!$A$24:$AM$43,AC$1+1,FALSE)</f>
        <v>0.76242156489156165</v>
      </c>
      <c r="AD3" s="9">
        <f ca="1">VLOOKUP($A3,'Proj GC'!$A$24:$AM$43,AD$1+1,FALSE)</f>
        <v>1.8325242998002544</v>
      </c>
      <c r="AE3" s="9">
        <f ca="1">VLOOKUP($A3,'Proj GC'!$A$24:$AM$43,AE$1+1,FALSE)</f>
        <v>1.0778734434328063</v>
      </c>
      <c r="AF3" s="9">
        <f ca="1">VLOOKUP($A3,'Proj GC'!$A$24:$AM$43,AF$1+1,FALSE)</f>
        <v>2.2048699113186996</v>
      </c>
      <c r="AG3" s="9">
        <f ca="1">VLOOKUP($A3,'Proj GC'!$A$24:$AM$43,AG$1+1,FALSE)</f>
        <v>1.4514124145461784</v>
      </c>
      <c r="AH3" s="9">
        <f ca="1">VLOOKUP($A3,'Proj GC'!$A$24:$AM$43,AH$1+1,FALSE)</f>
        <v>1.4308640979095446</v>
      </c>
      <c r="AI3" s="9">
        <f ca="1">VLOOKUP($A3,'Proj GC'!$A$24:$AM$43,AI$1+1,FALSE)</f>
        <v>1.749053095748516</v>
      </c>
      <c r="AJ3" s="9">
        <f ca="1">VLOOKUP($A3,'Proj GC'!$A$24:$AM$43,AJ$1+1,FALSE)</f>
        <v>2.0834328197978156</v>
      </c>
      <c r="AK3" s="9">
        <f ca="1">VLOOKUP($A3,'Proj GC'!$A$24:$AM$43,AK$1+1,FALSE)</f>
        <v>1.9100809085556414</v>
      </c>
      <c r="AL3" s="9">
        <f ca="1">VLOOKUP($A3,'Proj GC'!$A$24:$AM$43,AL$1+1,FALSE)</f>
        <v>0.8167176445628288</v>
      </c>
      <c r="AM3" s="9">
        <f ca="1">VLOOKUP($A3,'Proj GC'!$A$24:$AM$43,AM$1+1,FALSE)</f>
        <v>1.500893372729273</v>
      </c>
      <c r="AN3" s="9">
        <f ca="1">AVERAGE(OFFSET($A3,0,Fixtures!$D$6,1,3))</f>
        <v>1.3934879529689692</v>
      </c>
      <c r="AO3" s="9">
        <f ca="1">AVERAGE(OFFSET($A3,0,Fixtures!$D$6,1,6))</f>
        <v>1.3088805278385884</v>
      </c>
      <c r="AP3" s="9">
        <f ca="1">AVERAGE(OFFSET($A3,0,Fixtures!$D$6,1,9))</f>
        <v>1.4378255100895503</v>
      </c>
      <c r="AQ3" s="9">
        <f ca="1">AVERAGE(OFFSET($A3,0,Fixtures!$D$6,1,12))</f>
        <v>1.5569163679089939</v>
      </c>
      <c r="AR3" s="9">
        <f ca="1">IF(OR(Fixtures!$D$6&lt;=0,Fixtures!$D$6&gt;39),AVERAGE(A3:AM3),AVERAGE(OFFSET($A3,0,Fixtures!$D$6,1,39-Fixtures!$D$6)))</f>
        <v>1.5000433880142876</v>
      </c>
    </row>
    <row r="4" spans="1:44" x14ac:dyDescent="0.25">
      <c r="A4" s="30" t="s">
        <v>73</v>
      </c>
      <c r="B4" s="9">
        <f ca="1">VLOOKUP($A4,'Proj GC'!$A$24:$AM$43,B$1+1,FALSE)</f>
        <v>1.089074872543899</v>
      </c>
      <c r="C4" s="9">
        <f ca="1">VLOOKUP($A4,'Proj GC'!$A$24:$AM$43,C$1+1,FALSE)</f>
        <v>1.7943926288672987</v>
      </c>
      <c r="D4" s="9">
        <f ca="1">VLOOKUP($A4,'Proj GC'!$A$24:$AM$43,D$1+1,FALSE)</f>
        <v>2.2400665199279817</v>
      </c>
      <c r="E4" s="9">
        <f ca="1">VLOOKUP($A4,'Proj GC'!$A$24:$AM$43,E$1+1,FALSE)</f>
        <v>2.3706333231425734</v>
      </c>
      <c r="F4" s="9">
        <f ca="1">VLOOKUP($A4,'Proj GC'!$A$24:$AM$43,F$1+1,FALSE)</f>
        <v>1.2971821318314822</v>
      </c>
      <c r="G4" s="9">
        <f ca="1">VLOOKUP($A4,'Proj GC'!$A$24:$AM$43,G$1+1,FALSE)</f>
        <v>2.0536819104272035</v>
      </c>
      <c r="H4" s="9">
        <f ca="1">VLOOKUP($A4,'Proj GC'!$A$24:$AM$43,H$1+1,FALSE)</f>
        <v>1.1703396198760179</v>
      </c>
      <c r="I4" s="9">
        <f ca="1">VLOOKUP($A4,'Proj GC'!$A$24:$AM$43,I$1+1,FALSE)</f>
        <v>1.7312091439034893</v>
      </c>
      <c r="J4" s="9">
        <f ca="1">VLOOKUP($A4,'Proj GC'!$A$24:$AM$43,J$1+1,FALSE)</f>
        <v>1.0298629853955117</v>
      </c>
      <c r="K4" s="9">
        <f ca="1">VLOOKUP($A4,'Proj GC'!$A$24:$AM$43,K$1+1,FALSE)</f>
        <v>1.6724572879797108</v>
      </c>
      <c r="L4" s="9">
        <f ca="1">VLOOKUP($A4,'Proj GC'!$A$24:$AM$43,L$1+1,FALSE)</f>
        <v>1.560530450292245</v>
      </c>
      <c r="M4" s="9">
        <f ca="1">VLOOKUP($A4,'Proj GC'!$A$24:$AM$43,M$1+1,FALSE)</f>
        <v>1.3117579460455751</v>
      </c>
      <c r="N4" s="9">
        <f ca="1">VLOOKUP($A4,'Proj GC'!$A$24:$AM$43,N$1+1,FALSE)</f>
        <v>1.318957508934169</v>
      </c>
      <c r="O4" s="9">
        <f ca="1">VLOOKUP($A4,'Proj GC'!$A$24:$AM$43,O$1+1,FALSE)</f>
        <v>1.8437729363792368</v>
      </c>
      <c r="P4" s="9">
        <f ca="1">VLOOKUP($A4,'Proj GC'!$A$24:$AM$43,P$1+1,FALSE)</f>
        <v>1.2245511684988102</v>
      </c>
      <c r="Q4" s="9">
        <f ca="1">VLOOKUP($A4,'Proj GC'!$A$24:$AM$43,Q$1+1,FALSE)</f>
        <v>1.8805479323028325</v>
      </c>
      <c r="R4" s="9">
        <f ca="1">VLOOKUP($A4,'Proj GC'!$A$24:$AM$43,R$1+1,FALSE)</f>
        <v>2.5370909504095569</v>
      </c>
      <c r="S4" s="9">
        <f ca="1">VLOOKUP($A4,'Proj GC'!$A$24:$AM$43,S$1+1,FALSE)</f>
        <v>1.0802664850264654</v>
      </c>
      <c r="T4" s="9">
        <f ca="1">VLOOKUP($A4,'Proj GC'!$A$24:$AM$43,T$1+1,FALSE)</f>
        <v>1.1589086004643194</v>
      </c>
      <c r="U4" s="9">
        <f ca="1">VLOOKUP($A4,'Proj GC'!$A$24:$AM$43,U$1+1,FALSE)</f>
        <v>1.8188824467878189</v>
      </c>
      <c r="V4" s="9">
        <f ca="1">VLOOKUP($A4,'Proj GC'!$A$24:$AM$43,V$1+1,FALSE)</f>
        <v>1.7482851111728168</v>
      </c>
      <c r="W4" s="9">
        <f ca="1">VLOOKUP($A4,'Proj GC'!$A$24:$AM$43,W$1+1,FALSE)</f>
        <v>1.1195788456723681</v>
      </c>
      <c r="X4" s="9">
        <f ca="1">VLOOKUP($A4,'Proj GC'!$A$24:$AM$43,X$1+1,FALSE)</f>
        <v>1.5384372991710729</v>
      </c>
      <c r="Y4" s="9">
        <f ca="1">VLOOKUP($A4,'Proj GC'!$A$24:$AM$43,Y$1+1,FALSE)</f>
        <v>1.2175989933042424</v>
      </c>
      <c r="Z4" s="9">
        <f ca="1">VLOOKUP($A4,'Proj GC'!$A$24:$AM$43,Z$1+1,FALSE)</f>
        <v>1.2012049829607538</v>
      </c>
      <c r="AA4" s="9">
        <f ca="1">VLOOKUP($A4,'Proj GC'!$A$24:$AM$43,AA$1+1,FALSE)</f>
        <v>1.6268896244174296</v>
      </c>
      <c r="AB4" s="9">
        <f ca="1">VLOOKUP($A4,'Proj GC'!$A$24:$AM$43,AB$1+1,FALSE)</f>
        <v>1.6137314159037319</v>
      </c>
      <c r="AC4" s="9">
        <f ca="1">VLOOKUP($A4,'Proj GC'!$A$24:$AM$43,AC$1+1,FALSE)</f>
        <v>1.6983831982080504</v>
      </c>
      <c r="AD4" s="9">
        <f ca="1">VLOOKUP($A4,'Proj GC'!$A$24:$AM$43,AD$1+1,FALSE)</f>
        <v>2.8092135778844782</v>
      </c>
      <c r="AE4" s="9">
        <f ca="1">VLOOKUP($A4,'Proj GC'!$A$24:$AM$43,AE$1+1,FALSE)</f>
        <v>0.81974086486283992</v>
      </c>
      <c r="AF4" s="9">
        <f ca="1">VLOOKUP($A4,'Proj GC'!$A$24:$AM$43,AF$1+1,FALSE)</f>
        <v>1.9702945503831415</v>
      </c>
      <c r="AG4" s="9">
        <f ca="1">VLOOKUP($A4,'Proj GC'!$A$24:$AM$43,AG$1+1,FALSE)</f>
        <v>0.8781189556172857</v>
      </c>
      <c r="AH4" s="9">
        <f ca="1">VLOOKUP($A4,'Proj GC'!$A$24:$AM$43,AH$1+1,FALSE)</f>
        <v>2.3311627714242182</v>
      </c>
      <c r="AI4" s="9">
        <f ca="1">VLOOKUP($A4,'Proj GC'!$A$24:$AM$43,AI$1+1,FALSE)</f>
        <v>1.2342612218737039</v>
      </c>
      <c r="AJ4" s="9">
        <f ca="1">VLOOKUP($A4,'Proj GC'!$A$24:$AM$43,AJ$1+1,FALSE)</f>
        <v>1.5869528857400697</v>
      </c>
      <c r="AK4" s="9">
        <f ca="1">VLOOKUP($A4,'Proj GC'!$A$24:$AM$43,AK$1+1,FALSE)</f>
        <v>3.3462722087813064</v>
      </c>
      <c r="AL4" s="9">
        <f ca="1">VLOOKUP($A4,'Proj GC'!$A$24:$AM$43,AL$1+1,FALSE)</f>
        <v>1.3747787995421776</v>
      </c>
      <c r="AM4" s="9">
        <f ca="1">VLOOKUP($A4,'Proj GC'!$A$24:$AM$43,AM$1+1,FALSE)</f>
        <v>1.9377659006371524</v>
      </c>
      <c r="AN4" s="9">
        <f ca="1">AVERAGE(OFFSET($A4,0,Fixtures!$D$6,1,3))</f>
        <v>1.4806086744273053</v>
      </c>
      <c r="AO4" s="9">
        <f ca="1">AVERAGE(OFFSET($A4,0,Fixtures!$D$6,1,6))</f>
        <v>1.6281939440395474</v>
      </c>
      <c r="AP4" s="9">
        <f ca="1">AVERAGE(OFFSET($A4,0,Fixtures!$D$6,1,9))</f>
        <v>1.6609711046291031</v>
      </c>
      <c r="AQ4" s="9">
        <f ca="1">AVERAGE(OFFSET($A4,0,Fixtures!$D$6,1,12))</f>
        <v>1.7596855215047507</v>
      </c>
      <c r="AR4" s="9">
        <f ca="1">IF(OR(Fixtures!$D$6&lt;=0,Fixtures!$D$6&gt;39),AVERAGE(A4:AM4),AVERAGE(OFFSET($A4,0,Fixtures!$D$6,1,39-Fixtures!$D$6)))</f>
        <v>1.7449122113025957</v>
      </c>
    </row>
    <row r="5" spans="1:44" x14ac:dyDescent="0.25">
      <c r="A5" s="30" t="s">
        <v>61</v>
      </c>
      <c r="B5" s="9">
        <f ca="1">VLOOKUP($A5,'Proj GC'!$A$24:$AM$43,B$1+1,FALSE)</f>
        <v>1.1445174919273002</v>
      </c>
      <c r="C5" s="9">
        <f ca="1">VLOOKUP($A5,'Proj GC'!$A$24:$AM$43,C$1+1,FALSE)</f>
        <v>1.4412494199371324</v>
      </c>
      <c r="D5" s="9">
        <f ca="1">VLOOKUP($A5,'Proj GC'!$A$24:$AM$43,D$1+1,FALSE)</f>
        <v>1.6402904801219682</v>
      </c>
      <c r="E5" s="9">
        <f ca="1">VLOOKUP($A5,'Proj GC'!$A$24:$AM$43,E$1+1,FALSE)</f>
        <v>1.5655754974146125</v>
      </c>
      <c r="F5" s="9">
        <f ca="1">VLOOKUP($A5,'Proj GC'!$A$24:$AM$43,F$1+1,FALSE)</f>
        <v>1.5142383464172118</v>
      </c>
      <c r="G5" s="9">
        <f ca="1">VLOOKUP($A5,'Proj GC'!$A$24:$AM$43,G$1+1,FALSE)</f>
        <v>0.85737152876241396</v>
      </c>
      <c r="H5" s="9">
        <f ca="1">VLOOKUP($A5,'Proj GC'!$A$24:$AM$43,H$1+1,FALSE)</f>
        <v>1.4938503210901672</v>
      </c>
      <c r="I5" s="9">
        <f ca="1">VLOOKUP($A5,'Proj GC'!$A$24:$AM$43,I$1+1,FALSE)</f>
        <v>1.079917467879987</v>
      </c>
      <c r="J5" s="9">
        <f ca="1">VLOOKUP($A5,'Proj GC'!$A$24:$AM$43,J$1+1,FALSE)</f>
        <v>1.9735766264259875</v>
      </c>
      <c r="K5" s="9">
        <f ca="1">VLOOKUP($A5,'Proj GC'!$A$24:$AM$43,K$1+1,FALSE)</f>
        <v>1.4139214824900339</v>
      </c>
      <c r="L5" s="9">
        <f ca="1">VLOOKUP($A5,'Proj GC'!$A$24:$AM$43,L$1+1,FALSE)</f>
        <v>1.3544023469090885</v>
      </c>
      <c r="M5" s="9">
        <f ca="1">VLOOKUP($A5,'Proj GC'!$A$24:$AM$43,M$1+1,FALSE)</f>
        <v>0.97431977194419606</v>
      </c>
      <c r="N5" s="9">
        <f ca="1">VLOOKUP($A5,'Proj GC'!$A$24:$AM$43,N$1+1,FALSE)</f>
        <v>1.3923378955447356</v>
      </c>
      <c r="O5" s="9">
        <f ca="1">VLOOKUP($A5,'Proj GC'!$A$24:$AM$43,O$1+1,FALSE)</f>
        <v>0.68244270205182911</v>
      </c>
      <c r="P5" s="9">
        <f ca="1">VLOOKUP($A5,'Proj GC'!$A$24:$AM$43,P$1+1,FALSE)</f>
        <v>1.864878419708009</v>
      </c>
      <c r="Q5" s="9">
        <f ca="1">VLOOKUP($A5,'Proj GC'!$A$24:$AM$43,Q$1+1,FALSE)</f>
        <v>1.5349599350316845</v>
      </c>
      <c r="R5" s="9">
        <f ca="1">VLOOKUP($A5,'Proj GC'!$A$24:$AM$43,R$1+1,FALSE)</f>
        <v>0.73104306309611711</v>
      </c>
      <c r="S5" s="9">
        <f ca="1">VLOOKUP($A5,'Proj GC'!$A$24:$AM$43,S$1+1,FALSE)</f>
        <v>1.1690104756412656</v>
      </c>
      <c r="T5" s="9">
        <f ca="1">VLOOKUP($A5,'Proj GC'!$A$24:$AM$43,T$1+1,FALSE)</f>
        <v>1.6132100446108455</v>
      </c>
      <c r="U5" s="9">
        <f ca="1">VLOOKUP($A5,'Proj GC'!$A$24:$AM$43,U$1+1,FALSE)</f>
        <v>1.2991576518632995</v>
      </c>
      <c r="V5" s="9">
        <f ca="1">VLOOKUP($A5,'Proj GC'!$A$24:$AM$43,V$1+1,FALSE)</f>
        <v>1.0000155042008554</v>
      </c>
      <c r="W5" s="9">
        <f ca="1">VLOOKUP($A5,'Proj GC'!$A$24:$AM$43,W$1+1,FALSE)</f>
        <v>2.1121543133493104</v>
      </c>
      <c r="X5" s="9">
        <f ca="1">VLOOKUP($A5,'Proj GC'!$A$24:$AM$43,X$1+1,FALSE)</f>
        <v>1.3211546011611979</v>
      </c>
      <c r="Y5" s="9">
        <f ca="1">VLOOKUP($A5,'Proj GC'!$A$24:$AM$43,Y$1+1,FALSE)</f>
        <v>1.940716986116781</v>
      </c>
      <c r="Z5" s="9">
        <f ca="1">VLOOKUP($A5,'Proj GC'!$A$24:$AM$43,Z$1+1,FALSE)</f>
        <v>0.96480333070171664</v>
      </c>
      <c r="AA5" s="9">
        <f ca="1">VLOOKUP($A5,'Proj GC'!$A$24:$AM$43,AA$1+1,FALSE)</f>
        <v>1.7097113151012759</v>
      </c>
      <c r="AB5" s="9">
        <f ca="1">VLOOKUP($A5,'Proj GC'!$A$24:$AM$43,AB$1+1,FALSE)</f>
        <v>0.78256073162762396</v>
      </c>
      <c r="AC5" s="9">
        <f ca="1">VLOOKUP($A5,'Proj GC'!$A$24:$AM$43,AC$1+1,FALSE)</f>
        <v>1.0920519831435824</v>
      </c>
      <c r="AD5" s="9">
        <f ca="1">VLOOKUP($A5,'Proj GC'!$A$24:$AM$43,AD$1+1,FALSE)</f>
        <v>1.027535163120384</v>
      </c>
      <c r="AE5" s="9">
        <f ca="1">VLOOKUP($A5,'Proj GC'!$A$24:$AM$43,AE$1+1,FALSE)</f>
        <v>2.7858060343786311</v>
      </c>
      <c r="AF5" s="9">
        <f ca="1">VLOOKUP($A5,'Proj GC'!$A$24:$AM$43,AF$1+1,FALSE)</f>
        <v>0.9320609052820128</v>
      </c>
      <c r="AG5" s="9">
        <f ca="1">VLOOKUP($A5,'Proj GC'!$A$24:$AM$43,AG$1+1,FALSE)</f>
        <v>1.0194514438058189</v>
      </c>
      <c r="AH5" s="9">
        <f ca="1">VLOOKUP($A5,'Proj GC'!$A$24:$AM$43,AH$1+1,FALSE)</f>
        <v>0.90666603388129052</v>
      </c>
      <c r="AI5" s="9">
        <f ca="1">VLOOKUP($A5,'Proj GC'!$A$24:$AM$43,AI$1+1,FALSE)</f>
        <v>1.455465338336392</v>
      </c>
      <c r="AJ5" s="9">
        <f ca="1">VLOOKUP($A5,'Proj GC'!$A$24:$AM$43,AJ$1+1,FALSE)</f>
        <v>2.3386991998415825</v>
      </c>
      <c r="AK5" s="9">
        <f ca="1">VLOOKUP($A5,'Proj GC'!$A$24:$AM$43,AK$1+1,FALSE)</f>
        <v>1.0980456933047886</v>
      </c>
      <c r="AL5" s="9">
        <f ca="1">VLOOKUP($A5,'Proj GC'!$A$24:$AM$43,AL$1+1,FALSE)</f>
        <v>1.2807648762994086</v>
      </c>
      <c r="AM5" s="9">
        <f ca="1">VLOOKUP($A5,'Proj GC'!$A$24:$AM$43,AM$1+1,FALSE)</f>
        <v>1.0136636864445796</v>
      </c>
      <c r="AN5" s="9">
        <f ca="1">AVERAGE(OFFSET($A5,0,Fixtures!$D$6,1,3))</f>
        <v>1.152358459143539</v>
      </c>
      <c r="AO5" s="9">
        <f ca="1">AVERAGE(OFFSET($A5,0,Fixtures!$D$6,1,6))</f>
        <v>1.393744759678869</v>
      </c>
      <c r="AP5" s="9">
        <f ca="1">AVERAGE(OFFSET($A5,0,Fixtures!$D$6,1,9))</f>
        <v>1.246738549004704</v>
      </c>
      <c r="AQ5" s="9">
        <f ca="1">AVERAGE(OFFSET($A5,0,Fixtures!$D$6,1,12))</f>
        <v>1.3427380977104246</v>
      </c>
      <c r="AR5" s="9">
        <f ca="1">IF(OR(Fixtures!$D$6&lt;=0,Fixtures!$D$6&gt;39),AVERAGE(A5:AM5),AVERAGE(OFFSET($A5,0,Fixtures!$D$6,1,39-Fixtures!$D$6)))</f>
        <v>1.3148061239477917</v>
      </c>
    </row>
    <row r="6" spans="1:44" x14ac:dyDescent="0.25">
      <c r="A6" s="30" t="s">
        <v>53</v>
      </c>
      <c r="B6" s="9">
        <f ca="1">VLOOKUP($A6,'Proj GC'!$A$24:$AM$43,B$1+1,FALSE)</f>
        <v>1.1693788952244597</v>
      </c>
      <c r="C6" s="9">
        <f ca="1">VLOOKUP($A6,'Proj GC'!$A$24:$AM$43,C$1+1,FALSE)</f>
        <v>1.466602372149032</v>
      </c>
      <c r="D6" s="9">
        <f ca="1">VLOOKUP($A6,'Proj GC'!$A$24:$AM$43,D$1+1,FALSE)</f>
        <v>2.1014878939070831</v>
      </c>
      <c r="E6" s="9">
        <f ca="1">VLOOKUP($A6,'Proj GC'!$A$24:$AM$43,E$1+1,FALSE)</f>
        <v>1.0828577741273131</v>
      </c>
      <c r="F6" s="9">
        <f ca="1">VLOOKUP($A6,'Proj GC'!$A$24:$AM$43,F$1+1,FALSE)</f>
        <v>1.6621175288190033</v>
      </c>
      <c r="G6" s="9">
        <f ca="1">VLOOKUP($A6,'Proj GC'!$A$24:$AM$43,G$1+1,FALSE)</f>
        <v>1.1890088807096002</v>
      </c>
      <c r="H6" s="9">
        <f ca="1">VLOOKUP($A6,'Proj GC'!$A$24:$AM$43,H$1+1,FALSE)</f>
        <v>0.9283970311817541</v>
      </c>
      <c r="I6" s="9">
        <f ca="1">VLOOKUP($A6,'Proj GC'!$A$24:$AM$43,I$1+1,FALSE)</f>
        <v>1.5760375213881148</v>
      </c>
      <c r="J6" s="9">
        <f ca="1">VLOOKUP($A6,'Proj GC'!$A$24:$AM$43,J$1+1,FALSE)</f>
        <v>2.0193667859148263</v>
      </c>
      <c r="K6" s="9">
        <f ca="1">VLOOKUP($A6,'Proj GC'!$A$24:$AM$43,K$1+1,FALSE)</f>
        <v>1.5606439422982594</v>
      </c>
      <c r="L6" s="9">
        <f ca="1">VLOOKUP($A6,'Proj GC'!$A$24:$AM$43,L$1+1,FALSE)</f>
        <v>1.430600350376297</v>
      </c>
      <c r="M6" s="9">
        <f ca="1">VLOOKUP($A6,'Proj GC'!$A$24:$AM$43,M$1+1,FALSE)</f>
        <v>2.2871272582864433</v>
      </c>
      <c r="N6" s="9">
        <f ca="1">VLOOKUP($A6,'Proj GC'!$A$24:$AM$43,N$1+1,FALSE)</f>
        <v>1.6952693145626916</v>
      </c>
      <c r="O6" s="9">
        <f ca="1">VLOOKUP($A6,'Proj GC'!$A$24:$AM$43,O$1+1,FALSE)</f>
        <v>1.4547405595651999</v>
      </c>
      <c r="P6" s="9">
        <f ca="1">VLOOKUP($A6,'Proj GC'!$A$24:$AM$43,P$1+1,FALSE)</f>
        <v>0.84738883388304742</v>
      </c>
      <c r="Q6" s="9">
        <f ca="1">VLOOKUP($A6,'Proj GC'!$A$24:$AM$43,Q$1+1,FALSE)</f>
        <v>1.5076805390207773</v>
      </c>
      <c r="R6" s="9">
        <f ca="1">VLOOKUP($A6,'Proj GC'!$A$24:$AM$43,R$1+1,FALSE)</f>
        <v>1.0976365852389804</v>
      </c>
      <c r="S6" s="9">
        <f ca="1">VLOOKUP($A6,'Proj GC'!$A$24:$AM$43,S$1+1,FALSE)</f>
        <v>1.1825186456915797</v>
      </c>
      <c r="T6" s="9">
        <f ca="1">VLOOKUP($A6,'Proj GC'!$A$24:$AM$43,T$1+1,FALSE)</f>
        <v>1.0550333820862585</v>
      </c>
      <c r="U6" s="9">
        <f ca="1">VLOOKUP($A6,'Proj GC'!$A$24:$AM$43,U$1+1,FALSE)</f>
        <v>1.8513454854385905</v>
      </c>
      <c r="V6" s="9">
        <f ca="1">VLOOKUP($A6,'Proj GC'!$A$24:$AM$43,V$1+1,FALSE)</f>
        <v>1.3868647009011394</v>
      </c>
      <c r="W6" s="9">
        <f ca="1">VLOOKUP($A6,'Proj GC'!$A$24:$AM$43,W$1+1,FALSE)</f>
        <v>1.0447285894723886</v>
      </c>
      <c r="X6" s="9">
        <f ca="1">VLOOKUP($A6,'Proj GC'!$A$24:$AM$43,X$1+1,FALSE)</f>
        <v>3.0165849517986918</v>
      </c>
      <c r="Y6" s="9">
        <f ca="1">VLOOKUP($A6,'Proj GC'!$A$24:$AM$43,Y$1+1,FALSE)</f>
        <v>1.2393304489299652</v>
      </c>
      <c r="Z6" s="9">
        <f ca="1">VLOOKUP($A6,'Proj GC'!$A$24:$AM$43,Z$1+1,FALSE)</f>
        <v>0.98177514168654179</v>
      </c>
      <c r="AA6" s="9">
        <f ca="1">VLOOKUP($A6,'Proj GC'!$A$24:$AM$43,AA$1+1,FALSE)</f>
        <v>1.7468499545945635</v>
      </c>
      <c r="AB6" s="9">
        <f ca="1">VLOOKUP($A6,'Proj GC'!$A$24:$AM$43,AB$1+1,FALSE)</f>
        <v>0.79160339091750376</v>
      </c>
      <c r="AC6" s="9">
        <f ca="1">VLOOKUP($A6,'Proj GC'!$A$24:$AM$43,AC$1+1,FALSE)</f>
        <v>1.639679343381687</v>
      </c>
      <c r="AD6" s="9">
        <f ca="1">VLOOKUP($A6,'Proj GC'!$A$24:$AM$43,AD$1+1,FALSE)</f>
        <v>1.0092737492618424</v>
      </c>
      <c r="AE6" s="9">
        <f ca="1">VLOOKUP($A6,'Proj GC'!$A$24:$AM$43,AE$1+1,FALSE)</f>
        <v>1.2658524555536885</v>
      </c>
      <c r="AF6" s="9">
        <f ca="1">VLOOKUP($A6,'Proj GC'!$A$24:$AM$43,AF$1+1,FALSE)</f>
        <v>2.5324393464455026</v>
      </c>
      <c r="AG6" s="9">
        <f ca="1">VLOOKUP($A6,'Proj GC'!$A$24:$AM$43,AG$1+1,FALSE)</f>
        <v>0.97383458946100143</v>
      </c>
      <c r="AH6" s="9">
        <f ca="1">VLOOKUP($A6,'Proj GC'!$A$24:$AM$43,AH$1+1,FALSE)</f>
        <v>2.1370696592040987</v>
      </c>
      <c r="AI6" s="9">
        <f ca="1">VLOOKUP($A6,'Proj GC'!$A$24:$AM$43,AI$1+1,FALSE)</f>
        <v>1.5310521315801811</v>
      </c>
      <c r="AJ6" s="9">
        <f ca="1">VLOOKUP($A6,'Proj GC'!$A$24:$AM$43,AJ$1+1,FALSE)</f>
        <v>1.6176023539432707</v>
      </c>
      <c r="AK6" s="9">
        <f ca="1">VLOOKUP($A6,'Proj GC'!$A$24:$AM$43,AK$1+1,FALSE)</f>
        <v>1.4067811521196172</v>
      </c>
      <c r="AL6" s="9">
        <f ca="1">VLOOKUP($A6,'Proj GC'!$A$24:$AM$43,AL$1+1,FALSE)</f>
        <v>1.7761737600723664</v>
      </c>
      <c r="AM6" s="9">
        <f ca="1">VLOOKUP($A6,'Proj GC'!$A$24:$AM$43,AM$1+1,FALSE)</f>
        <v>1.1126571887135477</v>
      </c>
      <c r="AN6" s="9">
        <f ca="1">AVERAGE(OFFSET($A6,0,Fixtures!$D$6,1,3))</f>
        <v>1.1734094957328696</v>
      </c>
      <c r="AO6" s="9">
        <f ca="1">AVERAGE(OFFSET($A6,0,Fixtures!$D$6,1,6))</f>
        <v>1.2391723392326377</v>
      </c>
      <c r="AP6" s="9">
        <f ca="1">AVERAGE(OFFSET($A6,0,Fixtures!$D$6,1,9))</f>
        <v>1.45315307005627</v>
      </c>
      <c r="AQ6" s="9">
        <f ca="1">AVERAGE(OFFSET($A6,0,Fixtures!$D$6,1,12))</f>
        <v>1.4694844390124582</v>
      </c>
      <c r="AR6" s="9">
        <f ca="1">IF(OR(Fixtures!$D$6&lt;=0,Fixtures!$D$6&gt;39),AVERAGE(A6:AM6),AVERAGE(OFFSET($A6,0,Fixtures!$D$6,1,39-Fixtures!$D$6)))</f>
        <v>1.4659031583525297</v>
      </c>
    </row>
    <row r="7" spans="1:44" x14ac:dyDescent="0.25">
      <c r="A7" s="30" t="s">
        <v>2</v>
      </c>
      <c r="B7" s="9">
        <f ca="1">VLOOKUP($A7,'Proj GC'!$A$24:$AM$43,B$1+1,FALSE)</f>
        <v>1.2218284215576998</v>
      </c>
      <c r="C7" s="9">
        <f ca="1">VLOOKUP($A7,'Proj GC'!$A$24:$AM$43,C$1+1,FALSE)</f>
        <v>1.6219626087497965</v>
      </c>
      <c r="D7" s="9">
        <f ca="1">VLOOKUP($A7,'Proj GC'!$A$24:$AM$43,D$1+1,FALSE)</f>
        <v>1.94387562199855</v>
      </c>
      <c r="E7" s="9">
        <f ca="1">VLOOKUP($A7,'Proj GC'!$A$24:$AM$43,E$1+1,FALSE)</f>
        <v>1.1803633636588731</v>
      </c>
      <c r="F7" s="9">
        <f ca="1">VLOOKUP($A7,'Proj GC'!$A$24:$AM$43,F$1+1,FALSE)</f>
        <v>2.961732262846148</v>
      </c>
      <c r="G7" s="9">
        <f ca="1">VLOOKUP($A7,'Proj GC'!$A$24:$AM$43,G$1+1,FALSE)</f>
        <v>1.2837052512019649</v>
      </c>
      <c r="H7" s="9">
        <f ca="1">VLOOKUP($A7,'Proj GC'!$A$24:$AM$43,H$1+1,FALSE)</f>
        <v>2.4993404744316181</v>
      </c>
      <c r="I7" s="9">
        <f ca="1">VLOOKUP($A7,'Proj GC'!$A$24:$AM$43,I$1+1,FALSE)</f>
        <v>1.6452552480060778</v>
      </c>
      <c r="J7" s="9">
        <f ca="1">VLOOKUP($A7,'Proj GC'!$A$24:$AM$43,J$1+1,FALSE)</f>
        <v>2.6748354702392021</v>
      </c>
      <c r="K7" s="9">
        <f ca="1">VLOOKUP($A7,'Proj GC'!$A$24:$AM$43,K$1+1,FALSE)</f>
        <v>1.3905667544421056</v>
      </c>
      <c r="L7" s="9">
        <f ca="1">VLOOKUP($A7,'Proj GC'!$A$24:$AM$43,L$1+1,FALSE)</f>
        <v>1.8432035425065236</v>
      </c>
      <c r="M7" s="9">
        <f ca="1">VLOOKUP($A7,'Proj GC'!$A$24:$AM$43,M$1+1,FALSE)</f>
        <v>0.99103611385979762</v>
      </c>
      <c r="N7" s="9">
        <f ca="1">VLOOKUP($A7,'Proj GC'!$A$24:$AM$43,N$1+1,FALSE)</f>
        <v>1.8918143436896551</v>
      </c>
      <c r="O7" s="9">
        <f ca="1">VLOOKUP($A7,'Proj GC'!$A$24:$AM$43,O$1+1,FALSE)</f>
        <v>2.3616848983011081</v>
      </c>
      <c r="P7" s="9">
        <f ca="1">VLOOKUP($A7,'Proj GC'!$A$24:$AM$43,P$1+1,FALSE)</f>
        <v>1.7152172147606282</v>
      </c>
      <c r="Q7" s="9">
        <f ca="1">VLOOKUP($A7,'Proj GC'!$A$24:$AM$43,Q$1+1,FALSE)</f>
        <v>1.4494187116763262</v>
      </c>
      <c r="R7" s="9">
        <f ca="1">VLOOKUP($A7,'Proj GC'!$A$24:$AM$43,R$1+1,FALSE)</f>
        <v>1.7013446167555941</v>
      </c>
      <c r="S7" s="9">
        <f ca="1">VLOOKUP($A7,'Proj GC'!$A$24:$AM$43,S$1+1,FALSE)</f>
        <v>0.86424648725569986</v>
      </c>
      <c r="T7" s="9">
        <f ca="1">VLOOKUP($A7,'Proj GC'!$A$24:$AM$43,T$1+1,FALSE)</f>
        <v>2.4577269754164868</v>
      </c>
      <c r="U7" s="9">
        <f ca="1">VLOOKUP($A7,'Proj GC'!$A$24:$AM$43,U$1+1,FALSE)</f>
        <v>1.3676091418887604</v>
      </c>
      <c r="V7" s="9">
        <f ca="1">VLOOKUP($A7,'Proj GC'!$A$24:$AM$43,V$1+1,FALSE)</f>
        <v>1.6731122184211658</v>
      </c>
      <c r="W7" s="9">
        <f ca="1">VLOOKUP($A7,'Proj GC'!$A$24:$AM$43,W$1+1,FALSE)</f>
        <v>2.077266386265368</v>
      </c>
      <c r="X7" s="9">
        <f ca="1">VLOOKUP($A7,'Proj GC'!$A$24:$AM$43,X$1+1,FALSE)</f>
        <v>1.7905923395816146</v>
      </c>
      <c r="Y7" s="9">
        <f ca="1">VLOOKUP($A7,'Proj GC'!$A$24:$AM$43,Y$1+1,FALSE)</f>
        <v>2.0429716810930869</v>
      </c>
      <c r="Z7" s="9">
        <f ca="1">VLOOKUP($A7,'Proj GC'!$A$24:$AM$43,Z$1+1,FALSE)</f>
        <v>1.0857766223862273</v>
      </c>
      <c r="AA7" s="9">
        <f ca="1">VLOOKUP($A7,'Proj GC'!$A$24:$AM$43,AA$1+1,FALSE)</f>
        <v>1.8252004815861935</v>
      </c>
      <c r="AB7" s="9">
        <f ca="1">VLOOKUP($A7,'Proj GC'!$A$24:$AM$43,AB$1+1,FALSE)</f>
        <v>1.2910348760239467</v>
      </c>
      <c r="AC7" s="9">
        <f ca="1">VLOOKUP($A7,'Proj GC'!$A$24:$AM$43,AC$1+1,FALSE)</f>
        <v>1.1389166442744056</v>
      </c>
      <c r="AD7" s="9">
        <f ca="1">VLOOKUP($A7,'Proj GC'!$A$24:$AM$43,AD$1+1,FALSE)</f>
        <v>2.165181038430068</v>
      </c>
      <c r="AE7" s="9">
        <f ca="1">VLOOKUP($A7,'Proj GC'!$A$24:$AM$43,AE$1+1,FALSE)</f>
        <v>1.1482032594678582</v>
      </c>
      <c r="AF7" s="9">
        <f ca="1">VLOOKUP($A7,'Proj GC'!$A$24:$AM$43,AF$1+1,FALSE)</f>
        <v>1.2664211722220005</v>
      </c>
      <c r="AG7" s="9">
        <f ca="1">VLOOKUP($A7,'Proj GC'!$A$24:$AM$43,AG$1+1,FALSE)</f>
        <v>1.4804366639140187</v>
      </c>
      <c r="AH7" s="9">
        <f ca="1">VLOOKUP($A7,'Proj GC'!$A$24:$AM$43,AH$1+1,FALSE)</f>
        <v>1.2338800573803999</v>
      </c>
      <c r="AI7" s="9">
        <f ca="1">VLOOKUP($A7,'Proj GC'!$A$24:$AM$43,AI$1+1,FALSE)</f>
        <v>3.5279490456102978</v>
      </c>
      <c r="AJ7" s="9">
        <f ca="1">VLOOKUP($A7,'Proj GC'!$A$24:$AM$43,AJ$1+1,FALSE)</f>
        <v>1.7632588518854777</v>
      </c>
      <c r="AK7" s="9">
        <f ca="1">VLOOKUP($A7,'Proj GC'!$A$24:$AM$43,AK$1+1,FALSE)</f>
        <v>1.3012721105940708</v>
      </c>
      <c r="AL7" s="9">
        <f ca="1">VLOOKUP($A7,'Proj GC'!$A$24:$AM$43,AL$1+1,FALSE)</f>
        <v>1.9176337703140465</v>
      </c>
      <c r="AM7" s="9">
        <f ca="1">VLOOKUP($A7,'Proj GC'!$A$24:$AM$43,AM$1+1,FALSE)</f>
        <v>1.9826472172771732</v>
      </c>
      <c r="AN7" s="9">
        <f ca="1">AVERAGE(OFFSET($A7,0,Fixtures!$D$6,1,3))</f>
        <v>1.400670659998789</v>
      </c>
      <c r="AO7" s="9">
        <f ca="1">AVERAGE(OFFSET($A7,0,Fixtures!$D$6,1,6))</f>
        <v>1.4423854870281163</v>
      </c>
      <c r="AP7" s="9">
        <f ca="1">AVERAGE(OFFSET($A7,0,Fixtures!$D$6,1,9))</f>
        <v>1.4038945350761241</v>
      </c>
      <c r="AQ7" s="9">
        <f ca="1">AVERAGE(OFFSET($A7,0,Fixtures!$D$6,1,12))</f>
        <v>1.6022942353145802</v>
      </c>
      <c r="AR7" s="9">
        <f ca="1">IF(OR(Fixtures!$D$6&lt;=0,Fixtures!$D$6&gt;39),AVERAGE(A7:AM7),AVERAGE(OFFSET($A7,0,Fixtures!$D$6,1,39-Fixtures!$D$6)))</f>
        <v>1.6519865579547273</v>
      </c>
    </row>
    <row r="8" spans="1:44" x14ac:dyDescent="0.25">
      <c r="A8" s="30" t="s">
        <v>113</v>
      </c>
      <c r="B8" s="9">
        <f ca="1">VLOOKUP($A8,'Proj GC'!$A$24:$AM$43,B$1+1,FALSE)</f>
        <v>3.0802583229325835</v>
      </c>
      <c r="C8" s="9">
        <f ca="1">VLOOKUP($A8,'Proj GC'!$A$24:$AM$43,C$1+1,FALSE)</f>
        <v>0.96284356691808692</v>
      </c>
      <c r="D8" s="9">
        <f ca="1">VLOOKUP($A8,'Proj GC'!$A$24:$AM$43,D$1+1,FALSE)</f>
        <v>1.8622503546878193</v>
      </c>
      <c r="E8" s="9">
        <f ca="1">VLOOKUP($A8,'Proj GC'!$A$24:$AM$43,E$1+1,FALSE)</f>
        <v>1.9169670141650719</v>
      </c>
      <c r="F8" s="9">
        <f ca="1">VLOOKUP($A8,'Proj GC'!$A$24:$AM$43,F$1+1,FALSE)</f>
        <v>2.4561975622825138</v>
      </c>
      <c r="G8" s="9">
        <f ca="1">VLOOKUP($A8,'Proj GC'!$A$24:$AM$43,G$1+1,FALSE)</f>
        <v>1.7694310122758712</v>
      </c>
      <c r="H8" s="9">
        <f ca="1">VLOOKUP($A8,'Proj GC'!$A$24:$AM$43,H$1+1,FALSE)</f>
        <v>1.3427010172241136</v>
      </c>
      <c r="I8" s="9">
        <f ca="1">VLOOKUP($A8,'Proj GC'!$A$24:$AM$43,I$1+1,FALSE)</f>
        <v>1.3171022934821894</v>
      </c>
      <c r="J8" s="9">
        <f ca="1">VLOOKUP($A8,'Proj GC'!$A$24:$AM$43,J$1+1,FALSE)</f>
        <v>1.5396825070249736</v>
      </c>
      <c r="K8" s="9">
        <f ca="1">VLOOKUP($A8,'Proj GC'!$A$24:$AM$43,K$1+1,FALSE)</f>
        <v>1.7110969936726148</v>
      </c>
      <c r="L8" s="9">
        <f ca="1">VLOOKUP($A8,'Proj GC'!$A$24:$AM$43,L$1+1,FALSE)</f>
        <v>1.9943758777405978</v>
      </c>
      <c r="M8" s="9">
        <f ca="1">VLOOKUP($A8,'Proj GC'!$A$24:$AM$43,M$1+1,FALSE)</f>
        <v>1.2276005230469456</v>
      </c>
      <c r="N8" s="9">
        <f ca="1">VLOOKUP($A8,'Proj GC'!$A$24:$AM$43,N$1+1,FALSE)</f>
        <v>2.1247297073893026</v>
      </c>
      <c r="O8" s="9">
        <f ca="1">VLOOKUP($A8,'Proj GC'!$A$24:$AM$43,O$1+1,FALSE)</f>
        <v>1.2707249780511949</v>
      </c>
      <c r="P8" s="9">
        <f ca="1">VLOOKUP($A8,'Proj GC'!$A$24:$AM$43,P$1+1,FALSE)</f>
        <v>2.2518297814911161</v>
      </c>
      <c r="Q8" s="9">
        <f ca="1">VLOOKUP($A8,'Proj GC'!$A$24:$AM$43,Q$1+1,FALSE)</f>
        <v>1.1941533982533097</v>
      </c>
      <c r="R8" s="9">
        <f ca="1">VLOOKUP($A8,'Proj GC'!$A$24:$AM$43,R$1+1,FALSE)</f>
        <v>2.5993619999979667</v>
      </c>
      <c r="S8" s="9">
        <f ca="1">VLOOKUP($A8,'Proj GC'!$A$24:$AM$43,S$1+1,FALSE)</f>
        <v>1.446216078575415</v>
      </c>
      <c r="T8" s="9">
        <f ca="1">VLOOKUP($A8,'Proj GC'!$A$24:$AM$43,T$1+1,FALSE)</f>
        <v>1.9675231791524064</v>
      </c>
      <c r="U8" s="9">
        <f ca="1">VLOOKUP($A8,'Proj GC'!$A$24:$AM$43,U$1+1,FALSE)</f>
        <v>1.3533479374012047</v>
      </c>
      <c r="V8" s="9">
        <f ca="1">VLOOKUP($A8,'Proj GC'!$A$24:$AM$43,V$1+1,FALSE)</f>
        <v>0.89883291235663798</v>
      </c>
      <c r="W8" s="9">
        <f ca="1">VLOOKUP($A8,'Proj GC'!$A$24:$AM$43,W$1+1,FALSE)</f>
        <v>2.5560831633874863</v>
      </c>
      <c r="X8" s="9">
        <f ca="1">VLOOKUP($A8,'Proj GC'!$A$24:$AM$43,X$1+1,FALSE)</f>
        <v>1.0306965542894448</v>
      </c>
      <c r="Y8" s="9">
        <f ca="1">VLOOKUP($A8,'Proj GC'!$A$24:$AM$43,Y$1+1,FALSE)</f>
        <v>2.021667906488219</v>
      </c>
      <c r="Z8" s="9">
        <f ca="1">VLOOKUP($A8,'Proj GC'!$A$24:$AM$43,Z$1+1,FALSE)</f>
        <v>1.4383218715689943</v>
      </c>
      <c r="AA8" s="9">
        <f ca="1">VLOOKUP($A8,'Proj GC'!$A$24:$AM$43,AA$1+1,FALSE)</f>
        <v>2.0619911087399942</v>
      </c>
      <c r="AB8" s="9">
        <f ca="1">VLOOKUP($A8,'Proj GC'!$A$24:$AM$43,AB$1+1,FALSE)</f>
        <v>2.1603968581188302</v>
      </c>
      <c r="AC8" s="9">
        <f ca="1">VLOOKUP($A8,'Proj GC'!$A$24:$AM$43,AC$1+1,FALSE)</f>
        <v>1.7400687768581427</v>
      </c>
      <c r="AD8" s="9">
        <f ca="1">VLOOKUP($A8,'Proj GC'!$A$24:$AM$43,AD$1+1,FALSE)</f>
        <v>1.7838587801067962</v>
      </c>
      <c r="AE8" s="9">
        <f ca="1">VLOOKUP($A8,'Proj GC'!$A$24:$AM$43,AE$1+1,FALSE)</f>
        <v>1.5074232421552103</v>
      </c>
      <c r="AF8" s="9">
        <f ca="1">VLOOKUP($A8,'Proj GC'!$A$24:$AM$43,AF$1+1,FALSE)</f>
        <v>1.4223397214754836</v>
      </c>
      <c r="AG8" s="9">
        <f ca="1">VLOOKUP($A8,'Proj GC'!$A$24:$AM$43,AG$1+1,FALSE)</f>
        <v>1.898243485730797</v>
      </c>
      <c r="AH8" s="9">
        <f ca="1">VLOOKUP($A8,'Proj GC'!$A$24:$AM$43,AH$1+1,FALSE)</f>
        <v>1.3350780669172597</v>
      </c>
      <c r="AI8" s="9">
        <f ca="1">VLOOKUP($A8,'Proj GC'!$A$24:$AM$43,AI$1+1,FALSE)</f>
        <v>1.8338230035639556</v>
      </c>
      <c r="AJ8" s="9">
        <f ca="1">VLOOKUP($A8,'Proj GC'!$A$24:$AM$43,AJ$1+1,FALSE)</f>
        <v>1.2832589103088496</v>
      </c>
      <c r="AK8" s="9">
        <f ca="1">VLOOKUP($A8,'Proj GC'!$A$24:$AM$43,AK$1+1,FALSE)</f>
        <v>2.7818801594719273</v>
      </c>
      <c r="AL8" s="9">
        <f ca="1">VLOOKUP($A8,'Proj GC'!$A$24:$AM$43,AL$1+1,FALSE)</f>
        <v>1.1844951404491368</v>
      </c>
      <c r="AM8" s="9">
        <f ca="1">VLOOKUP($A8,'Proj GC'!$A$24:$AM$43,AM$1+1,FALSE)</f>
        <v>3.6691346300763477</v>
      </c>
      <c r="AN8" s="9">
        <f ca="1">AVERAGE(OFFSET($A8,0,Fixtures!$D$6,1,3))</f>
        <v>1.8869032794759395</v>
      </c>
      <c r="AO8" s="9">
        <f ca="1">AVERAGE(OFFSET($A8,0,Fixtures!$D$6,1,6))</f>
        <v>1.7820101062579947</v>
      </c>
      <c r="AP8" s="9">
        <f ca="1">AVERAGE(OFFSET($A8,0,Fixtures!$D$6,1,9))</f>
        <v>1.7053024346301675</v>
      </c>
      <c r="AQ8" s="9">
        <f ca="1">AVERAGE(OFFSET($A8,0,Fixtures!$D$6,1,12))</f>
        <v>1.7705569987513534</v>
      </c>
      <c r="AR8" s="9">
        <f ca="1">IF(OR(Fixtures!$D$6&lt;=0,Fixtures!$D$6&gt;39),AVERAGE(A8:AM8),AVERAGE(OFFSET($A8,0,Fixtures!$D$6,1,39-Fixtures!$D$6)))</f>
        <v>1.8643081253958373</v>
      </c>
    </row>
    <row r="9" spans="1:44" x14ac:dyDescent="0.25">
      <c r="A9" s="30" t="s">
        <v>112</v>
      </c>
      <c r="B9" s="9">
        <f ca="1">VLOOKUP($A9,'Proj GC'!$A$24:$AM$43,B$1+1,FALSE)</f>
        <v>1.0466734691050039</v>
      </c>
      <c r="C9" s="9">
        <f ca="1">VLOOKUP($A9,'Proj GC'!$A$24:$AM$43,C$1+1,FALSE)</f>
        <v>0.61102503810340225</v>
      </c>
      <c r="D9" s="9">
        <f ca="1">VLOOKUP($A9,'Proj GC'!$A$24:$AM$43,D$1+1,FALSE)</f>
        <v>1.1828957040465173</v>
      </c>
      <c r="E9" s="9">
        <f ca="1">VLOOKUP($A9,'Proj GC'!$A$24:$AM$43,E$1+1,FALSE)</f>
        <v>1.8911172555795206</v>
      </c>
      <c r="F9" s="9">
        <f ca="1">VLOOKUP($A9,'Proj GC'!$A$24:$AM$43,F$1+1,FALSE)</f>
        <v>1.0247436773992749</v>
      </c>
      <c r="G9" s="9">
        <f ca="1">VLOOKUP($A9,'Proj GC'!$A$24:$AM$43,G$1+1,FALSE)</f>
        <v>1.4443875302842224</v>
      </c>
      <c r="H9" s="9">
        <f ca="1">VLOOKUP($A9,'Proj GC'!$A$24:$AM$43,H$1+1,FALSE)</f>
        <v>1.4017379409075512</v>
      </c>
      <c r="I9" s="9">
        <f ca="1">VLOOKUP($A9,'Proj GC'!$A$24:$AM$43,I$1+1,FALSE)</f>
        <v>1.2466296630034459</v>
      </c>
      <c r="J9" s="9">
        <f ca="1">VLOOKUP($A9,'Proj GC'!$A$24:$AM$43,J$1+1,FALSE)</f>
        <v>0.86383661240989273</v>
      </c>
      <c r="K9" s="9">
        <f ca="1">VLOOKUP($A9,'Proj GC'!$A$24:$AM$43,K$1+1,FALSE)</f>
        <v>1.3031508156528486</v>
      </c>
      <c r="L9" s="9">
        <f ca="1">VLOOKUP($A9,'Proj GC'!$A$24:$AM$43,L$1+1,FALSE)</f>
        <v>0.8052177199749192</v>
      </c>
      <c r="M9" s="9">
        <f ca="1">VLOOKUP($A9,'Proj GC'!$A$24:$AM$43,M$1+1,FALSE)</f>
        <v>1.3743262987061742</v>
      </c>
      <c r="N9" s="9">
        <f ca="1">VLOOKUP($A9,'Proj GC'!$A$24:$AM$43,N$1+1,FALSE)</f>
        <v>1.1632007366265475</v>
      </c>
      <c r="O9" s="9">
        <f ca="1">VLOOKUP($A9,'Proj GC'!$A$24:$AM$43,O$1+1,FALSE)</f>
        <v>1.4686339968231581</v>
      </c>
      <c r="P9" s="9">
        <f ca="1">VLOOKUP($A9,'Proj GC'!$A$24:$AM$43,P$1+1,FALSE)</f>
        <v>0.65453936885914354</v>
      </c>
      <c r="Q9" s="9">
        <f ca="1">VLOOKUP($A9,'Proj GC'!$A$24:$AM$43,Q$1+1,FALSE)</f>
        <v>1.1467327659735322</v>
      </c>
      <c r="R9" s="9">
        <f ca="1">VLOOKUP($A9,'Proj GC'!$A$24:$AM$43,R$1+1,FALSE)</f>
        <v>0.89536383013722187</v>
      </c>
      <c r="S9" s="9">
        <f ca="1">VLOOKUP($A9,'Proj GC'!$A$24:$AM$43,S$1+1,FALSE)</f>
        <v>1.3557732254083668</v>
      </c>
      <c r="T9" s="9">
        <f ca="1">VLOOKUP($A9,'Proj GC'!$A$24:$AM$43,T$1+1,FALSE)</f>
        <v>0.83452068349817443</v>
      </c>
      <c r="U9" s="9">
        <f ca="1">VLOOKUP($A9,'Proj GC'!$A$24:$AM$43,U$1+1,FALSE)</f>
        <v>2.4942712892775791</v>
      </c>
      <c r="V9" s="9">
        <f ca="1">VLOOKUP($A9,'Proj GC'!$A$24:$AM$43,V$1+1,FALSE)</f>
        <v>2.0939542080223918</v>
      </c>
      <c r="W9" s="9">
        <f ca="1">VLOOKUP($A9,'Proj GC'!$A$24:$AM$43,W$1+1,FALSE)</f>
        <v>0.87235715758579102</v>
      </c>
      <c r="X9" s="9">
        <f ca="1">VLOOKUP($A9,'Proj GC'!$A$24:$AM$43,X$1+1,FALSE)</f>
        <v>1.290422593846877</v>
      </c>
      <c r="Y9" s="9">
        <f ca="1">VLOOKUP($A9,'Proj GC'!$A$24:$AM$43,Y$1+1,FALSE)</f>
        <v>1.6697187969544125</v>
      </c>
      <c r="Z9" s="9">
        <f ca="1">VLOOKUP($A9,'Proj GC'!$A$24:$AM$43,Z$1+1,FALSE)</f>
        <v>0.91276579766063792</v>
      </c>
      <c r="AA9" s="9">
        <f ca="1">VLOOKUP($A9,'Proj GC'!$A$24:$AM$43,AA$1+1,FALSE)</f>
        <v>0.7006657107231844</v>
      </c>
      <c r="AB9" s="9">
        <f ca="1">VLOOKUP($A9,'Proj GC'!$A$24:$AM$43,AB$1+1,FALSE)</f>
        <v>0.90758372940560095</v>
      </c>
      <c r="AC9" s="9">
        <f ca="1">VLOOKUP($A9,'Proj GC'!$A$24:$AM$43,AC$1+1,FALSE)</f>
        <v>1.3375188079827636</v>
      </c>
      <c r="AD9" s="9">
        <f ca="1">VLOOKUP($A9,'Proj GC'!$A$24:$AM$43,AD$1+1,FALSE)</f>
        <v>0.76764755408145557</v>
      </c>
      <c r="AE9" s="9">
        <f ca="1">VLOOKUP($A9,'Proj GC'!$A$24:$AM$43,AE$1+1,FALSE)</f>
        <v>0.97776868681427642</v>
      </c>
      <c r="AF9" s="9">
        <f ca="1">VLOOKUP($A9,'Proj GC'!$A$24:$AM$43,AF$1+1,FALSE)</f>
        <v>1.7376208534791637</v>
      </c>
      <c r="AG9" s="9">
        <f ca="1">VLOOKUP($A9,'Proj GC'!$A$24:$AM$43,AG$1+1,FALSE)</f>
        <v>0.92000355533223244</v>
      </c>
      <c r="AH9" s="9">
        <f ca="1">VLOOKUP($A9,'Proj GC'!$A$24:$AM$43,AH$1+1,FALSE)</f>
        <v>1.2028561002094473</v>
      </c>
      <c r="AI9" s="9">
        <f ca="1">VLOOKUP($A9,'Proj GC'!$A$24:$AM$43,AI$1+1,FALSE)</f>
        <v>0.98313515489814718</v>
      </c>
      <c r="AJ9" s="9">
        <f ca="1">VLOOKUP($A9,'Proj GC'!$A$24:$AM$43,AJ$1+1,FALSE)</f>
        <v>1.2659545264623235</v>
      </c>
      <c r="AK9" s="9">
        <f ca="1">VLOOKUP($A9,'Proj GC'!$A$24:$AM$43,AK$1+1,FALSE)</f>
        <v>1.7670417307361559</v>
      </c>
      <c r="AL9" s="9">
        <f ca="1">VLOOKUP($A9,'Proj GC'!$A$24:$AM$43,AL$1+1,FALSE)</f>
        <v>0.9669040491985289</v>
      </c>
      <c r="AM9" s="9">
        <f ca="1">VLOOKUP($A9,'Proj GC'!$A$24:$AM$43,AM$1+1,FALSE)</f>
        <v>1.5307899378433614</v>
      </c>
      <c r="AN9" s="9">
        <f ca="1">AVERAGE(OFFSET($A9,0,Fixtures!$D$6,1,3))</f>
        <v>0.84033841259647446</v>
      </c>
      <c r="AO9" s="9">
        <f ca="1">AVERAGE(OFFSET($A9,0,Fixtures!$D$6,1,6))</f>
        <v>0.93399171444465334</v>
      </c>
      <c r="AP9" s="9">
        <f ca="1">AVERAGE(OFFSET($A9,0,Fixtures!$D$6,1,9))</f>
        <v>1.051603421743196</v>
      </c>
      <c r="AQ9" s="9">
        <f ca="1">AVERAGE(OFFSET($A9,0,Fixtures!$D$6,1,12))</f>
        <v>1.1233801839821158</v>
      </c>
      <c r="AR9" s="9">
        <f ca="1">IF(OR(Fixtures!$D$6&lt;=0,Fixtures!$D$6&gt;39),AVERAGE(A9:AM9),AVERAGE(OFFSET($A9,0,Fixtures!$D$6,1,39-Fixtures!$D$6)))</f>
        <v>1.1413040139162343</v>
      </c>
    </row>
    <row r="10" spans="1:44" x14ac:dyDescent="0.25">
      <c r="A10" s="30" t="s">
        <v>10</v>
      </c>
      <c r="B10" s="9">
        <f ca="1">VLOOKUP($A10,'Proj GC'!$A$24:$AM$43,B$1+1,FALSE)</f>
        <v>1.4123263417733682</v>
      </c>
      <c r="C10" s="9">
        <f ca="1">VLOOKUP($A10,'Proj GC'!$A$24:$AM$43,C$1+1,FALSE)</f>
        <v>1.6458422731215967</v>
      </c>
      <c r="D10" s="9">
        <f ca="1">VLOOKUP($A10,'Proj GC'!$A$24:$AM$43,D$1+1,FALSE)</f>
        <v>1.5918730755755952</v>
      </c>
      <c r="E10" s="9">
        <f ca="1">VLOOKUP($A10,'Proj GC'!$A$24:$AM$43,E$1+1,FALSE)</f>
        <v>1.3657652322848952</v>
      </c>
      <c r="F10" s="9">
        <f ca="1">VLOOKUP($A10,'Proj GC'!$A$24:$AM$43,F$1+1,FALSE)</f>
        <v>1.4238423129636764</v>
      </c>
      <c r="G10" s="9">
        <f ca="1">VLOOKUP($A10,'Proj GC'!$A$24:$AM$43,G$1+1,FALSE)</f>
        <v>0.82268248035604863</v>
      </c>
      <c r="H10" s="9">
        <f ca="1">VLOOKUP($A10,'Proj GC'!$A$24:$AM$43,H$1+1,FALSE)</f>
        <v>1.6136570563317163</v>
      </c>
      <c r="I10" s="9">
        <f ca="1">VLOOKUP($A10,'Proj GC'!$A$24:$AM$43,I$1+1,FALSE)</f>
        <v>1.4864129839792515</v>
      </c>
      <c r="J10" s="9">
        <f ca="1">VLOOKUP($A10,'Proj GC'!$A$24:$AM$43,J$1+1,FALSE)</f>
        <v>1.7243878796275658</v>
      </c>
      <c r="K10" s="9">
        <f ca="1">VLOOKUP($A10,'Proj GC'!$A$24:$AM$43,K$1+1,FALSE)</f>
        <v>1.3888899612385484</v>
      </c>
      <c r="L10" s="9">
        <f ca="1">VLOOKUP($A10,'Proj GC'!$A$24:$AM$43,L$1+1,FALSE)</f>
        <v>2.9286338114445711</v>
      </c>
      <c r="M10" s="9">
        <f ca="1">VLOOKUP($A10,'Proj GC'!$A$24:$AM$43,M$1+1,FALSE)</f>
        <v>1.135284643285787</v>
      </c>
      <c r="N10" s="9">
        <f ca="1">VLOOKUP($A10,'Proj GC'!$A$24:$AM$43,N$1+1,FALSE)</f>
        <v>1.5151420198909231</v>
      </c>
      <c r="O10" s="9">
        <f ca="1">VLOOKUP($A10,'Proj GC'!$A$24:$AM$43,O$1+1,FALSE)</f>
        <v>0.9798475011715545</v>
      </c>
      <c r="P10" s="9">
        <f ca="1">VLOOKUP($A10,'Proj GC'!$A$24:$AM$43,P$1+1,FALSE)</f>
        <v>0.90132881367800777</v>
      </c>
      <c r="Q10" s="9">
        <f ca="1">VLOOKUP($A10,'Proj GC'!$A$24:$AM$43,Q$1+1,FALSE)</f>
        <v>1.148041292976361</v>
      </c>
      <c r="R10" s="9">
        <f ca="1">VLOOKUP($A10,'Proj GC'!$A$24:$AM$43,R$1+1,FALSE)</f>
        <v>1.0242729723683679</v>
      </c>
      <c r="S10" s="9">
        <f ca="1">VLOOKUP($A10,'Proj GC'!$A$24:$AM$43,S$1+1,FALSE)</f>
        <v>1.5704397598369817</v>
      </c>
      <c r="T10" s="9">
        <f ca="1">VLOOKUP($A10,'Proj GC'!$A$24:$AM$43,T$1+1,FALSE)</f>
        <v>2.2204440871788824</v>
      </c>
      <c r="U10" s="9">
        <f ca="1">VLOOKUP($A10,'Proj GC'!$A$24:$AM$43,U$1+1,FALSE)</f>
        <v>0.71743141731271676</v>
      </c>
      <c r="V10" s="9">
        <f ca="1">VLOOKUP($A10,'Proj GC'!$A$24:$AM$43,V$1+1,FALSE)</f>
        <v>1.0802167071311488</v>
      </c>
      <c r="W10" s="9">
        <f ca="1">VLOOKUP($A10,'Proj GC'!$A$24:$AM$43,W$1+1,FALSE)</f>
        <v>2.0747615470353629</v>
      </c>
      <c r="X10" s="9">
        <f ca="1">VLOOKUP($A10,'Proj GC'!$A$24:$AM$43,X$1+1,FALSE)</f>
        <v>1.1543422995853951</v>
      </c>
      <c r="Y10" s="9">
        <f ca="1">VLOOKUP($A10,'Proj GC'!$A$24:$AM$43,Y$1+1,FALSE)</f>
        <v>1.0717185369733178</v>
      </c>
      <c r="Z10" s="9">
        <f ca="1">VLOOKUP($A10,'Proj GC'!$A$24:$AM$43,Z$1+1,FALSE)</f>
        <v>2.4586038894779416</v>
      </c>
      <c r="AA10" s="9">
        <f ca="1">VLOOKUP($A10,'Proj GC'!$A$24:$AM$43,AA$1+1,FALSE)</f>
        <v>0.94544160069126315</v>
      </c>
      <c r="AB10" s="9">
        <f ca="1">VLOOKUP($A10,'Proj GC'!$A$24:$AM$43,AB$1+1,FALSE)</f>
        <v>1.0512861202214505</v>
      </c>
      <c r="AC10" s="9">
        <f ca="1">VLOOKUP($A10,'Proj GC'!$A$24:$AM$43,AC$1+1,FALSE)</f>
        <v>1.5300867858836116</v>
      </c>
      <c r="AD10" s="9">
        <f ca="1">VLOOKUP($A10,'Proj GC'!$A$24:$AM$43,AD$1+1,FALSE)</f>
        <v>0.76852351017425802</v>
      </c>
      <c r="AE10" s="9">
        <f ca="1">VLOOKUP($A10,'Proj GC'!$A$24:$AM$43,AE$1+1,FALSE)</f>
        <v>1.3464294624078885</v>
      </c>
      <c r="AF10" s="9">
        <f ca="1">VLOOKUP($A10,'Proj GC'!$A$24:$AM$43,AF$1+1,FALSE)</f>
        <v>1.0142686248856592</v>
      </c>
      <c r="AG10" s="9">
        <f ca="1">VLOOKUP($A10,'Proj GC'!$A$24:$AM$43,AG$1+1,FALSE)</f>
        <v>1.4637228103920754</v>
      </c>
      <c r="AH10" s="9">
        <f ca="1">VLOOKUP($A10,'Proj GC'!$A$24:$AM$43,AH$1+1,FALSE)</f>
        <v>1.960490402702564</v>
      </c>
      <c r="AI10" s="9">
        <f ca="1">VLOOKUP($A10,'Proj GC'!$A$24:$AM$43,AI$1+1,FALSE)</f>
        <v>1.6959190350318549</v>
      </c>
      <c r="AJ10" s="9">
        <f ca="1">VLOOKUP($A10,'Proj GC'!$A$24:$AM$43,AJ$1+1,FALSE)</f>
        <v>2.0402171988453377</v>
      </c>
      <c r="AK10" s="9">
        <f ca="1">VLOOKUP($A10,'Proj GC'!$A$24:$AM$43,AK$1+1,FALSE)</f>
        <v>1.0656340423274644</v>
      </c>
      <c r="AL10" s="9">
        <f ca="1">VLOOKUP($A10,'Proj GC'!$A$24:$AM$43,AL$1+1,FALSE)</f>
        <v>1.2289454336182952</v>
      </c>
      <c r="AM10" s="9">
        <f ca="1">VLOOKUP($A10,'Proj GC'!$A$24:$AM$43,AM$1+1,FALSE)</f>
        <v>0.95315063925667542</v>
      </c>
      <c r="AN10" s="9">
        <f ca="1">AVERAGE(OFFSET($A10,0,Fixtures!$D$6,1,3))</f>
        <v>1.4851105367968851</v>
      </c>
      <c r="AO10" s="9">
        <f ca="1">AVERAGE(OFFSET($A10,0,Fixtures!$D$6,1,6))</f>
        <v>1.3500618948094021</v>
      </c>
      <c r="AP10" s="9">
        <f ca="1">AVERAGE(OFFSET($A10,0,Fixtures!$D$6,1,9))</f>
        <v>1.3932059118707458</v>
      </c>
      <c r="AQ10" s="9">
        <f ca="1">AVERAGE(OFFSET($A10,0,Fixtures!$D$6,1,12))</f>
        <v>1.4450519569201141</v>
      </c>
      <c r="AR10" s="9">
        <f ca="1">IF(OR(Fixtures!$D$6&lt;=0,Fixtures!$D$6&gt;39),AVERAGE(A10:AM10),AVERAGE(OFFSET($A10,0,Fixtures!$D$6,1,39-Fixtures!$D$6)))</f>
        <v>1.3944799682797389</v>
      </c>
    </row>
    <row r="11" spans="1:44" x14ac:dyDescent="0.25">
      <c r="A11" s="30" t="s">
        <v>71</v>
      </c>
      <c r="B11" s="9">
        <f ca="1">VLOOKUP($A11,'Proj GC'!$A$24:$AM$43,B$1+1,FALSE)</f>
        <v>1.1511613365188871</v>
      </c>
      <c r="C11" s="9">
        <f ca="1">VLOOKUP($A11,'Proj GC'!$A$24:$AM$43,C$1+1,FALSE)</f>
        <v>1.8320327105270586</v>
      </c>
      <c r="D11" s="9">
        <f ca="1">VLOOKUP($A11,'Proj GC'!$A$24:$AM$43,D$1+1,FALSE)</f>
        <v>1.1064806462605581</v>
      </c>
      <c r="E11" s="9">
        <f ca="1">VLOOKUP($A11,'Proj GC'!$A$24:$AM$43,E$1+1,FALSE)</f>
        <v>1.2401825548994829</v>
      </c>
      <c r="F11" s="9">
        <f ca="1">VLOOKUP($A11,'Proj GC'!$A$24:$AM$43,F$1+1,FALSE)</f>
        <v>1.0956733544870698</v>
      </c>
      <c r="G11" s="9">
        <f ca="1">VLOOKUP($A11,'Proj GC'!$A$24:$AM$43,G$1+1,FALSE)</f>
        <v>3.1636846033874551</v>
      </c>
      <c r="H11" s="9">
        <f ca="1">VLOOKUP($A11,'Proj GC'!$A$24:$AM$43,H$1+1,FALSE)</f>
        <v>1.8627864513913885</v>
      </c>
      <c r="I11" s="9">
        <f ca="1">VLOOKUP($A11,'Proj GC'!$A$24:$AM$43,I$1+1,FALSE)</f>
        <v>1.0296500676668252</v>
      </c>
      <c r="J11" s="9">
        <f ca="1">VLOOKUP($A11,'Proj GC'!$A$24:$AM$43,J$1+1,FALSE)</f>
        <v>1.7431684235544775</v>
      </c>
      <c r="K11" s="9">
        <f ca="1">VLOOKUP($A11,'Proj GC'!$A$24:$AM$43,K$1+1,FALSE)</f>
        <v>0.88871059482005654</v>
      </c>
      <c r="L11" s="9">
        <f ca="1">VLOOKUP($A11,'Proj GC'!$A$24:$AM$43,L$1+1,FALSE)</f>
        <v>1.605711800947486</v>
      </c>
      <c r="M11" s="9">
        <f ca="1">VLOOKUP($A11,'Proj GC'!$A$24:$AM$43,M$1+1,FALSE)</f>
        <v>1.4544932668335084</v>
      </c>
      <c r="N11" s="9">
        <f ca="1">VLOOKUP($A11,'Proj GC'!$A$24:$AM$43,N$1+1,FALSE)</f>
        <v>1.0213223052401921</v>
      </c>
      <c r="O11" s="9">
        <f ca="1">VLOOKUP($A11,'Proj GC'!$A$24:$AM$43,O$1+1,FALSE)</f>
        <v>1.9416238234366843</v>
      </c>
      <c r="P11" s="9">
        <f ca="1">VLOOKUP($A11,'Proj GC'!$A$24:$AM$43,P$1+1,FALSE)</f>
        <v>2.2412809469062385</v>
      </c>
      <c r="Q11" s="9">
        <f ca="1">VLOOKUP($A11,'Proj GC'!$A$24:$AM$43,Q$1+1,FALSE)</f>
        <v>0.77501213025302129</v>
      </c>
      <c r="R11" s="9">
        <f ca="1">VLOOKUP($A11,'Proj GC'!$A$24:$AM$43,R$1+1,FALSE)</f>
        <v>2.6559302977975228</v>
      </c>
      <c r="S11" s="9">
        <f ca="1">VLOOKUP($A11,'Proj GC'!$A$24:$AM$43,S$1+1,FALSE)</f>
        <v>1.4753809166364578</v>
      </c>
      <c r="T11" s="9">
        <f ca="1">VLOOKUP($A11,'Proj GC'!$A$24:$AM$43,T$1+1,FALSE)</f>
        <v>1.5381192368850105</v>
      </c>
      <c r="U11" s="9">
        <f ca="1">VLOOKUP($A11,'Proj GC'!$A$24:$AM$43,U$1+1,FALSE)</f>
        <v>1.1356618568365813</v>
      </c>
      <c r="V11" s="9">
        <f ca="1">VLOOKUP($A11,'Proj GC'!$A$24:$AM$43,V$1+1,FALSE)</f>
        <v>1.2469892773777063</v>
      </c>
      <c r="W11" s="9">
        <f ca="1">VLOOKUP($A11,'Proj GC'!$A$24:$AM$43,W$1+1,FALSE)</f>
        <v>1.3275800243608253</v>
      </c>
      <c r="X11" s="9">
        <f ca="1">VLOOKUP($A11,'Proj GC'!$A$24:$AM$43,X$1+1,FALSE)</f>
        <v>1.1669143992389479</v>
      </c>
      <c r="Y11" s="9">
        <f ca="1">VLOOKUP($A11,'Proj GC'!$A$24:$AM$43,Y$1+1,FALSE)</f>
        <v>1.6964825268793375</v>
      </c>
      <c r="Z11" s="9">
        <f ca="1">VLOOKUP($A11,'Proj GC'!$A$24:$AM$43,Z$1+1,FALSE)</f>
        <v>1.22640206241894</v>
      </c>
      <c r="AA11" s="9">
        <f ca="1">VLOOKUP($A11,'Proj GC'!$A$24:$AM$43,AA$1+1,FALSE)</f>
        <v>1.7196360706022882</v>
      </c>
      <c r="AB11" s="9">
        <f ca="1">VLOOKUP($A11,'Proj GC'!$A$24:$AM$43,AB$1+1,FALSE)</f>
        <v>2.2039640853458198</v>
      </c>
      <c r="AC11" s="9">
        <f ca="1">VLOOKUP($A11,'Proj GC'!$A$24:$AM$43,AC$1+1,FALSE)</f>
        <v>1.7779368109223084</v>
      </c>
      <c r="AD11" s="9">
        <f ca="1">VLOOKUP($A11,'Proj GC'!$A$24:$AM$43,AD$1+1,FALSE)</f>
        <v>1.1577341698841428</v>
      </c>
      <c r="AE11" s="9">
        <f ca="1">VLOOKUP($A11,'Proj GC'!$A$24:$AM$43,AE$1+1,FALSE)</f>
        <v>1.5003616256149197</v>
      </c>
      <c r="AF11" s="9">
        <f ca="1">VLOOKUP($A11,'Proj GC'!$A$24:$AM$43,AF$1+1,FALSE)</f>
        <v>1.5256789991859661</v>
      </c>
      <c r="AG11" s="9">
        <f ca="1">VLOOKUP($A11,'Proj GC'!$A$24:$AM$43,AG$1+1,FALSE)</f>
        <v>1.2997647082510033</v>
      </c>
      <c r="AH11" s="9">
        <f ca="1">VLOOKUP($A11,'Proj GC'!$A$24:$AM$43,AH$1+1,FALSE)</f>
        <v>2.3986559001808123</v>
      </c>
      <c r="AI11" s="9">
        <f ca="1">VLOOKUP($A11,'Proj GC'!$A$24:$AM$43,AI$1+1,FALSE)</f>
        <v>0.97366904639267948</v>
      </c>
      <c r="AJ11" s="9">
        <f ca="1">VLOOKUP($A11,'Proj GC'!$A$24:$AM$43,AJ$1+1,FALSE)</f>
        <v>0.83020485080048045</v>
      </c>
      <c r="AK11" s="9">
        <f ca="1">VLOOKUP($A11,'Proj GC'!$A$24:$AM$43,AK$1+1,FALSE)</f>
        <v>1.6528908419447843</v>
      </c>
      <c r="AL11" s="9">
        <f ca="1">VLOOKUP($A11,'Proj GC'!$A$24:$AM$43,AL$1+1,FALSE)</f>
        <v>2.1178384535073045</v>
      </c>
      <c r="AM11" s="9">
        <f ca="1">VLOOKUP($A11,'Proj GC'!$A$24:$AM$43,AM$1+1,FALSE)</f>
        <v>1.636746615962166</v>
      </c>
      <c r="AN11" s="9">
        <f ca="1">AVERAGE(OFFSET($A11,0,Fixtures!$D$6,1,3))</f>
        <v>1.7166674061223492</v>
      </c>
      <c r="AO11" s="9">
        <f ca="1">AVERAGE(OFFSET($A11,0,Fixtures!$D$6,1,6))</f>
        <v>1.5976724707980698</v>
      </c>
      <c r="AP11" s="9">
        <f ca="1">AVERAGE(OFFSET($A11,0,Fixtures!$D$6,1,9))</f>
        <v>1.645570492489578</v>
      </c>
      <c r="AQ11" s="9">
        <f ca="1">AVERAGE(OFFSET($A11,0,Fixtures!$D$6,1,12))</f>
        <v>1.5222415976286789</v>
      </c>
      <c r="AR11" s="9">
        <f ca="1">IF(OR(Fixtures!$D$6&lt;=0,Fixtures!$D$6&gt;39),AVERAGE(A11:AM11),AVERAGE(OFFSET($A11,0,Fixtures!$D$6,1,39-Fixtures!$D$6)))</f>
        <v>1.5729631600724012</v>
      </c>
    </row>
    <row r="12" spans="1:44" s="1" customFormat="1" x14ac:dyDescent="0.25">
      <c r="A12" s="30" t="s">
        <v>63</v>
      </c>
      <c r="B12" s="9">
        <f ca="1">VLOOKUP($A12,'Proj GC'!$A$24:$AM$43,B$1+1,FALSE)</f>
        <v>2.6927562520992883</v>
      </c>
      <c r="C12" s="9">
        <f ca="1">VLOOKUP($A12,'Proj GC'!$A$24:$AM$43,C$1+1,FALSE)</f>
        <v>2.1864560881785851</v>
      </c>
      <c r="D12" s="9">
        <f ca="1">VLOOKUP($A12,'Proj GC'!$A$24:$AM$43,D$1+1,FALSE)</f>
        <v>2.0104402161776762</v>
      </c>
      <c r="E12" s="9">
        <f ca="1">VLOOKUP($A12,'Proj GC'!$A$24:$AM$43,E$1+1,FALSE)</f>
        <v>1.2379855544729803</v>
      </c>
      <c r="F12" s="9">
        <f ca="1">VLOOKUP($A12,'Proj GC'!$A$24:$AM$43,F$1+1,FALSE)</f>
        <v>2.1570171810159646</v>
      </c>
      <c r="G12" s="9">
        <f ca="1">VLOOKUP($A12,'Proj GC'!$A$24:$AM$43,G$1+1,FALSE)</f>
        <v>1.8758943492226556</v>
      </c>
      <c r="H12" s="9">
        <f ca="1">VLOOKUP($A12,'Proj GC'!$A$24:$AM$43,H$1+1,FALSE)</f>
        <v>1.6879707726713107</v>
      </c>
      <c r="I12" s="9">
        <f ca="1">VLOOKUP($A12,'Proj GC'!$A$24:$AM$43,I$1+1,FALSE)</f>
        <v>0.98540035276794213</v>
      </c>
      <c r="J12" s="9">
        <f ca="1">VLOOKUP($A12,'Proj GC'!$A$24:$AM$43,J$1+1,FALSE)</f>
        <v>2.329364417362596</v>
      </c>
      <c r="K12" s="9">
        <f ca="1">VLOOKUP($A12,'Proj GC'!$A$24:$AM$43,K$1+1,FALSE)</f>
        <v>1.3091634315132319</v>
      </c>
      <c r="L12" s="9">
        <f ca="1">VLOOKUP($A12,'Proj GC'!$A$24:$AM$43,L$1+1,FALSE)</f>
        <v>1.0555759334777988</v>
      </c>
      <c r="M12" s="9">
        <f ca="1">VLOOKUP($A12,'Proj GC'!$A$24:$AM$43,M$1+1,FALSE)</f>
        <v>1.9398465718435527</v>
      </c>
      <c r="N12" s="9">
        <f ca="1">VLOOKUP($A12,'Proj GC'!$A$24:$AM$43,N$1+1,FALSE)</f>
        <v>1.4836901459653868</v>
      </c>
      <c r="O12" s="9">
        <f ca="1">VLOOKUP($A12,'Proj GC'!$A$24:$AM$43,O$1+1,FALSE)</f>
        <v>3.0498056455392675</v>
      </c>
      <c r="P12" s="9">
        <f ca="1">VLOOKUP($A12,'Proj GC'!$A$24:$AM$43,P$1+1,FALSE)</f>
        <v>2.3684667048155044</v>
      </c>
      <c r="Q12" s="9">
        <f ca="1">VLOOKUP($A12,'Proj GC'!$A$24:$AM$43,Q$1+1,FALSE)</f>
        <v>1.3931096919444432</v>
      </c>
      <c r="R12" s="9">
        <f ca="1">VLOOKUP($A12,'Proj GC'!$A$24:$AM$43,R$1+1,FALSE)</f>
        <v>2.4687056187527214</v>
      </c>
      <c r="S12" s="9">
        <f ca="1">VLOOKUP($A12,'Proj GC'!$A$24:$AM$43,S$1+1,FALSE)</f>
        <v>2.2605834054622824</v>
      </c>
      <c r="T12" s="9">
        <f ca="1">VLOOKUP($A12,'Proj GC'!$A$24:$AM$43,T$1+1,FALSE)</f>
        <v>1.4720178109249509</v>
      </c>
      <c r="U12" s="9">
        <f ca="1">VLOOKUP($A12,'Proj GC'!$A$24:$AM$43,U$1+1,FALSE)</f>
        <v>1.9076564320067448</v>
      </c>
      <c r="V12" s="9">
        <f ca="1">VLOOKUP($A12,'Proj GC'!$A$24:$AM$43,V$1+1,FALSE)</f>
        <v>1.1299639056725299</v>
      </c>
      <c r="W12" s="9">
        <f ca="1">VLOOKUP($A12,'Proj GC'!$A$24:$AM$43,W$1+1,FALSE)</f>
        <v>1.9556638915197666</v>
      </c>
      <c r="X12" s="9">
        <f ca="1">VLOOKUP($A12,'Proj GC'!$A$24:$AM$43,X$1+1,FALSE)</f>
        <v>1.5593265934410765</v>
      </c>
      <c r="Y12" s="9">
        <f ca="1">VLOOKUP($A12,'Proj GC'!$A$24:$AM$43,Y$1+1,FALSE)</f>
        <v>2.849708991022422</v>
      </c>
      <c r="Z12" s="9">
        <f ca="1">VLOOKUP($A12,'Proj GC'!$A$24:$AM$43,Z$1+1,FALSE)</f>
        <v>1.4636606871278131</v>
      </c>
      <c r="AA12" s="9">
        <f ca="1">VLOOKUP($A12,'Proj GC'!$A$24:$AM$43,AA$1+1,FALSE)</f>
        <v>4.0225124259754805</v>
      </c>
      <c r="AB12" s="9">
        <f ca="1">VLOOKUP($A12,'Proj GC'!$A$24:$AM$43,AB$1+1,FALSE)</f>
        <v>3.376920889641188</v>
      </c>
      <c r="AC12" s="9">
        <f ca="1">VLOOKUP($A12,'Proj GC'!$A$24:$AM$43,AC$1+1,FALSE)</f>
        <v>1.6526045877600861</v>
      </c>
      <c r="AD12" s="9">
        <f ca="1">VLOOKUP($A12,'Proj GC'!$A$24:$AM$43,AD$1+1,FALSE)</f>
        <v>2.0810650953737984</v>
      </c>
      <c r="AE12" s="9">
        <f ca="1">VLOOKUP($A12,'Proj GC'!$A$24:$AM$43,AE$1+1,FALSE)</f>
        <v>1.5855025048764941</v>
      </c>
      <c r="AF12" s="9">
        <f ca="1">VLOOKUP($A12,'Proj GC'!$A$24:$AM$43,AF$1+1,FALSE)</f>
        <v>2.2163766378001455</v>
      </c>
      <c r="AG12" s="9">
        <f ca="1">VLOOKUP($A12,'Proj GC'!$A$24:$AM$43,AG$1+1,FALSE)</f>
        <v>2.0416054321378567</v>
      </c>
      <c r="AH12" s="9">
        <f ca="1">VLOOKUP($A12,'Proj GC'!$A$24:$AM$43,AH$1+1,FALSE)</f>
        <v>1.5768479993927611</v>
      </c>
      <c r="AI12" s="9">
        <f ca="1">VLOOKUP($A12,'Proj GC'!$A$24:$AM$43,AI$1+1,FALSE)</f>
        <v>1.2985749778456839</v>
      </c>
      <c r="AJ12" s="9">
        <f ca="1">VLOOKUP($A12,'Proj GC'!$A$24:$AM$43,AJ$1+1,FALSE)</f>
        <v>1.8493364455707486</v>
      </c>
      <c r="AK12" s="9">
        <f ca="1">VLOOKUP($A12,'Proj GC'!$A$24:$AM$43,AK$1+1,FALSE)</f>
        <v>1.3458318802511713</v>
      </c>
      <c r="AL12" s="9">
        <f ca="1">VLOOKUP($A12,'Proj GC'!$A$24:$AM$43,AL$1+1,FALSE)</f>
        <v>2.802261929085696</v>
      </c>
      <c r="AM12" s="9">
        <f ca="1">VLOOKUP($A12,'Proj GC'!$A$24:$AM$43,AM$1+1,FALSE)</f>
        <v>1.4439536501015957</v>
      </c>
      <c r="AN12" s="9">
        <f ca="1">AVERAGE(OFFSET($A12,0,Fixtures!$D$6,1,3))</f>
        <v>2.9543646675814941</v>
      </c>
      <c r="AO12" s="9">
        <f ca="1">AVERAGE(OFFSET($A12,0,Fixtures!$D$6,1,6))</f>
        <v>2.363711031792477</v>
      </c>
      <c r="AP12" s="9">
        <f ca="1">AVERAGE(OFFSET($A12,0,Fixtures!$D$6,1,9))</f>
        <v>2.2241218066761803</v>
      </c>
      <c r="AQ12" s="9">
        <f ca="1">AVERAGE(OFFSET($A12,0,Fixtures!$D$6,1,12))</f>
        <v>2.0425699636461023</v>
      </c>
      <c r="AR12" s="9">
        <f ca="1">IF(OR(Fixtures!$D$6&lt;=0,Fixtures!$D$6&gt;39),AVERAGE(A12:AM12),AVERAGE(OFFSET($A12,0,Fixtures!$D$6,1,39-Fixtures!$D$6)))</f>
        <v>2.054075367352894</v>
      </c>
    </row>
    <row r="13" spans="1:44" s="1" customFormat="1" x14ac:dyDescent="0.25"/>
    <row r="14" spans="1:44" x14ac:dyDescent="0.25">
      <c r="A14" s="31" t="s">
        <v>111</v>
      </c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  <c r="N14" s="2">
        <v>13</v>
      </c>
      <c r="O14" s="2">
        <v>14</v>
      </c>
      <c r="P14" s="2">
        <v>15</v>
      </c>
      <c r="Q14" s="2">
        <v>16</v>
      </c>
      <c r="R14" s="2">
        <v>17</v>
      </c>
      <c r="S14" s="2">
        <v>18</v>
      </c>
      <c r="T14" s="2">
        <v>19</v>
      </c>
      <c r="U14" s="2">
        <v>20</v>
      </c>
      <c r="V14" s="2">
        <v>21</v>
      </c>
      <c r="W14" s="2">
        <v>22</v>
      </c>
      <c r="X14" s="2">
        <v>23</v>
      </c>
      <c r="Y14" s="2">
        <v>24</v>
      </c>
      <c r="Z14" s="2">
        <v>25</v>
      </c>
      <c r="AA14" s="2">
        <v>26</v>
      </c>
      <c r="AB14" s="2">
        <v>27</v>
      </c>
      <c r="AC14" s="2">
        <v>28</v>
      </c>
      <c r="AD14" s="2">
        <v>29</v>
      </c>
      <c r="AE14" s="2">
        <v>30</v>
      </c>
      <c r="AF14" s="2">
        <v>31</v>
      </c>
      <c r="AG14" s="2">
        <v>32</v>
      </c>
      <c r="AH14" s="2">
        <v>33</v>
      </c>
      <c r="AI14" s="2">
        <v>34</v>
      </c>
      <c r="AJ14" s="2">
        <v>35</v>
      </c>
      <c r="AK14" s="2">
        <v>36</v>
      </c>
      <c r="AL14" s="2">
        <v>37</v>
      </c>
      <c r="AM14" s="2">
        <v>38</v>
      </c>
      <c r="AN14" s="31" t="s">
        <v>56</v>
      </c>
      <c r="AO14" s="31" t="s">
        <v>57</v>
      </c>
      <c r="AP14" s="31" t="s">
        <v>58</v>
      </c>
      <c r="AQ14" s="31" t="s">
        <v>82</v>
      </c>
      <c r="AR14" s="31" t="s">
        <v>59</v>
      </c>
    </row>
    <row r="15" spans="1:44" x14ac:dyDescent="0.25">
      <c r="A15" s="30" t="s">
        <v>121</v>
      </c>
      <c r="B15" s="9">
        <f t="shared" ref="B15:Q15" ca="1" si="0">MIN(VLOOKUP($A14,$A$2:$AM$12,B$14+1,FALSE),VLOOKUP($A15,$A$2:$AM$12,B$14+1,FALSE))</f>
        <v>1.5555129155713647</v>
      </c>
      <c r="C15" s="9">
        <f t="shared" ca="1" si="0"/>
        <v>1.0885051638724494</v>
      </c>
      <c r="D15" s="9">
        <f t="shared" ca="1" si="0"/>
        <v>1.2786492032479913</v>
      </c>
      <c r="E15" s="9">
        <f t="shared" ca="1" si="0"/>
        <v>1.4193748281029119</v>
      </c>
      <c r="F15" s="9">
        <f t="shared" ca="1" si="0"/>
        <v>1.0047302743063729</v>
      </c>
      <c r="G15" s="9">
        <f t="shared" ca="1" si="0"/>
        <v>1.2200349999024973</v>
      </c>
      <c r="H15" s="9">
        <f t="shared" ca="1" si="0"/>
        <v>1.2521347379623735</v>
      </c>
      <c r="I15" s="9">
        <f t="shared" ca="1" si="0"/>
        <v>1.14795713206682</v>
      </c>
      <c r="J15" s="9">
        <f t="shared" ca="1" si="0"/>
        <v>1.411316575638192</v>
      </c>
      <c r="K15" s="9">
        <f t="shared" ca="1" si="0"/>
        <v>1.2064783802937671</v>
      </c>
      <c r="L15" s="9">
        <f t="shared" ca="1" si="0"/>
        <v>0.95785117298076927</v>
      </c>
      <c r="M15" s="9">
        <f t="shared" ca="1" si="0"/>
        <v>2.1681592859270071</v>
      </c>
      <c r="N15" s="9">
        <f t="shared" ca="1" si="0"/>
        <v>1.0178259379811325</v>
      </c>
      <c r="O15" s="9">
        <f t="shared" ca="1" si="0"/>
        <v>2.6127830195749442</v>
      </c>
      <c r="P15" s="9">
        <f t="shared" ca="1" si="0"/>
        <v>1.6101566253749326</v>
      </c>
      <c r="Q15" s="9">
        <f t="shared" ca="1" si="0"/>
        <v>1.2267311428414926</v>
      </c>
      <c r="R15" s="9">
        <f t="shared" ref="R15:AG15" ca="1" si="1">MIN(VLOOKUP($A14,$A$2:$AM$12,R$14+1,FALSE),VLOOKUP($A15,$A$2:$AM$12,R$14+1,FALSE))</f>
        <v>1.1389260413812217</v>
      </c>
      <c r="S15" s="9">
        <f t="shared" ca="1" si="1"/>
        <v>1.0129227469316542</v>
      </c>
      <c r="T15" s="9">
        <f t="shared" ca="1" si="1"/>
        <v>1.1937121416145431</v>
      </c>
      <c r="U15" s="9">
        <f t="shared" ca="1" si="1"/>
        <v>0.8742729255311249</v>
      </c>
      <c r="V15" s="9">
        <f t="shared" ca="1" si="1"/>
        <v>1.5796259906842376</v>
      </c>
      <c r="W15" s="9">
        <f t="shared" ca="1" si="1"/>
        <v>1.8022701730314299</v>
      </c>
      <c r="X15" s="9">
        <f t="shared" ca="1" si="1"/>
        <v>1.1172123071084379</v>
      </c>
      <c r="Y15" s="9">
        <f t="shared" ca="1" si="1"/>
        <v>1.2977016171337048</v>
      </c>
      <c r="Z15" s="9">
        <f t="shared" ca="1" si="1"/>
        <v>1.6260385781304494</v>
      </c>
      <c r="AA15" s="9">
        <f t="shared" ca="1" si="1"/>
        <v>1.0412937699279383</v>
      </c>
      <c r="AB15" s="9">
        <f t="shared" ca="1" si="1"/>
        <v>1.5131315108485206</v>
      </c>
      <c r="AC15" s="9">
        <f t="shared" ca="1" si="1"/>
        <v>0.76242156489156165</v>
      </c>
      <c r="AD15" s="9">
        <f t="shared" ca="1" si="1"/>
        <v>1.8325242998002544</v>
      </c>
      <c r="AE15" s="9">
        <f t="shared" ca="1" si="1"/>
        <v>1.0778734434328063</v>
      </c>
      <c r="AF15" s="9">
        <f t="shared" ca="1" si="1"/>
        <v>1.5204560308113217</v>
      </c>
      <c r="AG15" s="9">
        <f t="shared" ca="1" si="1"/>
        <v>1.4514124145461784</v>
      </c>
      <c r="AH15" s="9">
        <f t="shared" ref="AH15:AM15" ca="1" si="2">MIN(VLOOKUP($A14,$A$2:$AM$12,AH$14+1,FALSE),VLOOKUP($A15,$A$2:$AM$12,AH$14+1,FALSE))</f>
        <v>1.4308640979095446</v>
      </c>
      <c r="AI15" s="9">
        <f t="shared" ca="1" si="2"/>
        <v>1.749053095748516</v>
      </c>
      <c r="AJ15" s="9">
        <f t="shared" ca="1" si="2"/>
        <v>0.95016000889533769</v>
      </c>
      <c r="AK15" s="9">
        <f t="shared" ca="1" si="2"/>
        <v>1.9100809085556414</v>
      </c>
      <c r="AL15" s="9">
        <f t="shared" ca="1" si="2"/>
        <v>0.8167176445628288</v>
      </c>
      <c r="AM15" s="9">
        <f t="shared" ca="1" si="2"/>
        <v>1.500893372729273</v>
      </c>
      <c r="AN15" s="9">
        <f ca="1">AVERAGE(OFFSET($A15,0,Fixtures!$D$6,1,3))</f>
        <v>1.3934879529689692</v>
      </c>
      <c r="AO15" s="9">
        <f ca="1">AVERAGE(OFFSET($A15,0,Fixtures!$D$6,1,6))</f>
        <v>1.3088805278385884</v>
      </c>
      <c r="AP15" s="9">
        <f ca="1">AVERAGE(OFFSET($A15,0,Fixtures!$D$6,1,9))</f>
        <v>1.3617795233665084</v>
      </c>
      <c r="AQ15" s="9">
        <f ca="1">AVERAGE(OFFSET($A15,0,Fixtures!$D$6,1,12))</f>
        <v>1.4054424769581726</v>
      </c>
      <c r="AR15" s="9">
        <f ca="1">IF(OR(Fixtures!$D$6&lt;=0,Fixtures!$D$6&gt;39),AVERAGE(A15:AM15),AVERAGE(OFFSET($A15,0,Fixtures!$D$6,1,39-Fixtures!$D$6)))</f>
        <v>1.3702086243421552</v>
      </c>
    </row>
    <row r="16" spans="1:44" x14ac:dyDescent="0.25">
      <c r="A16" s="30" t="s">
        <v>73</v>
      </c>
      <c r="B16" s="9">
        <f ca="1">MIN(VLOOKUP($A14,$A$2:$AM$12,B$14+1,FALSE),VLOOKUP($A16,$A$2:$AM$12,B$14+1,FALSE))</f>
        <v>1.089074872543899</v>
      </c>
      <c r="C16" s="9">
        <f t="shared" ref="C16:AM16" ca="1" si="3">MIN(VLOOKUP($A14,$A$2:$AM$12,C$14+1,FALSE),VLOOKUP($A16,$A$2:$AM$12,C$14+1,FALSE))</f>
        <v>1.0895536130562569</v>
      </c>
      <c r="D16" s="9">
        <f t="shared" ca="1" si="3"/>
        <v>1.5035612334955426</v>
      </c>
      <c r="E16" s="9">
        <f t="shared" ca="1" si="3"/>
        <v>1.4193748281029119</v>
      </c>
      <c r="F16" s="9">
        <f t="shared" ca="1" si="3"/>
        <v>1.2971821318314822</v>
      </c>
      <c r="G16" s="9">
        <f t="shared" ca="1" si="3"/>
        <v>2.0066410814425613</v>
      </c>
      <c r="H16" s="9">
        <f t="shared" ca="1" si="3"/>
        <v>1.1703396198760179</v>
      </c>
      <c r="I16" s="9">
        <f t="shared" ca="1" si="3"/>
        <v>1.7312091439034893</v>
      </c>
      <c r="J16" s="9">
        <f t="shared" ca="1" si="3"/>
        <v>1.0298629853955117</v>
      </c>
      <c r="K16" s="9">
        <f t="shared" ca="1" si="3"/>
        <v>1.6724572879797108</v>
      </c>
      <c r="L16" s="9">
        <f t="shared" ca="1" si="3"/>
        <v>1.560530450292245</v>
      </c>
      <c r="M16" s="9">
        <f t="shared" ca="1" si="3"/>
        <v>1.3117579460455751</v>
      </c>
      <c r="N16" s="9">
        <f t="shared" ca="1" si="3"/>
        <v>1.0178259379811325</v>
      </c>
      <c r="O16" s="9">
        <f t="shared" ca="1" si="3"/>
        <v>1.8437729363792368</v>
      </c>
      <c r="P16" s="9">
        <f t="shared" ca="1" si="3"/>
        <v>1.2245511684988102</v>
      </c>
      <c r="Q16" s="9">
        <f t="shared" ca="1" si="3"/>
        <v>1.83943393902116</v>
      </c>
      <c r="R16" s="9">
        <f t="shared" ca="1" si="3"/>
        <v>1.8857245335290733</v>
      </c>
      <c r="S16" s="9">
        <f t="shared" ca="1" si="3"/>
        <v>1.0802664850264654</v>
      </c>
      <c r="T16" s="9">
        <f t="shared" ca="1" si="3"/>
        <v>1.1589086004643194</v>
      </c>
      <c r="U16" s="9">
        <f t="shared" ca="1" si="3"/>
        <v>1.8188824467878189</v>
      </c>
      <c r="V16" s="9">
        <f t="shared" ca="1" si="3"/>
        <v>1.7482851111728168</v>
      </c>
      <c r="W16" s="9">
        <f t="shared" ca="1" si="3"/>
        <v>1.1195788456723681</v>
      </c>
      <c r="X16" s="9">
        <f t="shared" ca="1" si="3"/>
        <v>1.5384372991710729</v>
      </c>
      <c r="Y16" s="9">
        <f t="shared" ca="1" si="3"/>
        <v>1.2175989933042424</v>
      </c>
      <c r="Z16" s="9">
        <f t="shared" ca="1" si="3"/>
        <v>1.2012049829607538</v>
      </c>
      <c r="AA16" s="9">
        <f t="shared" ca="1" si="3"/>
        <v>1.4306297316907755</v>
      </c>
      <c r="AB16" s="9">
        <f t="shared" ca="1" si="3"/>
        <v>1.6137314159037319</v>
      </c>
      <c r="AC16" s="9">
        <f t="shared" ca="1" si="3"/>
        <v>1.2623445224450818</v>
      </c>
      <c r="AD16" s="9">
        <f t="shared" ca="1" si="3"/>
        <v>2.7477963780439558</v>
      </c>
      <c r="AE16" s="9">
        <f t="shared" ca="1" si="3"/>
        <v>0.81974086486283992</v>
      </c>
      <c r="AF16" s="9">
        <f t="shared" ca="1" si="3"/>
        <v>1.5204560308113217</v>
      </c>
      <c r="AG16" s="9">
        <f t="shared" ca="1" si="3"/>
        <v>0.8781189556172857</v>
      </c>
      <c r="AH16" s="9">
        <f t="shared" ca="1" si="3"/>
        <v>2.3311627714242182</v>
      </c>
      <c r="AI16" s="9">
        <f t="shared" ca="1" si="3"/>
        <v>1.2342612218737039</v>
      </c>
      <c r="AJ16" s="9">
        <f t="shared" ca="1" si="3"/>
        <v>0.95016000889533769</v>
      </c>
      <c r="AK16" s="9">
        <f t="shared" ca="1" si="3"/>
        <v>2.2460606080612426</v>
      </c>
      <c r="AL16" s="9">
        <f t="shared" ca="1" si="3"/>
        <v>1.3432886578251855</v>
      </c>
      <c r="AM16" s="9">
        <f t="shared" ca="1" si="3"/>
        <v>1.9377659006371524</v>
      </c>
      <c r="AN16" s="9">
        <f ca="1">AVERAGE(OFFSET($A16,0,Fixtures!$D$6,1,3))</f>
        <v>1.4151887101850871</v>
      </c>
      <c r="AO16" s="9">
        <f ca="1">AVERAGE(OFFSET($A16,0,Fixtures!$D$6,1,6))</f>
        <v>1.5125746493178565</v>
      </c>
      <c r="AP16" s="9">
        <f ca="1">AVERAGE(OFFSET($A16,0,Fixtures!$D$6,1,9))</f>
        <v>1.5339095170844403</v>
      </c>
      <c r="AQ16" s="9">
        <f ca="1">AVERAGE(OFFSET($A16,0,Fixtures!$D$6,1,12))</f>
        <v>1.519638957715854</v>
      </c>
      <c r="AR16" s="9">
        <f ca="1">IF(OR(Fixtures!$D$6&lt;=0,Fixtures!$D$6&gt;39),AVERAGE(A16:AM16),AVERAGE(OFFSET($A16,0,Fixtures!$D$6,1,39-Fixtures!$D$6)))</f>
        <v>1.5369087179323275</v>
      </c>
    </row>
    <row r="17" spans="1:44" x14ac:dyDescent="0.25">
      <c r="A17" s="30" t="s">
        <v>61</v>
      </c>
      <c r="B17" s="9">
        <f ca="1">MIN(VLOOKUP($A14,$A$2:$AM$12,B$14+1,FALSE),VLOOKUP($A17,$A$2:$AM$12,B$14+1,FALSE))</f>
        <v>1.1445174919273002</v>
      </c>
      <c r="C17" s="9">
        <f t="shared" ref="C17:AM17" ca="1" si="4">MIN(VLOOKUP($A14,$A$2:$AM$12,C$14+1,FALSE),VLOOKUP($A17,$A$2:$AM$12,C$14+1,FALSE))</f>
        <v>1.0895536130562569</v>
      </c>
      <c r="D17" s="9">
        <f t="shared" ca="1" si="4"/>
        <v>1.5035612334955426</v>
      </c>
      <c r="E17" s="9">
        <f t="shared" ca="1" si="4"/>
        <v>1.4193748281029119</v>
      </c>
      <c r="F17" s="9">
        <f t="shared" ca="1" si="4"/>
        <v>1.3565383297293909</v>
      </c>
      <c r="G17" s="9">
        <f t="shared" ca="1" si="4"/>
        <v>0.85737152876241396</v>
      </c>
      <c r="H17" s="9">
        <f t="shared" ca="1" si="4"/>
        <v>1.2521347379623735</v>
      </c>
      <c r="I17" s="9">
        <f t="shared" ca="1" si="4"/>
        <v>1.079917467879987</v>
      </c>
      <c r="J17" s="9">
        <f t="shared" ca="1" si="4"/>
        <v>1.411316575638192</v>
      </c>
      <c r="K17" s="9">
        <f t="shared" ca="1" si="4"/>
        <v>1.4139214824900339</v>
      </c>
      <c r="L17" s="9">
        <f t="shared" ca="1" si="4"/>
        <v>1.3544023469090885</v>
      </c>
      <c r="M17" s="9">
        <f t="shared" ca="1" si="4"/>
        <v>0.97431977194419606</v>
      </c>
      <c r="N17" s="9">
        <f t="shared" ca="1" si="4"/>
        <v>1.0178259379811325</v>
      </c>
      <c r="O17" s="9">
        <f t="shared" ca="1" si="4"/>
        <v>0.68244270205182911</v>
      </c>
      <c r="P17" s="9">
        <f t="shared" ca="1" si="4"/>
        <v>1.864878419708009</v>
      </c>
      <c r="Q17" s="9">
        <f t="shared" ca="1" si="4"/>
        <v>1.5349599350316845</v>
      </c>
      <c r="R17" s="9">
        <f t="shared" ca="1" si="4"/>
        <v>0.73104306309611711</v>
      </c>
      <c r="S17" s="9">
        <f t="shared" ca="1" si="4"/>
        <v>1.1690104756412656</v>
      </c>
      <c r="T17" s="9">
        <f t="shared" ca="1" si="4"/>
        <v>1.1937121416145431</v>
      </c>
      <c r="U17" s="9">
        <f t="shared" ca="1" si="4"/>
        <v>1.2991576518632995</v>
      </c>
      <c r="V17" s="9">
        <f t="shared" ca="1" si="4"/>
        <v>1.0000155042008554</v>
      </c>
      <c r="W17" s="9">
        <f t="shared" ca="1" si="4"/>
        <v>2.1121543133493104</v>
      </c>
      <c r="X17" s="9">
        <f t="shared" ca="1" si="4"/>
        <v>1.3211546011611979</v>
      </c>
      <c r="Y17" s="9">
        <f t="shared" ca="1" si="4"/>
        <v>1.2977016171337048</v>
      </c>
      <c r="Z17" s="9">
        <f t="shared" ca="1" si="4"/>
        <v>0.96480333070171664</v>
      </c>
      <c r="AA17" s="9">
        <f t="shared" ca="1" si="4"/>
        <v>1.4306297316907755</v>
      </c>
      <c r="AB17" s="9">
        <f t="shared" ca="1" si="4"/>
        <v>0.78256073162762396</v>
      </c>
      <c r="AC17" s="9">
        <f t="shared" ca="1" si="4"/>
        <v>1.0920519831435824</v>
      </c>
      <c r="AD17" s="9">
        <f t="shared" ca="1" si="4"/>
        <v>1.027535163120384</v>
      </c>
      <c r="AE17" s="9">
        <f t="shared" ca="1" si="4"/>
        <v>1.9685925929617591</v>
      </c>
      <c r="AF17" s="9">
        <f t="shared" ca="1" si="4"/>
        <v>0.9320609052820128</v>
      </c>
      <c r="AG17" s="9">
        <f t="shared" ca="1" si="4"/>
        <v>1.0194514438058189</v>
      </c>
      <c r="AH17" s="9">
        <f t="shared" ca="1" si="4"/>
        <v>0.90666603388129052</v>
      </c>
      <c r="AI17" s="9">
        <f t="shared" ca="1" si="4"/>
        <v>1.455465338336392</v>
      </c>
      <c r="AJ17" s="9">
        <f t="shared" ca="1" si="4"/>
        <v>0.95016000889533769</v>
      </c>
      <c r="AK17" s="9">
        <f t="shared" ca="1" si="4"/>
        <v>1.0980456933047886</v>
      </c>
      <c r="AL17" s="9">
        <f t="shared" ca="1" si="4"/>
        <v>1.2807648762994086</v>
      </c>
      <c r="AM17" s="9">
        <f t="shared" ca="1" si="4"/>
        <v>1.0136636864445796</v>
      </c>
      <c r="AN17" s="9">
        <f ca="1">AVERAGE(OFFSET($A17,0,Fixtures!$D$6,1,3))</f>
        <v>1.0593312646733721</v>
      </c>
      <c r="AO17" s="9">
        <f ca="1">AVERAGE(OFFSET($A17,0,Fixtures!$D$6,1,6))</f>
        <v>1.2110289222076402</v>
      </c>
      <c r="AP17" s="9">
        <f ca="1">AVERAGE(OFFSET($A17,0,Fixtures!$D$6,1,9))</f>
        <v>1.1249279906905516</v>
      </c>
      <c r="AQ17" s="9">
        <f ca="1">AVERAGE(OFFSET($A17,0,Fixtures!$D$6,1,12))</f>
        <v>1.1356685797292903</v>
      </c>
      <c r="AR17" s="9">
        <f ca="1">IF(OR(Fixtures!$D$6&lt;=0,Fixtures!$D$6&gt;39),AVERAGE(A17:AM17),AVERAGE(OFFSET($A17,0,Fixtures!$D$6,1,39-Fixtures!$D$6)))</f>
        <v>1.1373179656782479</v>
      </c>
    </row>
    <row r="18" spans="1:44" x14ac:dyDescent="0.25">
      <c r="A18" s="30" t="s">
        <v>53</v>
      </c>
      <c r="B18" s="9">
        <f ca="1">MIN(VLOOKUP($A14,$A$2:$AM$12,B$14+1,FALSE),VLOOKUP($A18,$A$2:$AM$12,B$14+1,FALSE))</f>
        <v>1.1693788952244597</v>
      </c>
      <c r="C18" s="9">
        <f t="shared" ref="C18:AM18" ca="1" si="5">MIN(VLOOKUP($A14,$A$2:$AM$12,C$14+1,FALSE),VLOOKUP($A18,$A$2:$AM$12,C$14+1,FALSE))</f>
        <v>1.0895536130562569</v>
      </c>
      <c r="D18" s="9">
        <f t="shared" ca="1" si="5"/>
        <v>1.5035612334955426</v>
      </c>
      <c r="E18" s="9">
        <f t="shared" ca="1" si="5"/>
        <v>1.0828577741273131</v>
      </c>
      <c r="F18" s="9">
        <f t="shared" ca="1" si="5"/>
        <v>1.3565383297293909</v>
      </c>
      <c r="G18" s="9">
        <f t="shared" ca="1" si="5"/>
        <v>1.1890088807096002</v>
      </c>
      <c r="H18" s="9">
        <f t="shared" ca="1" si="5"/>
        <v>0.9283970311817541</v>
      </c>
      <c r="I18" s="9">
        <f t="shared" ca="1" si="5"/>
        <v>1.5760375213881148</v>
      </c>
      <c r="J18" s="9">
        <f t="shared" ca="1" si="5"/>
        <v>1.411316575638192</v>
      </c>
      <c r="K18" s="9">
        <f t="shared" ca="1" si="5"/>
        <v>1.5606439422982594</v>
      </c>
      <c r="L18" s="9">
        <f t="shared" ca="1" si="5"/>
        <v>1.430600350376297</v>
      </c>
      <c r="M18" s="9">
        <f t="shared" ca="1" si="5"/>
        <v>2.2837645013973078</v>
      </c>
      <c r="N18" s="9">
        <f t="shared" ca="1" si="5"/>
        <v>1.0178259379811325</v>
      </c>
      <c r="O18" s="9">
        <f t="shared" ca="1" si="5"/>
        <v>1.4547405595651999</v>
      </c>
      <c r="P18" s="9">
        <f t="shared" ca="1" si="5"/>
        <v>0.84738883388304742</v>
      </c>
      <c r="Q18" s="9">
        <f t="shared" ca="1" si="5"/>
        <v>1.5076805390207773</v>
      </c>
      <c r="R18" s="9">
        <f t="shared" ca="1" si="5"/>
        <v>1.0976365852389804</v>
      </c>
      <c r="S18" s="9">
        <f t="shared" ca="1" si="5"/>
        <v>1.1825186456915797</v>
      </c>
      <c r="T18" s="9">
        <f t="shared" ca="1" si="5"/>
        <v>1.0550333820862585</v>
      </c>
      <c r="U18" s="9">
        <f t="shared" ca="1" si="5"/>
        <v>1.8513454854385905</v>
      </c>
      <c r="V18" s="9">
        <f t="shared" ca="1" si="5"/>
        <v>1.3868647009011394</v>
      </c>
      <c r="W18" s="9">
        <f t="shared" ca="1" si="5"/>
        <v>1.0447285894723886</v>
      </c>
      <c r="X18" s="9">
        <f t="shared" ca="1" si="5"/>
        <v>2.1082630327434724</v>
      </c>
      <c r="Y18" s="9">
        <f t="shared" ca="1" si="5"/>
        <v>1.2393304489299652</v>
      </c>
      <c r="Z18" s="9">
        <f t="shared" ca="1" si="5"/>
        <v>0.98177514168654179</v>
      </c>
      <c r="AA18" s="9">
        <f t="shared" ca="1" si="5"/>
        <v>1.4306297316907755</v>
      </c>
      <c r="AB18" s="9">
        <f t="shared" ca="1" si="5"/>
        <v>0.79160339091750376</v>
      </c>
      <c r="AC18" s="9">
        <f t="shared" ca="1" si="5"/>
        <v>1.2623445224450818</v>
      </c>
      <c r="AD18" s="9">
        <f t="shared" ca="1" si="5"/>
        <v>1.0092737492618424</v>
      </c>
      <c r="AE18" s="9">
        <f t="shared" ca="1" si="5"/>
        <v>1.2658524555536885</v>
      </c>
      <c r="AF18" s="9">
        <f t="shared" ca="1" si="5"/>
        <v>1.5204560308113217</v>
      </c>
      <c r="AG18" s="9">
        <f t="shared" ca="1" si="5"/>
        <v>0.97383458946100143</v>
      </c>
      <c r="AH18" s="9">
        <f t="shared" ca="1" si="5"/>
        <v>2.1370696592040987</v>
      </c>
      <c r="AI18" s="9">
        <f t="shared" ca="1" si="5"/>
        <v>1.5310521315801811</v>
      </c>
      <c r="AJ18" s="9">
        <f t="shared" ca="1" si="5"/>
        <v>0.95016000889533769</v>
      </c>
      <c r="AK18" s="9">
        <f t="shared" ca="1" si="5"/>
        <v>1.4067811521196172</v>
      </c>
      <c r="AL18" s="9">
        <f t="shared" ca="1" si="5"/>
        <v>1.3432886578251855</v>
      </c>
      <c r="AM18" s="9">
        <f t="shared" ca="1" si="5"/>
        <v>1.1126571887135477</v>
      </c>
      <c r="AN18" s="9">
        <f ca="1">AVERAGE(OFFSET($A18,0,Fixtures!$D$6,1,3))</f>
        <v>1.0680027547649402</v>
      </c>
      <c r="AO18" s="9">
        <f ca="1">AVERAGE(OFFSET($A18,0,Fixtures!$D$6,1,6))</f>
        <v>1.1235798319259056</v>
      </c>
      <c r="AP18" s="9">
        <f ca="1">AVERAGE(OFFSET($A18,0,Fixtures!$D$6,1,9))</f>
        <v>1.2636488078924282</v>
      </c>
      <c r="AQ18" s="9">
        <f ca="1">AVERAGE(OFFSET($A18,0,Fixtures!$D$6,1,12))</f>
        <v>1.2717360469689158</v>
      </c>
      <c r="AR18" s="9">
        <f ca="1">IF(OR(Fixtures!$D$6&lt;=0,Fixtures!$D$6&gt;39),AVERAGE(A18:AM18),AVERAGE(OFFSET($A18,0,Fixtures!$D$6,1,39-Fixtures!$D$6)))</f>
        <v>1.2654841721546946</v>
      </c>
    </row>
    <row r="19" spans="1:44" x14ac:dyDescent="0.25">
      <c r="A19" s="30" t="s">
        <v>2</v>
      </c>
      <c r="B19" s="9">
        <f ca="1">MIN(VLOOKUP($A14,$A$2:$AM$12,B$14+1,FALSE),VLOOKUP($A19,$A$2:$AM$12,B$14+1,FALSE))</f>
        <v>1.2218284215576998</v>
      </c>
      <c r="C19" s="9">
        <f t="shared" ref="C19:AM19" ca="1" si="6">MIN(VLOOKUP($A14,$A$2:$AM$12,C$14+1,FALSE),VLOOKUP($A19,$A$2:$AM$12,C$14+1,FALSE))</f>
        <v>1.0895536130562569</v>
      </c>
      <c r="D19" s="9">
        <f t="shared" ca="1" si="6"/>
        <v>1.5035612334955426</v>
      </c>
      <c r="E19" s="9">
        <f t="shared" ca="1" si="6"/>
        <v>1.1803633636588731</v>
      </c>
      <c r="F19" s="9">
        <f t="shared" ca="1" si="6"/>
        <v>1.3565383297293909</v>
      </c>
      <c r="G19" s="9">
        <f t="shared" ca="1" si="6"/>
        <v>1.2837052512019649</v>
      </c>
      <c r="H19" s="9">
        <f t="shared" ca="1" si="6"/>
        <v>1.2521347379623735</v>
      </c>
      <c r="I19" s="9">
        <f t="shared" ca="1" si="6"/>
        <v>1.6452552480060778</v>
      </c>
      <c r="J19" s="9">
        <f t="shared" ca="1" si="6"/>
        <v>1.411316575638192</v>
      </c>
      <c r="K19" s="9">
        <f t="shared" ca="1" si="6"/>
        <v>1.3905667544421056</v>
      </c>
      <c r="L19" s="9">
        <f t="shared" ca="1" si="6"/>
        <v>1.8432035425065236</v>
      </c>
      <c r="M19" s="9">
        <f t="shared" ca="1" si="6"/>
        <v>0.99103611385979762</v>
      </c>
      <c r="N19" s="9">
        <f t="shared" ca="1" si="6"/>
        <v>1.0178259379811325</v>
      </c>
      <c r="O19" s="9">
        <f t="shared" ca="1" si="6"/>
        <v>2.3616848983011081</v>
      </c>
      <c r="P19" s="9">
        <f t="shared" ca="1" si="6"/>
        <v>1.7152172147606282</v>
      </c>
      <c r="Q19" s="9">
        <f t="shared" ca="1" si="6"/>
        <v>1.4494187116763262</v>
      </c>
      <c r="R19" s="9">
        <f t="shared" ca="1" si="6"/>
        <v>1.7013446167555941</v>
      </c>
      <c r="S19" s="9">
        <f t="shared" ca="1" si="6"/>
        <v>0.86424648725569986</v>
      </c>
      <c r="T19" s="9">
        <f t="shared" ca="1" si="6"/>
        <v>1.1937121416145431</v>
      </c>
      <c r="U19" s="9">
        <f t="shared" ca="1" si="6"/>
        <v>1.3676091418887604</v>
      </c>
      <c r="V19" s="9">
        <f t="shared" ca="1" si="6"/>
        <v>1.6731122184211658</v>
      </c>
      <c r="W19" s="9">
        <f t="shared" ca="1" si="6"/>
        <v>2.077266386265368</v>
      </c>
      <c r="X19" s="9">
        <f t="shared" ca="1" si="6"/>
        <v>1.7905923395816146</v>
      </c>
      <c r="Y19" s="9">
        <f t="shared" ca="1" si="6"/>
        <v>1.2977016171337048</v>
      </c>
      <c r="Z19" s="9">
        <f t="shared" ca="1" si="6"/>
        <v>1.0857766223862273</v>
      </c>
      <c r="AA19" s="9">
        <f t="shared" ca="1" si="6"/>
        <v>1.4306297316907755</v>
      </c>
      <c r="AB19" s="9">
        <f t="shared" ca="1" si="6"/>
        <v>1.2910348760239467</v>
      </c>
      <c r="AC19" s="9">
        <f t="shared" ca="1" si="6"/>
        <v>1.1389166442744056</v>
      </c>
      <c r="AD19" s="9">
        <f t="shared" ca="1" si="6"/>
        <v>2.165181038430068</v>
      </c>
      <c r="AE19" s="9">
        <f t="shared" ca="1" si="6"/>
        <v>1.1482032594678582</v>
      </c>
      <c r="AF19" s="9">
        <f t="shared" ca="1" si="6"/>
        <v>1.2664211722220005</v>
      </c>
      <c r="AG19" s="9">
        <f t="shared" ca="1" si="6"/>
        <v>1.4804366639140187</v>
      </c>
      <c r="AH19" s="9">
        <f t="shared" ca="1" si="6"/>
        <v>1.2338800573803999</v>
      </c>
      <c r="AI19" s="9">
        <f t="shared" ca="1" si="6"/>
        <v>1.8088077465544201</v>
      </c>
      <c r="AJ19" s="9">
        <f t="shared" ca="1" si="6"/>
        <v>0.95016000889533769</v>
      </c>
      <c r="AK19" s="9">
        <f t="shared" ca="1" si="6"/>
        <v>1.3012721105940708</v>
      </c>
      <c r="AL19" s="9">
        <f t="shared" ca="1" si="6"/>
        <v>1.3432886578251855</v>
      </c>
      <c r="AM19" s="9">
        <f t="shared" ca="1" si="6"/>
        <v>1.9826472172771732</v>
      </c>
      <c r="AN19" s="9">
        <f ca="1">AVERAGE(OFFSET($A19,0,Fixtures!$D$6,1,3))</f>
        <v>1.2691470767003166</v>
      </c>
      <c r="AO19" s="9">
        <f ca="1">AVERAGE(OFFSET($A19,0,Fixtures!$D$6,1,6))</f>
        <v>1.3766236953788802</v>
      </c>
      <c r="AP19" s="9">
        <f ca="1">AVERAGE(OFFSET($A19,0,Fixtures!$D$6,1,9))</f>
        <v>1.3600533406433</v>
      </c>
      <c r="AQ19" s="9">
        <f ca="1">AVERAGE(OFFSET($A19,0,Fixtures!$D$6,1,12))</f>
        <v>1.358393327652794</v>
      </c>
      <c r="AR19" s="9">
        <f ca="1">IF(OR(Fixtures!$D$6&lt;=0,Fixtures!$D$6&gt;39),AVERAGE(A19:AM19),AVERAGE(OFFSET($A19,0,Fixtures!$D$6,1,39-Fixtures!$D$6)))</f>
        <v>1.401903986209706</v>
      </c>
    </row>
    <row r="20" spans="1:44" x14ac:dyDescent="0.25">
      <c r="A20" s="30" t="s">
        <v>113</v>
      </c>
      <c r="B20" s="9">
        <f ca="1">MIN(VLOOKUP($A14,$A$2:$AM$12,B$14+1,FALSE),VLOOKUP($A20,$A$2:$AM$12,B$14+1,FALSE))</f>
        <v>2.1371135498096772</v>
      </c>
      <c r="C20" s="9">
        <f t="shared" ref="C20:AM20" ca="1" si="7">MIN(VLOOKUP($A14,$A$2:$AM$12,C$14+1,FALSE),VLOOKUP($A20,$A$2:$AM$12,C$14+1,FALSE))</f>
        <v>0.96284356691808692</v>
      </c>
      <c r="D20" s="9">
        <f t="shared" ca="1" si="7"/>
        <v>1.5035612334955426</v>
      </c>
      <c r="E20" s="9">
        <f t="shared" ca="1" si="7"/>
        <v>1.4193748281029119</v>
      </c>
      <c r="F20" s="9">
        <f t="shared" ca="1" si="7"/>
        <v>1.3565383297293909</v>
      </c>
      <c r="G20" s="9">
        <f t="shared" ca="1" si="7"/>
        <v>1.7694310122758712</v>
      </c>
      <c r="H20" s="9">
        <f t="shared" ca="1" si="7"/>
        <v>1.2521347379623735</v>
      </c>
      <c r="I20" s="9">
        <f t="shared" ca="1" si="7"/>
        <v>1.3171022934821894</v>
      </c>
      <c r="J20" s="9">
        <f t="shared" ca="1" si="7"/>
        <v>1.411316575638192</v>
      </c>
      <c r="K20" s="9">
        <f t="shared" ca="1" si="7"/>
        <v>1.7110969936726148</v>
      </c>
      <c r="L20" s="9">
        <f t="shared" ca="1" si="7"/>
        <v>1.9943758777405978</v>
      </c>
      <c r="M20" s="9">
        <f t="shared" ca="1" si="7"/>
        <v>1.2276005230469456</v>
      </c>
      <c r="N20" s="9">
        <f t="shared" ca="1" si="7"/>
        <v>1.0178259379811325</v>
      </c>
      <c r="O20" s="9">
        <f t="shared" ca="1" si="7"/>
        <v>1.2707249780511949</v>
      </c>
      <c r="P20" s="9">
        <f t="shared" ca="1" si="7"/>
        <v>2.2518297814911161</v>
      </c>
      <c r="Q20" s="9">
        <f t="shared" ca="1" si="7"/>
        <v>1.1941533982533097</v>
      </c>
      <c r="R20" s="9">
        <f t="shared" ca="1" si="7"/>
        <v>1.8857245335290733</v>
      </c>
      <c r="S20" s="9">
        <f t="shared" ca="1" si="7"/>
        <v>1.446216078575415</v>
      </c>
      <c r="T20" s="9">
        <f t="shared" ca="1" si="7"/>
        <v>1.1937121416145431</v>
      </c>
      <c r="U20" s="9">
        <f t="shared" ca="1" si="7"/>
        <v>1.3533479374012047</v>
      </c>
      <c r="V20" s="9">
        <f t="shared" ca="1" si="7"/>
        <v>0.89883291235663798</v>
      </c>
      <c r="W20" s="9">
        <f t="shared" ca="1" si="7"/>
        <v>2.5560831633874863</v>
      </c>
      <c r="X20" s="9">
        <f t="shared" ca="1" si="7"/>
        <v>1.0306965542894448</v>
      </c>
      <c r="Y20" s="9">
        <f t="shared" ca="1" si="7"/>
        <v>1.2977016171337048</v>
      </c>
      <c r="Z20" s="9">
        <f t="shared" ca="1" si="7"/>
        <v>1.4383218715689943</v>
      </c>
      <c r="AA20" s="9">
        <f t="shared" ca="1" si="7"/>
        <v>1.4306297316907755</v>
      </c>
      <c r="AB20" s="9">
        <f t="shared" ca="1" si="7"/>
        <v>2.1603968581188302</v>
      </c>
      <c r="AC20" s="9">
        <f t="shared" ca="1" si="7"/>
        <v>1.2623445224450818</v>
      </c>
      <c r="AD20" s="9">
        <f t="shared" ca="1" si="7"/>
        <v>1.7838587801067962</v>
      </c>
      <c r="AE20" s="9">
        <f t="shared" ca="1" si="7"/>
        <v>1.5074232421552103</v>
      </c>
      <c r="AF20" s="9">
        <f t="shared" ca="1" si="7"/>
        <v>1.4223397214754836</v>
      </c>
      <c r="AG20" s="9">
        <f t="shared" ca="1" si="7"/>
        <v>1.5288010298610073</v>
      </c>
      <c r="AH20" s="9">
        <f t="shared" ca="1" si="7"/>
        <v>1.3350780669172597</v>
      </c>
      <c r="AI20" s="9">
        <f t="shared" ca="1" si="7"/>
        <v>1.8088077465544201</v>
      </c>
      <c r="AJ20" s="9">
        <f t="shared" ca="1" si="7"/>
        <v>0.95016000889533769</v>
      </c>
      <c r="AK20" s="9">
        <f t="shared" ca="1" si="7"/>
        <v>2.2460606080612426</v>
      </c>
      <c r="AL20" s="9">
        <f t="shared" ca="1" si="7"/>
        <v>1.1844951404491368</v>
      </c>
      <c r="AM20" s="9">
        <f t="shared" ca="1" si="7"/>
        <v>2.0264338012006955</v>
      </c>
      <c r="AN20" s="9">
        <f ca="1">AVERAGE(OFFSET($A20,0,Fixtures!$D$6,1,3))</f>
        <v>1.6764494871261999</v>
      </c>
      <c r="AO20" s="9">
        <f ca="1">AVERAGE(OFFSET($A20,0,Fixtures!$D$6,1,6))</f>
        <v>1.5971625010142814</v>
      </c>
      <c r="AP20" s="9">
        <f ca="1">AVERAGE(OFFSET($A20,0,Fixtures!$D$6,1,9))</f>
        <v>1.5410215360377153</v>
      </c>
      <c r="AQ20" s="9">
        <f ca="1">AVERAGE(OFFSET($A20,0,Fixtures!$D$6,1,12))</f>
        <v>1.5728518489875365</v>
      </c>
      <c r="AR20" s="9">
        <f ca="1">IF(OR(Fixtures!$D$6&lt;=0,Fixtures!$D$6&gt;39),AVERAGE(A20:AM20),AVERAGE(OFFSET($A20,0,Fixtures!$D$6,1,39-Fixtures!$D$6)))</f>
        <v>1.577510794964305</v>
      </c>
    </row>
    <row r="21" spans="1:44" x14ac:dyDescent="0.25">
      <c r="A21" s="30" t="s">
        <v>112</v>
      </c>
      <c r="B21" s="9">
        <f ca="1">MIN(VLOOKUP($A14,$A$2:$AM$12,B$14+1,FALSE),VLOOKUP($A21,$A$2:$AM$12,B$14+1,FALSE))</f>
        <v>1.0466734691050039</v>
      </c>
      <c r="C21" s="9">
        <f t="shared" ref="C21:AM21" ca="1" si="8">MIN(VLOOKUP($A14,$A$2:$AM$12,C$14+1,FALSE),VLOOKUP($A21,$A$2:$AM$12,C$14+1,FALSE))</f>
        <v>0.61102503810340225</v>
      </c>
      <c r="D21" s="9">
        <f t="shared" ca="1" si="8"/>
        <v>1.1828957040465173</v>
      </c>
      <c r="E21" s="9">
        <f t="shared" ca="1" si="8"/>
        <v>1.4193748281029119</v>
      </c>
      <c r="F21" s="9">
        <f t="shared" ca="1" si="8"/>
        <v>1.0247436773992749</v>
      </c>
      <c r="G21" s="9">
        <f t="shared" ca="1" si="8"/>
        <v>1.4443875302842224</v>
      </c>
      <c r="H21" s="9">
        <f t="shared" ca="1" si="8"/>
        <v>1.2521347379623735</v>
      </c>
      <c r="I21" s="9">
        <f t="shared" ca="1" si="8"/>
        <v>1.2466296630034459</v>
      </c>
      <c r="J21" s="9">
        <f t="shared" ca="1" si="8"/>
        <v>0.86383661240989273</v>
      </c>
      <c r="K21" s="9">
        <f t="shared" ca="1" si="8"/>
        <v>1.3031508156528486</v>
      </c>
      <c r="L21" s="9">
        <f t="shared" ca="1" si="8"/>
        <v>0.8052177199749192</v>
      </c>
      <c r="M21" s="9">
        <f t="shared" ca="1" si="8"/>
        <v>1.3743262987061742</v>
      </c>
      <c r="N21" s="9">
        <f t="shared" ca="1" si="8"/>
        <v>1.0178259379811325</v>
      </c>
      <c r="O21" s="9">
        <f t="shared" ca="1" si="8"/>
        <v>1.4686339968231581</v>
      </c>
      <c r="P21" s="9">
        <f t="shared" ca="1" si="8"/>
        <v>0.65453936885914354</v>
      </c>
      <c r="Q21" s="9">
        <f t="shared" ca="1" si="8"/>
        <v>1.1467327659735322</v>
      </c>
      <c r="R21" s="9">
        <f t="shared" ca="1" si="8"/>
        <v>0.89536383013722187</v>
      </c>
      <c r="S21" s="9">
        <f t="shared" ca="1" si="8"/>
        <v>1.3557732254083668</v>
      </c>
      <c r="T21" s="9">
        <f t="shared" ca="1" si="8"/>
        <v>0.83452068349817443</v>
      </c>
      <c r="U21" s="9">
        <f t="shared" ca="1" si="8"/>
        <v>1.9385419218910909</v>
      </c>
      <c r="V21" s="9">
        <f t="shared" ca="1" si="8"/>
        <v>1.8704728801660149</v>
      </c>
      <c r="W21" s="9">
        <f t="shared" ca="1" si="8"/>
        <v>0.87235715758579102</v>
      </c>
      <c r="X21" s="9">
        <f t="shared" ca="1" si="8"/>
        <v>1.290422593846877</v>
      </c>
      <c r="Y21" s="9">
        <f t="shared" ca="1" si="8"/>
        <v>1.2977016171337048</v>
      </c>
      <c r="Z21" s="9">
        <f t="shared" ca="1" si="8"/>
        <v>0.91276579766063792</v>
      </c>
      <c r="AA21" s="9">
        <f t="shared" ca="1" si="8"/>
        <v>0.7006657107231844</v>
      </c>
      <c r="AB21" s="9">
        <f t="shared" ca="1" si="8"/>
        <v>0.90758372940560095</v>
      </c>
      <c r="AC21" s="9">
        <f t="shared" ca="1" si="8"/>
        <v>1.2623445224450818</v>
      </c>
      <c r="AD21" s="9">
        <f t="shared" ca="1" si="8"/>
        <v>0.76764755408145557</v>
      </c>
      <c r="AE21" s="9">
        <f t="shared" ca="1" si="8"/>
        <v>0.97776868681427642</v>
      </c>
      <c r="AF21" s="9">
        <f t="shared" ca="1" si="8"/>
        <v>1.5204560308113217</v>
      </c>
      <c r="AG21" s="9">
        <f t="shared" ca="1" si="8"/>
        <v>0.92000355533223244</v>
      </c>
      <c r="AH21" s="9">
        <f t="shared" ca="1" si="8"/>
        <v>1.2028561002094473</v>
      </c>
      <c r="AI21" s="9">
        <f t="shared" ca="1" si="8"/>
        <v>0.98313515489814718</v>
      </c>
      <c r="AJ21" s="9">
        <f t="shared" ca="1" si="8"/>
        <v>0.95016000889533769</v>
      </c>
      <c r="AK21" s="9">
        <f t="shared" ca="1" si="8"/>
        <v>1.7670417307361559</v>
      </c>
      <c r="AL21" s="9">
        <f t="shared" ca="1" si="8"/>
        <v>0.9669040491985289</v>
      </c>
      <c r="AM21" s="9">
        <f t="shared" ca="1" si="8"/>
        <v>1.5307899378433614</v>
      </c>
      <c r="AN21" s="9">
        <f ca="1">AVERAGE(OFFSET($A21,0,Fixtures!$D$6,1,3))</f>
        <v>0.84033841259647446</v>
      </c>
      <c r="AO21" s="9">
        <f ca="1">AVERAGE(OFFSET($A21,0,Fixtures!$D$6,1,6))</f>
        <v>0.92146266685503964</v>
      </c>
      <c r="AP21" s="9">
        <f ca="1">AVERAGE(OFFSET($A21,0,Fixtures!$D$6,1,9))</f>
        <v>1.0191212986092486</v>
      </c>
      <c r="AQ21" s="9">
        <f ca="1">AVERAGE(OFFSET($A21,0,Fixtures!$D$6,1,12))</f>
        <v>1.0727023818344066</v>
      </c>
      <c r="AR21" s="9">
        <f ca="1">IF(OR(Fixtures!$D$6&lt;=0,Fixtures!$D$6&gt;39),AVERAGE(A21:AM21),AVERAGE(OFFSET($A21,0,Fixtures!$D$6,1,39-Fixtures!$D$6)))</f>
        <v>1.0978658977896265</v>
      </c>
    </row>
    <row r="22" spans="1:44" x14ac:dyDescent="0.25">
      <c r="A22" s="30" t="s">
        <v>10</v>
      </c>
      <c r="B22" s="9">
        <f ca="1">MIN(VLOOKUP($A14,$A$2:$AM$12,B$14+1,FALSE),VLOOKUP($A22,$A$2:$AM$12,B$14+1,FALSE))</f>
        <v>1.4123263417733682</v>
      </c>
      <c r="C22" s="9">
        <f t="shared" ref="C22:AM22" ca="1" si="9">MIN(VLOOKUP($A14,$A$2:$AM$12,C$14+1,FALSE),VLOOKUP($A22,$A$2:$AM$12,C$14+1,FALSE))</f>
        <v>1.0895536130562569</v>
      </c>
      <c r="D22" s="9">
        <f t="shared" ca="1" si="9"/>
        <v>1.5035612334955426</v>
      </c>
      <c r="E22" s="9">
        <f t="shared" ca="1" si="9"/>
        <v>1.3657652322848952</v>
      </c>
      <c r="F22" s="9">
        <f t="shared" ca="1" si="9"/>
        <v>1.3565383297293909</v>
      </c>
      <c r="G22" s="9">
        <f t="shared" ca="1" si="9"/>
        <v>0.82268248035604863</v>
      </c>
      <c r="H22" s="9">
        <f t="shared" ca="1" si="9"/>
        <v>1.2521347379623735</v>
      </c>
      <c r="I22" s="9">
        <f t="shared" ca="1" si="9"/>
        <v>1.4864129839792515</v>
      </c>
      <c r="J22" s="9">
        <f t="shared" ca="1" si="9"/>
        <v>1.411316575638192</v>
      </c>
      <c r="K22" s="9">
        <f t="shared" ca="1" si="9"/>
        <v>1.3888899612385484</v>
      </c>
      <c r="L22" s="9">
        <f t="shared" ca="1" si="9"/>
        <v>2.1797393745692322</v>
      </c>
      <c r="M22" s="9">
        <f t="shared" ca="1" si="9"/>
        <v>1.135284643285787</v>
      </c>
      <c r="N22" s="9">
        <f t="shared" ca="1" si="9"/>
        <v>1.0178259379811325</v>
      </c>
      <c r="O22" s="9">
        <f t="shared" ca="1" si="9"/>
        <v>0.9798475011715545</v>
      </c>
      <c r="P22" s="9">
        <f t="shared" ca="1" si="9"/>
        <v>0.90132881367800777</v>
      </c>
      <c r="Q22" s="9">
        <f t="shared" ca="1" si="9"/>
        <v>1.148041292976361</v>
      </c>
      <c r="R22" s="9">
        <f t="shared" ca="1" si="9"/>
        <v>1.0242729723683679</v>
      </c>
      <c r="S22" s="9">
        <f t="shared" ca="1" si="9"/>
        <v>1.5704397598369817</v>
      </c>
      <c r="T22" s="9">
        <f t="shared" ca="1" si="9"/>
        <v>1.1937121416145431</v>
      </c>
      <c r="U22" s="9">
        <f t="shared" ca="1" si="9"/>
        <v>0.71743141731271676</v>
      </c>
      <c r="V22" s="9">
        <f t="shared" ca="1" si="9"/>
        <v>1.0802167071311488</v>
      </c>
      <c r="W22" s="9">
        <f t="shared" ca="1" si="9"/>
        <v>2.0747615470353629</v>
      </c>
      <c r="X22" s="9">
        <f t="shared" ca="1" si="9"/>
        <v>1.1543422995853951</v>
      </c>
      <c r="Y22" s="9">
        <f t="shared" ca="1" si="9"/>
        <v>1.0717185369733178</v>
      </c>
      <c r="Z22" s="9">
        <f t="shared" ca="1" si="9"/>
        <v>1.6276047799976188</v>
      </c>
      <c r="AA22" s="9">
        <f t="shared" ca="1" si="9"/>
        <v>0.94544160069126315</v>
      </c>
      <c r="AB22" s="9">
        <f t="shared" ca="1" si="9"/>
        <v>1.0512861202214505</v>
      </c>
      <c r="AC22" s="9">
        <f t="shared" ca="1" si="9"/>
        <v>1.2623445224450818</v>
      </c>
      <c r="AD22" s="9">
        <f t="shared" ca="1" si="9"/>
        <v>0.76852351017425802</v>
      </c>
      <c r="AE22" s="9">
        <f t="shared" ca="1" si="9"/>
        <v>1.3464294624078885</v>
      </c>
      <c r="AF22" s="9">
        <f t="shared" ca="1" si="9"/>
        <v>1.0142686248856592</v>
      </c>
      <c r="AG22" s="9">
        <f t="shared" ca="1" si="9"/>
        <v>1.4637228103920754</v>
      </c>
      <c r="AH22" s="9">
        <f t="shared" ca="1" si="9"/>
        <v>1.960490402702564</v>
      </c>
      <c r="AI22" s="9">
        <f t="shared" ca="1" si="9"/>
        <v>1.6959190350318549</v>
      </c>
      <c r="AJ22" s="9">
        <f t="shared" ca="1" si="9"/>
        <v>0.95016000889533769</v>
      </c>
      <c r="AK22" s="9">
        <f t="shared" ca="1" si="9"/>
        <v>1.0656340423274644</v>
      </c>
      <c r="AL22" s="9">
        <f t="shared" ca="1" si="9"/>
        <v>1.2289454336182952</v>
      </c>
      <c r="AM22" s="9">
        <f t="shared" ca="1" si="9"/>
        <v>0.95315063925667542</v>
      </c>
      <c r="AN22" s="9">
        <f ca="1">AVERAGE(OFFSET($A22,0,Fixtures!$D$6,1,3))</f>
        <v>1.2081108336367776</v>
      </c>
      <c r="AO22" s="9">
        <f ca="1">AVERAGE(OFFSET($A22,0,Fixtures!$D$6,1,6))</f>
        <v>1.1669383326562601</v>
      </c>
      <c r="AP22" s="9">
        <f ca="1">AVERAGE(OFFSET($A22,0,Fixtures!$D$6,1,9))</f>
        <v>1.2711235371019844</v>
      </c>
      <c r="AQ22" s="9">
        <f ca="1">AVERAGE(OFFSET($A22,0,Fixtures!$D$6,1,12))</f>
        <v>1.2626520766810432</v>
      </c>
      <c r="AR22" s="9">
        <f ca="1">IF(OR(Fixtures!$D$6&lt;=0,Fixtures!$D$6&gt;39),AVERAGE(A22:AM22),AVERAGE(OFFSET($A22,0,Fixtures!$D$6,1,39-Fixtures!$D$6)))</f>
        <v>1.2381372137891067</v>
      </c>
    </row>
    <row r="23" spans="1:44" x14ac:dyDescent="0.25">
      <c r="A23" s="30" t="s">
        <v>71</v>
      </c>
      <c r="B23" s="9">
        <f ca="1">MIN(VLOOKUP($A14,$A$2:$AM$12,B$14+1,FALSE),VLOOKUP($A23,$A$2:$AM$12,B$14+1,FALSE))</f>
        <v>1.1511613365188871</v>
      </c>
      <c r="C23" s="9">
        <f t="shared" ref="C23:AM23" ca="1" si="10">MIN(VLOOKUP($A14,$A$2:$AM$12,C$14+1,FALSE),VLOOKUP($A23,$A$2:$AM$12,C$14+1,FALSE))</f>
        <v>1.0895536130562569</v>
      </c>
      <c r="D23" s="9">
        <f t="shared" ca="1" si="10"/>
        <v>1.1064806462605581</v>
      </c>
      <c r="E23" s="9">
        <f t="shared" ca="1" si="10"/>
        <v>1.2401825548994829</v>
      </c>
      <c r="F23" s="9">
        <f t="shared" ca="1" si="10"/>
        <v>1.0956733544870698</v>
      </c>
      <c r="G23" s="9">
        <f t="shared" ca="1" si="10"/>
        <v>2.0066410814425613</v>
      </c>
      <c r="H23" s="9">
        <f t="shared" ca="1" si="10"/>
        <v>1.2521347379623735</v>
      </c>
      <c r="I23" s="9">
        <f t="shared" ca="1" si="10"/>
        <v>1.0296500676668252</v>
      </c>
      <c r="J23" s="9">
        <f t="shared" ca="1" si="10"/>
        <v>1.411316575638192</v>
      </c>
      <c r="K23" s="9">
        <f t="shared" ca="1" si="10"/>
        <v>0.88871059482005654</v>
      </c>
      <c r="L23" s="9">
        <f t="shared" ca="1" si="10"/>
        <v>1.605711800947486</v>
      </c>
      <c r="M23" s="9">
        <f t="shared" ca="1" si="10"/>
        <v>1.4544932668335084</v>
      </c>
      <c r="N23" s="9">
        <f t="shared" ca="1" si="10"/>
        <v>1.0178259379811325</v>
      </c>
      <c r="O23" s="9">
        <f t="shared" ca="1" si="10"/>
        <v>1.9416238234366843</v>
      </c>
      <c r="P23" s="9">
        <f t="shared" ca="1" si="10"/>
        <v>2.2412809469062385</v>
      </c>
      <c r="Q23" s="9">
        <f t="shared" ca="1" si="10"/>
        <v>0.77501213025302129</v>
      </c>
      <c r="R23" s="9">
        <f t="shared" ca="1" si="10"/>
        <v>1.8857245335290733</v>
      </c>
      <c r="S23" s="9">
        <f t="shared" ca="1" si="10"/>
        <v>1.4753809166364578</v>
      </c>
      <c r="T23" s="9">
        <f t="shared" ca="1" si="10"/>
        <v>1.1937121416145431</v>
      </c>
      <c r="U23" s="9">
        <f t="shared" ca="1" si="10"/>
        <v>1.1356618568365813</v>
      </c>
      <c r="V23" s="9">
        <f t="shared" ca="1" si="10"/>
        <v>1.2469892773777063</v>
      </c>
      <c r="W23" s="9">
        <f t="shared" ca="1" si="10"/>
        <v>1.3275800243608253</v>
      </c>
      <c r="X23" s="9">
        <f t="shared" ca="1" si="10"/>
        <v>1.1669143992389479</v>
      </c>
      <c r="Y23" s="9">
        <f t="shared" ca="1" si="10"/>
        <v>1.2977016171337048</v>
      </c>
      <c r="Z23" s="9">
        <f t="shared" ca="1" si="10"/>
        <v>1.22640206241894</v>
      </c>
      <c r="AA23" s="9">
        <f t="shared" ca="1" si="10"/>
        <v>1.4306297316907755</v>
      </c>
      <c r="AB23" s="9">
        <f t="shared" ca="1" si="10"/>
        <v>2.2039640853458198</v>
      </c>
      <c r="AC23" s="9">
        <f t="shared" ca="1" si="10"/>
        <v>1.2623445224450818</v>
      </c>
      <c r="AD23" s="9">
        <f t="shared" ca="1" si="10"/>
        <v>1.1577341698841428</v>
      </c>
      <c r="AE23" s="9">
        <f t="shared" ca="1" si="10"/>
        <v>1.5003616256149197</v>
      </c>
      <c r="AF23" s="9">
        <f t="shared" ca="1" si="10"/>
        <v>1.5204560308113217</v>
      </c>
      <c r="AG23" s="9">
        <f t="shared" ca="1" si="10"/>
        <v>1.2997647082510033</v>
      </c>
      <c r="AH23" s="9">
        <f t="shared" ca="1" si="10"/>
        <v>2.3986559001808123</v>
      </c>
      <c r="AI23" s="9">
        <f t="shared" ca="1" si="10"/>
        <v>0.97366904639267948</v>
      </c>
      <c r="AJ23" s="9">
        <f t="shared" ca="1" si="10"/>
        <v>0.83020485080048045</v>
      </c>
      <c r="AK23" s="9">
        <f t="shared" ca="1" si="10"/>
        <v>1.6528908419447843</v>
      </c>
      <c r="AL23" s="9">
        <f t="shared" ca="1" si="10"/>
        <v>1.3432886578251855</v>
      </c>
      <c r="AM23" s="9">
        <f t="shared" ca="1" si="10"/>
        <v>1.636746615962166</v>
      </c>
      <c r="AN23" s="9">
        <f ca="1">AVERAGE(OFFSET($A23,0,Fixtures!$D$6,1,3))</f>
        <v>1.6203319598185117</v>
      </c>
      <c r="AO23" s="9">
        <f ca="1">AVERAGE(OFFSET($A23,0,Fixtures!$D$6,1,6))</f>
        <v>1.463572699566613</v>
      </c>
      <c r="AP23" s="9">
        <f ca="1">AVERAGE(OFFSET($A23,0,Fixtures!$D$6,1,9))</f>
        <v>1.5555903151825352</v>
      </c>
      <c r="AQ23" s="9">
        <f ca="1">AVERAGE(OFFSET($A23,0,Fixtures!$D$6,1,12))</f>
        <v>1.4547564646483968</v>
      </c>
      <c r="AR23" s="9">
        <f ca="1">IF(OR(Fixtures!$D$6&lt;=0,Fixtures!$D$6&gt;39),AVERAGE(A23:AM23),AVERAGE(OFFSET($A23,0,Fixtures!$D$6,1,39-Fixtures!$D$6)))</f>
        <v>1.459793774969151</v>
      </c>
    </row>
    <row r="24" spans="1:44" x14ac:dyDescent="0.25">
      <c r="A24" s="30" t="s">
        <v>63</v>
      </c>
      <c r="B24" s="9">
        <f ca="1">MIN(VLOOKUP($A14,$A$2:$AM$12,B$14+1,FALSE),VLOOKUP($A24,$A$2:$AM$12,B$14+1,FALSE))</f>
        <v>2.1371135498096772</v>
      </c>
      <c r="C24" s="9">
        <f t="shared" ref="C24:AM24" ca="1" si="11">MIN(VLOOKUP($A14,$A$2:$AM$12,C$14+1,FALSE),VLOOKUP($A24,$A$2:$AM$12,C$14+1,FALSE))</f>
        <v>1.0895536130562569</v>
      </c>
      <c r="D24" s="9">
        <f t="shared" ca="1" si="11"/>
        <v>1.5035612334955426</v>
      </c>
      <c r="E24" s="9">
        <f t="shared" ca="1" si="11"/>
        <v>1.2379855544729803</v>
      </c>
      <c r="F24" s="9">
        <f t="shared" ca="1" si="11"/>
        <v>1.3565383297293909</v>
      </c>
      <c r="G24" s="9">
        <f t="shared" ca="1" si="11"/>
        <v>1.8758943492226556</v>
      </c>
      <c r="H24" s="9">
        <f t="shared" ca="1" si="11"/>
        <v>1.2521347379623735</v>
      </c>
      <c r="I24" s="9">
        <f t="shared" ca="1" si="11"/>
        <v>0.98540035276794213</v>
      </c>
      <c r="J24" s="9">
        <f t="shared" ca="1" si="11"/>
        <v>1.411316575638192</v>
      </c>
      <c r="K24" s="9">
        <f t="shared" ca="1" si="11"/>
        <v>1.3091634315132319</v>
      </c>
      <c r="L24" s="9">
        <f t="shared" ca="1" si="11"/>
        <v>1.0555759334777988</v>
      </c>
      <c r="M24" s="9">
        <f t="shared" ca="1" si="11"/>
        <v>1.9398465718435527</v>
      </c>
      <c r="N24" s="9">
        <f t="shared" ca="1" si="11"/>
        <v>1.0178259379811325</v>
      </c>
      <c r="O24" s="9">
        <f t="shared" ca="1" si="11"/>
        <v>2.7020461399146281</v>
      </c>
      <c r="P24" s="9">
        <f t="shared" ca="1" si="11"/>
        <v>2.3684667048155044</v>
      </c>
      <c r="Q24" s="9">
        <f t="shared" ca="1" si="11"/>
        <v>1.3931096919444432</v>
      </c>
      <c r="R24" s="9">
        <f t="shared" ca="1" si="11"/>
        <v>1.8857245335290733</v>
      </c>
      <c r="S24" s="9">
        <f t="shared" ca="1" si="11"/>
        <v>1.593503376973505</v>
      </c>
      <c r="T24" s="9">
        <f t="shared" ca="1" si="11"/>
        <v>1.1937121416145431</v>
      </c>
      <c r="U24" s="9">
        <f t="shared" ca="1" si="11"/>
        <v>1.9076564320067448</v>
      </c>
      <c r="V24" s="9">
        <f t="shared" ca="1" si="11"/>
        <v>1.1299639056725299</v>
      </c>
      <c r="W24" s="9">
        <f t="shared" ca="1" si="11"/>
        <v>1.9556638915197666</v>
      </c>
      <c r="X24" s="9">
        <f t="shared" ca="1" si="11"/>
        <v>1.5593265934410765</v>
      </c>
      <c r="Y24" s="9">
        <f t="shared" ca="1" si="11"/>
        <v>1.2977016171337048</v>
      </c>
      <c r="Z24" s="9">
        <f t="shared" ca="1" si="11"/>
        <v>1.4636606871278131</v>
      </c>
      <c r="AA24" s="9">
        <f t="shared" ca="1" si="11"/>
        <v>1.4306297316907755</v>
      </c>
      <c r="AB24" s="9">
        <f t="shared" ca="1" si="11"/>
        <v>2.3804186248616559</v>
      </c>
      <c r="AC24" s="9">
        <f t="shared" ca="1" si="11"/>
        <v>1.2623445224450818</v>
      </c>
      <c r="AD24" s="9">
        <f t="shared" ca="1" si="11"/>
        <v>2.0810650953737984</v>
      </c>
      <c r="AE24" s="9">
        <f t="shared" ca="1" si="11"/>
        <v>1.5855025048764941</v>
      </c>
      <c r="AF24" s="9">
        <f t="shared" ca="1" si="11"/>
        <v>1.5204560308113217</v>
      </c>
      <c r="AG24" s="9">
        <f t="shared" ca="1" si="11"/>
        <v>1.5288010298610073</v>
      </c>
      <c r="AH24" s="9">
        <f t="shared" ca="1" si="11"/>
        <v>1.5768479993927611</v>
      </c>
      <c r="AI24" s="9">
        <f t="shared" ca="1" si="11"/>
        <v>1.2985749778456839</v>
      </c>
      <c r="AJ24" s="9">
        <f t="shared" ca="1" si="11"/>
        <v>0.95016000889533769</v>
      </c>
      <c r="AK24" s="9">
        <f t="shared" ca="1" si="11"/>
        <v>1.3458318802511713</v>
      </c>
      <c r="AL24" s="9">
        <f t="shared" ca="1" si="11"/>
        <v>1.3432886578251855</v>
      </c>
      <c r="AM24" s="9">
        <f t="shared" ca="1" si="11"/>
        <v>1.4439536501015957</v>
      </c>
      <c r="AN24" s="9">
        <f ca="1">AVERAGE(OFFSET($A24,0,Fixtures!$D$6,1,3))</f>
        <v>1.7582363478934149</v>
      </c>
      <c r="AO24" s="9">
        <f ca="1">AVERAGE(OFFSET($A24,0,Fixtures!$D$6,1,6))</f>
        <v>1.7006035277292699</v>
      </c>
      <c r="AP24" s="9">
        <f ca="1">AVERAGE(OFFSET($A24,0,Fixtures!$D$6,1,9))</f>
        <v>1.6477473584934121</v>
      </c>
      <c r="AQ24" s="9">
        <f ca="1">AVERAGE(OFFSET($A24,0,Fixtures!$D$6,1,12))</f>
        <v>1.5353577577860753</v>
      </c>
      <c r="AR24" s="9">
        <f ca="1">IF(OR(Fixtures!$D$6&lt;=0,Fixtures!$D$6&gt;39),AVERAGE(A24:AM24),AVERAGE(OFFSET($A24,0,Fixtures!$D$6,1,39-Fixtures!$D$6)))</f>
        <v>1.5151096715256915</v>
      </c>
    </row>
    <row r="26" spans="1:44" x14ac:dyDescent="0.25">
      <c r="A26" s="31" t="s">
        <v>121</v>
      </c>
      <c r="B26" s="2">
        <v>1</v>
      </c>
      <c r="C26" s="2">
        <v>2</v>
      </c>
      <c r="D26" s="2">
        <v>3</v>
      </c>
      <c r="E26" s="2">
        <v>4</v>
      </c>
      <c r="F26" s="2">
        <v>5</v>
      </c>
      <c r="G26" s="2">
        <v>6</v>
      </c>
      <c r="H26" s="2">
        <v>7</v>
      </c>
      <c r="I26" s="2">
        <v>8</v>
      </c>
      <c r="J26" s="2">
        <v>9</v>
      </c>
      <c r="K26" s="2">
        <v>10</v>
      </c>
      <c r="L26" s="2">
        <v>11</v>
      </c>
      <c r="M26" s="2">
        <v>12</v>
      </c>
      <c r="N26" s="2">
        <v>13</v>
      </c>
      <c r="O26" s="2">
        <v>14</v>
      </c>
      <c r="P26" s="2">
        <v>15</v>
      </c>
      <c r="Q26" s="2">
        <v>16</v>
      </c>
      <c r="R26" s="2">
        <v>17</v>
      </c>
      <c r="S26" s="2">
        <v>18</v>
      </c>
      <c r="T26" s="2">
        <v>19</v>
      </c>
      <c r="U26" s="2">
        <v>20</v>
      </c>
      <c r="V26" s="2">
        <v>21</v>
      </c>
      <c r="W26" s="2">
        <v>22</v>
      </c>
      <c r="X26" s="2">
        <v>23</v>
      </c>
      <c r="Y26" s="2">
        <v>24</v>
      </c>
      <c r="Z26" s="2">
        <v>25</v>
      </c>
      <c r="AA26" s="2">
        <v>26</v>
      </c>
      <c r="AB26" s="2">
        <v>27</v>
      </c>
      <c r="AC26" s="2">
        <v>28</v>
      </c>
      <c r="AD26" s="2">
        <v>29</v>
      </c>
      <c r="AE26" s="2">
        <v>30</v>
      </c>
      <c r="AF26" s="2">
        <v>31</v>
      </c>
      <c r="AG26" s="2">
        <v>32</v>
      </c>
      <c r="AH26" s="2">
        <v>33</v>
      </c>
      <c r="AI26" s="2">
        <v>34</v>
      </c>
      <c r="AJ26" s="2">
        <v>35</v>
      </c>
      <c r="AK26" s="2">
        <v>36</v>
      </c>
      <c r="AL26" s="2">
        <v>37</v>
      </c>
      <c r="AM26" s="2">
        <v>38</v>
      </c>
      <c r="AN26" s="31" t="s">
        <v>56</v>
      </c>
      <c r="AO26" s="31" t="s">
        <v>57</v>
      </c>
      <c r="AP26" s="31" t="s">
        <v>58</v>
      </c>
      <c r="AQ26" s="31" t="s">
        <v>82</v>
      </c>
      <c r="AR26" s="31" t="s">
        <v>59</v>
      </c>
    </row>
    <row r="27" spans="1:44" x14ac:dyDescent="0.25">
      <c r="A27" s="30" t="s">
        <v>111</v>
      </c>
      <c r="B27" s="9">
        <f t="shared" ref="B27:AM27" ca="1" si="12">MIN(VLOOKUP($A26,$A$2:$AM$12,B$14+1,FALSE),VLOOKUP($A27,$A$2:$AM$12,B$14+1,FALSE))</f>
        <v>1.5555129155713647</v>
      </c>
      <c r="C27" s="9">
        <f t="shared" ca="1" si="12"/>
        <v>1.0885051638724494</v>
      </c>
      <c r="D27" s="9">
        <f t="shared" ca="1" si="12"/>
        <v>1.2786492032479913</v>
      </c>
      <c r="E27" s="9">
        <f t="shared" ca="1" si="12"/>
        <v>1.4193748281029119</v>
      </c>
      <c r="F27" s="9">
        <f t="shared" ca="1" si="12"/>
        <v>1.0047302743063729</v>
      </c>
      <c r="G27" s="9">
        <f t="shared" ca="1" si="12"/>
        <v>1.2200349999024973</v>
      </c>
      <c r="H27" s="9">
        <f t="shared" ca="1" si="12"/>
        <v>1.2521347379623735</v>
      </c>
      <c r="I27" s="9">
        <f t="shared" ca="1" si="12"/>
        <v>1.14795713206682</v>
      </c>
      <c r="J27" s="9">
        <f t="shared" ca="1" si="12"/>
        <v>1.411316575638192</v>
      </c>
      <c r="K27" s="9">
        <f t="shared" ca="1" si="12"/>
        <v>1.2064783802937671</v>
      </c>
      <c r="L27" s="9">
        <f t="shared" ca="1" si="12"/>
        <v>0.95785117298076927</v>
      </c>
      <c r="M27" s="9">
        <f t="shared" ca="1" si="12"/>
        <v>2.1681592859270071</v>
      </c>
      <c r="N27" s="9">
        <f t="shared" ca="1" si="12"/>
        <v>1.0178259379811325</v>
      </c>
      <c r="O27" s="9">
        <f t="shared" ca="1" si="12"/>
        <v>2.6127830195749442</v>
      </c>
      <c r="P27" s="9">
        <f t="shared" ca="1" si="12"/>
        <v>1.6101566253749326</v>
      </c>
      <c r="Q27" s="9">
        <f t="shared" ca="1" si="12"/>
        <v>1.2267311428414926</v>
      </c>
      <c r="R27" s="9">
        <f t="shared" ca="1" si="12"/>
        <v>1.1389260413812217</v>
      </c>
      <c r="S27" s="9">
        <f t="shared" ca="1" si="12"/>
        <v>1.0129227469316542</v>
      </c>
      <c r="T27" s="9">
        <f t="shared" ca="1" si="12"/>
        <v>1.1937121416145431</v>
      </c>
      <c r="U27" s="9">
        <f t="shared" ca="1" si="12"/>
        <v>0.8742729255311249</v>
      </c>
      <c r="V27" s="9">
        <f t="shared" ca="1" si="12"/>
        <v>1.5796259906842376</v>
      </c>
      <c r="W27" s="9">
        <f t="shared" ca="1" si="12"/>
        <v>1.8022701730314299</v>
      </c>
      <c r="X27" s="9">
        <f t="shared" ca="1" si="12"/>
        <v>1.1172123071084379</v>
      </c>
      <c r="Y27" s="9">
        <f t="shared" ca="1" si="12"/>
        <v>1.2977016171337048</v>
      </c>
      <c r="Z27" s="9">
        <f t="shared" ca="1" si="12"/>
        <v>1.6260385781304494</v>
      </c>
      <c r="AA27" s="9">
        <f t="shared" ca="1" si="12"/>
        <v>1.0412937699279383</v>
      </c>
      <c r="AB27" s="9">
        <f t="shared" ca="1" si="12"/>
        <v>1.5131315108485206</v>
      </c>
      <c r="AC27" s="9">
        <f t="shared" ca="1" si="12"/>
        <v>0.76242156489156165</v>
      </c>
      <c r="AD27" s="9">
        <f t="shared" ca="1" si="12"/>
        <v>1.8325242998002544</v>
      </c>
      <c r="AE27" s="9">
        <f t="shared" ca="1" si="12"/>
        <v>1.0778734434328063</v>
      </c>
      <c r="AF27" s="9">
        <f t="shared" ca="1" si="12"/>
        <v>1.5204560308113217</v>
      </c>
      <c r="AG27" s="9">
        <f t="shared" ca="1" si="12"/>
        <v>1.4514124145461784</v>
      </c>
      <c r="AH27" s="9">
        <f t="shared" ca="1" si="12"/>
        <v>1.4308640979095446</v>
      </c>
      <c r="AI27" s="9">
        <f t="shared" ca="1" si="12"/>
        <v>1.749053095748516</v>
      </c>
      <c r="AJ27" s="9">
        <f t="shared" ca="1" si="12"/>
        <v>0.95016000889533769</v>
      </c>
      <c r="AK27" s="9">
        <f t="shared" ca="1" si="12"/>
        <v>1.9100809085556414</v>
      </c>
      <c r="AL27" s="9">
        <f t="shared" ca="1" si="12"/>
        <v>0.8167176445628288</v>
      </c>
      <c r="AM27" s="9">
        <f t="shared" ca="1" si="12"/>
        <v>1.500893372729273</v>
      </c>
      <c r="AN27" s="9">
        <f ca="1">AVERAGE(OFFSET($A27,0,Fixtures!$D$6,1,3))</f>
        <v>1.3934879529689692</v>
      </c>
      <c r="AO27" s="9">
        <f ca="1">AVERAGE(OFFSET($A27,0,Fixtures!$D$6,1,6))</f>
        <v>1.3088805278385884</v>
      </c>
      <c r="AP27" s="9">
        <f ca="1">AVERAGE(OFFSET($A27,0,Fixtures!$D$6,1,9))</f>
        <v>1.3617795233665084</v>
      </c>
      <c r="AQ27" s="9">
        <f ca="1">AVERAGE(OFFSET($A27,0,Fixtures!$D$6,1,12))</f>
        <v>1.4054424769581726</v>
      </c>
      <c r="AR27" s="9">
        <f ca="1">IF(OR(Fixtures!$D$6&lt;=0,Fixtures!$D$6&gt;39),AVERAGE(A27:AM27),AVERAGE(OFFSET($A27,0,Fixtures!$D$6,1,39-Fixtures!$D$6)))</f>
        <v>1.3702086243421552</v>
      </c>
    </row>
    <row r="28" spans="1:44" x14ac:dyDescent="0.25">
      <c r="A28" s="30" t="s">
        <v>73</v>
      </c>
      <c r="B28" s="9">
        <f ca="1">MIN(VLOOKUP($A26,$A$2:$AM$12,B$14+1,FALSE),VLOOKUP($A28,$A$2:$AM$12,B$14+1,FALSE))</f>
        <v>1.089074872543899</v>
      </c>
      <c r="C28" s="9">
        <f t="shared" ref="C28:AM28" ca="1" si="13">MIN(VLOOKUP($A26,$A$2:$AM$12,C$14+1,FALSE),VLOOKUP($A28,$A$2:$AM$12,C$14+1,FALSE))</f>
        <v>1.0885051638724494</v>
      </c>
      <c r="D28" s="9">
        <f t="shared" ca="1" si="13"/>
        <v>1.2786492032479913</v>
      </c>
      <c r="E28" s="9">
        <f t="shared" ca="1" si="13"/>
        <v>2.3706333231425734</v>
      </c>
      <c r="F28" s="9">
        <f t="shared" ca="1" si="13"/>
        <v>1.0047302743063729</v>
      </c>
      <c r="G28" s="9">
        <f t="shared" ca="1" si="13"/>
        <v>1.2200349999024973</v>
      </c>
      <c r="H28" s="9">
        <f t="shared" ca="1" si="13"/>
        <v>1.1703396198760179</v>
      </c>
      <c r="I28" s="9">
        <f t="shared" ca="1" si="13"/>
        <v>1.14795713206682</v>
      </c>
      <c r="J28" s="9">
        <f t="shared" ca="1" si="13"/>
        <v>1.0298629853955117</v>
      </c>
      <c r="K28" s="9">
        <f t="shared" ca="1" si="13"/>
        <v>1.2064783802937671</v>
      </c>
      <c r="L28" s="9">
        <f t="shared" ca="1" si="13"/>
        <v>0.95785117298076927</v>
      </c>
      <c r="M28" s="9">
        <f t="shared" ca="1" si="13"/>
        <v>1.3117579460455751</v>
      </c>
      <c r="N28" s="9">
        <f t="shared" ca="1" si="13"/>
        <v>1.318957508934169</v>
      </c>
      <c r="O28" s="9">
        <f t="shared" ca="1" si="13"/>
        <v>1.8437729363792368</v>
      </c>
      <c r="P28" s="9">
        <f t="shared" ca="1" si="13"/>
        <v>1.2245511684988102</v>
      </c>
      <c r="Q28" s="9">
        <f t="shared" ca="1" si="13"/>
        <v>1.2267311428414926</v>
      </c>
      <c r="R28" s="9">
        <f t="shared" ca="1" si="13"/>
        <v>1.1389260413812217</v>
      </c>
      <c r="S28" s="9">
        <f t="shared" ca="1" si="13"/>
        <v>1.0129227469316542</v>
      </c>
      <c r="T28" s="9">
        <f t="shared" ca="1" si="13"/>
        <v>1.1589086004643194</v>
      </c>
      <c r="U28" s="9">
        <f t="shared" ca="1" si="13"/>
        <v>0.8742729255311249</v>
      </c>
      <c r="V28" s="9">
        <f t="shared" ca="1" si="13"/>
        <v>1.5796259906842376</v>
      </c>
      <c r="W28" s="9">
        <f t="shared" ca="1" si="13"/>
        <v>1.1195788456723681</v>
      </c>
      <c r="X28" s="9">
        <f t="shared" ca="1" si="13"/>
        <v>1.1172123071084379</v>
      </c>
      <c r="Y28" s="9">
        <f t="shared" ca="1" si="13"/>
        <v>1.2175989933042424</v>
      </c>
      <c r="Z28" s="9">
        <f t="shared" ca="1" si="13"/>
        <v>1.2012049829607538</v>
      </c>
      <c r="AA28" s="9">
        <f t="shared" ca="1" si="13"/>
        <v>1.0412937699279383</v>
      </c>
      <c r="AB28" s="9">
        <f t="shared" ca="1" si="13"/>
        <v>1.5131315108485206</v>
      </c>
      <c r="AC28" s="9">
        <f t="shared" ca="1" si="13"/>
        <v>0.76242156489156165</v>
      </c>
      <c r="AD28" s="9">
        <f t="shared" ca="1" si="13"/>
        <v>1.8325242998002544</v>
      </c>
      <c r="AE28" s="9">
        <f t="shared" ca="1" si="13"/>
        <v>0.81974086486283992</v>
      </c>
      <c r="AF28" s="9">
        <f t="shared" ca="1" si="13"/>
        <v>1.9702945503831415</v>
      </c>
      <c r="AG28" s="9">
        <f t="shared" ca="1" si="13"/>
        <v>0.8781189556172857</v>
      </c>
      <c r="AH28" s="9">
        <f t="shared" ca="1" si="13"/>
        <v>1.4308640979095446</v>
      </c>
      <c r="AI28" s="9">
        <f t="shared" ca="1" si="13"/>
        <v>1.2342612218737039</v>
      </c>
      <c r="AJ28" s="9">
        <f t="shared" ca="1" si="13"/>
        <v>1.5869528857400697</v>
      </c>
      <c r="AK28" s="9">
        <f t="shared" ca="1" si="13"/>
        <v>1.9100809085556414</v>
      </c>
      <c r="AL28" s="9">
        <f t="shared" ca="1" si="13"/>
        <v>0.8167176445628288</v>
      </c>
      <c r="AM28" s="9">
        <f t="shared" ca="1" si="13"/>
        <v>1.500893372729273</v>
      </c>
      <c r="AN28" s="9">
        <f ca="1">AVERAGE(OFFSET($A28,0,Fixtures!$D$6,1,3))</f>
        <v>1.2518767545790708</v>
      </c>
      <c r="AO28" s="9">
        <f ca="1">AVERAGE(OFFSET($A28,0,Fixtures!$D$6,1,6))</f>
        <v>1.1950528322153113</v>
      </c>
      <c r="AP28" s="9">
        <f ca="1">AVERAGE(OFFSET($A28,0,Fixtures!$D$6,1,9))</f>
        <v>1.2721771774668711</v>
      </c>
      <c r="AQ28" s="9">
        <f ca="1">AVERAGE(OFFSET($A28,0,Fixtures!$D$6,1,12))</f>
        <v>1.3484074677809377</v>
      </c>
      <c r="AR28" s="9">
        <f ca="1">IF(OR(Fixtures!$D$6&lt;=0,Fixtures!$D$6&gt;39),AVERAGE(A28:AM28),AVERAGE(OFFSET($A28,0,Fixtures!$D$6,1,39-Fixtures!$D$6)))</f>
        <v>1.321321473618811</v>
      </c>
    </row>
    <row r="29" spans="1:44" x14ac:dyDescent="0.25">
      <c r="A29" s="30" t="s">
        <v>61</v>
      </c>
      <c r="B29" s="9">
        <f ca="1">MIN(VLOOKUP($A26,$A$2:$AM$12,B$14+1,FALSE),VLOOKUP($A29,$A$2:$AM$12,B$14+1,FALSE))</f>
        <v>1.1445174919273002</v>
      </c>
      <c r="C29" s="9">
        <f t="shared" ref="C29:AM29" ca="1" si="14">MIN(VLOOKUP($A26,$A$2:$AM$12,C$14+1,FALSE),VLOOKUP($A29,$A$2:$AM$12,C$14+1,FALSE))</f>
        <v>1.0885051638724494</v>
      </c>
      <c r="D29" s="9">
        <f t="shared" ca="1" si="14"/>
        <v>1.2786492032479913</v>
      </c>
      <c r="E29" s="9">
        <f t="shared" ca="1" si="14"/>
        <v>1.5655754974146125</v>
      </c>
      <c r="F29" s="9">
        <f t="shared" ca="1" si="14"/>
        <v>1.0047302743063729</v>
      </c>
      <c r="G29" s="9">
        <f t="shared" ca="1" si="14"/>
        <v>0.85737152876241396</v>
      </c>
      <c r="H29" s="9">
        <f t="shared" ca="1" si="14"/>
        <v>1.4938503210901672</v>
      </c>
      <c r="I29" s="9">
        <f t="shared" ca="1" si="14"/>
        <v>1.079917467879987</v>
      </c>
      <c r="J29" s="9">
        <f t="shared" ca="1" si="14"/>
        <v>1.6689220883965552</v>
      </c>
      <c r="K29" s="9">
        <f t="shared" ca="1" si="14"/>
        <v>1.2064783802937671</v>
      </c>
      <c r="L29" s="9">
        <f t="shared" ca="1" si="14"/>
        <v>0.95785117298076927</v>
      </c>
      <c r="M29" s="9">
        <f t="shared" ca="1" si="14"/>
        <v>0.97431977194419606</v>
      </c>
      <c r="N29" s="9">
        <f t="shared" ca="1" si="14"/>
        <v>1.3923378955447356</v>
      </c>
      <c r="O29" s="9">
        <f t="shared" ca="1" si="14"/>
        <v>0.68244270205182911</v>
      </c>
      <c r="P29" s="9">
        <f t="shared" ca="1" si="14"/>
        <v>1.6101566253749326</v>
      </c>
      <c r="Q29" s="9">
        <f t="shared" ca="1" si="14"/>
        <v>1.2267311428414926</v>
      </c>
      <c r="R29" s="9">
        <f t="shared" ca="1" si="14"/>
        <v>0.73104306309611711</v>
      </c>
      <c r="S29" s="9">
        <f t="shared" ca="1" si="14"/>
        <v>1.0129227469316542</v>
      </c>
      <c r="T29" s="9">
        <f t="shared" ca="1" si="14"/>
        <v>1.6132100446108455</v>
      </c>
      <c r="U29" s="9">
        <f t="shared" ca="1" si="14"/>
        <v>0.8742729255311249</v>
      </c>
      <c r="V29" s="9">
        <f t="shared" ca="1" si="14"/>
        <v>1.0000155042008554</v>
      </c>
      <c r="W29" s="9">
        <f t="shared" ca="1" si="14"/>
        <v>1.8022701730314299</v>
      </c>
      <c r="X29" s="9">
        <f t="shared" ca="1" si="14"/>
        <v>1.1172123071084379</v>
      </c>
      <c r="Y29" s="9">
        <f t="shared" ca="1" si="14"/>
        <v>1.3060126418427915</v>
      </c>
      <c r="Z29" s="9">
        <f t="shared" ca="1" si="14"/>
        <v>0.96480333070171664</v>
      </c>
      <c r="AA29" s="9">
        <f t="shared" ca="1" si="14"/>
        <v>1.0412937699279383</v>
      </c>
      <c r="AB29" s="9">
        <f t="shared" ca="1" si="14"/>
        <v>0.78256073162762396</v>
      </c>
      <c r="AC29" s="9">
        <f t="shared" ca="1" si="14"/>
        <v>0.76242156489156165</v>
      </c>
      <c r="AD29" s="9">
        <f t="shared" ca="1" si="14"/>
        <v>1.027535163120384</v>
      </c>
      <c r="AE29" s="9">
        <f t="shared" ca="1" si="14"/>
        <v>1.0778734434328063</v>
      </c>
      <c r="AF29" s="9">
        <f t="shared" ca="1" si="14"/>
        <v>0.9320609052820128</v>
      </c>
      <c r="AG29" s="9">
        <f t="shared" ca="1" si="14"/>
        <v>1.0194514438058189</v>
      </c>
      <c r="AH29" s="9">
        <f t="shared" ca="1" si="14"/>
        <v>0.90666603388129052</v>
      </c>
      <c r="AI29" s="9">
        <f t="shared" ca="1" si="14"/>
        <v>1.455465338336392</v>
      </c>
      <c r="AJ29" s="9">
        <f t="shared" ca="1" si="14"/>
        <v>2.0834328197978156</v>
      </c>
      <c r="AK29" s="9">
        <f t="shared" ca="1" si="14"/>
        <v>1.0980456933047886</v>
      </c>
      <c r="AL29" s="9">
        <f t="shared" ca="1" si="14"/>
        <v>0.8167176445628288</v>
      </c>
      <c r="AM29" s="9">
        <f t="shared" ca="1" si="14"/>
        <v>1.0136636864445796</v>
      </c>
      <c r="AN29" s="9">
        <f ca="1">AVERAGE(OFFSET($A29,0,Fixtures!$D$6,1,3))</f>
        <v>0.92955261075242623</v>
      </c>
      <c r="AO29" s="9">
        <f ca="1">AVERAGE(OFFSET($A29,0,Fixtures!$D$6,1,6))</f>
        <v>0.94274800061700514</v>
      </c>
      <c r="AP29" s="9">
        <f ca="1">AVERAGE(OFFSET($A29,0,Fixtures!$D$6,1,9))</f>
        <v>0.94607404296346154</v>
      </c>
      <c r="AQ29" s="9">
        <f ca="1">AVERAGE(OFFSET($A29,0,Fixtures!$D$6,1,12))</f>
        <v>1.0959675198425125</v>
      </c>
      <c r="AR29" s="9">
        <f ca="1">IF(OR(Fixtures!$D$6&lt;=0,Fixtures!$D$6&gt;39),AVERAGE(A29:AM29),AVERAGE(OFFSET($A29,0,Fixtures!$D$6,1,39-Fixtures!$D$6)))</f>
        <v>1.0701422549369684</v>
      </c>
    </row>
    <row r="30" spans="1:44" x14ac:dyDescent="0.25">
      <c r="A30" s="30" t="s">
        <v>53</v>
      </c>
      <c r="B30" s="9">
        <f ca="1">MIN(VLOOKUP($A26,$A$2:$AM$12,B$14+1,FALSE),VLOOKUP($A30,$A$2:$AM$12,B$14+1,FALSE))</f>
        <v>1.1693788952244597</v>
      </c>
      <c r="C30" s="9">
        <f t="shared" ref="C30:AM30" ca="1" si="15">MIN(VLOOKUP($A26,$A$2:$AM$12,C$14+1,FALSE),VLOOKUP($A30,$A$2:$AM$12,C$14+1,FALSE))</f>
        <v>1.0885051638724494</v>
      </c>
      <c r="D30" s="9">
        <f t="shared" ca="1" si="15"/>
        <v>1.2786492032479913</v>
      </c>
      <c r="E30" s="9">
        <f t="shared" ca="1" si="15"/>
        <v>1.0828577741273131</v>
      </c>
      <c r="F30" s="9">
        <f t="shared" ca="1" si="15"/>
        <v>1.0047302743063729</v>
      </c>
      <c r="G30" s="9">
        <f t="shared" ca="1" si="15"/>
        <v>1.1890088807096002</v>
      </c>
      <c r="H30" s="9">
        <f t="shared" ca="1" si="15"/>
        <v>0.9283970311817541</v>
      </c>
      <c r="I30" s="9">
        <f t="shared" ca="1" si="15"/>
        <v>1.14795713206682</v>
      </c>
      <c r="J30" s="9">
        <f t="shared" ca="1" si="15"/>
        <v>1.6689220883965552</v>
      </c>
      <c r="K30" s="9">
        <f t="shared" ca="1" si="15"/>
        <v>1.2064783802937671</v>
      </c>
      <c r="L30" s="9">
        <f t="shared" ca="1" si="15"/>
        <v>0.95785117298076927</v>
      </c>
      <c r="M30" s="9">
        <f t="shared" ca="1" si="15"/>
        <v>2.1681592859270071</v>
      </c>
      <c r="N30" s="9">
        <f t="shared" ca="1" si="15"/>
        <v>1.4759872960067326</v>
      </c>
      <c r="O30" s="9">
        <f t="shared" ca="1" si="15"/>
        <v>1.4547405595651999</v>
      </c>
      <c r="P30" s="9">
        <f t="shared" ca="1" si="15"/>
        <v>0.84738883388304742</v>
      </c>
      <c r="Q30" s="9">
        <f t="shared" ca="1" si="15"/>
        <v>1.2267311428414926</v>
      </c>
      <c r="R30" s="9">
        <f t="shared" ca="1" si="15"/>
        <v>1.0976365852389804</v>
      </c>
      <c r="S30" s="9">
        <f t="shared" ca="1" si="15"/>
        <v>1.0129227469316542</v>
      </c>
      <c r="T30" s="9">
        <f t="shared" ca="1" si="15"/>
        <v>1.0550333820862585</v>
      </c>
      <c r="U30" s="9">
        <f t="shared" ca="1" si="15"/>
        <v>0.8742729255311249</v>
      </c>
      <c r="V30" s="9">
        <f t="shared" ca="1" si="15"/>
        <v>1.3868647009011394</v>
      </c>
      <c r="W30" s="9">
        <f t="shared" ca="1" si="15"/>
        <v>1.0447285894723886</v>
      </c>
      <c r="X30" s="9">
        <f t="shared" ca="1" si="15"/>
        <v>1.1172123071084379</v>
      </c>
      <c r="Y30" s="9">
        <f t="shared" ca="1" si="15"/>
        <v>1.2393304489299652</v>
      </c>
      <c r="Z30" s="9">
        <f t="shared" ca="1" si="15"/>
        <v>0.98177514168654179</v>
      </c>
      <c r="AA30" s="9">
        <f t="shared" ca="1" si="15"/>
        <v>1.0412937699279383</v>
      </c>
      <c r="AB30" s="9">
        <f t="shared" ca="1" si="15"/>
        <v>0.79160339091750376</v>
      </c>
      <c r="AC30" s="9">
        <f t="shared" ca="1" si="15"/>
        <v>0.76242156489156165</v>
      </c>
      <c r="AD30" s="9">
        <f t="shared" ca="1" si="15"/>
        <v>1.0092737492618424</v>
      </c>
      <c r="AE30" s="9">
        <f t="shared" ca="1" si="15"/>
        <v>1.0778734434328063</v>
      </c>
      <c r="AF30" s="9">
        <f t="shared" ca="1" si="15"/>
        <v>2.2048699113186996</v>
      </c>
      <c r="AG30" s="9">
        <f t="shared" ca="1" si="15"/>
        <v>0.97383458946100143</v>
      </c>
      <c r="AH30" s="9">
        <f t="shared" ca="1" si="15"/>
        <v>1.4308640979095446</v>
      </c>
      <c r="AI30" s="9">
        <f t="shared" ca="1" si="15"/>
        <v>1.5310521315801811</v>
      </c>
      <c r="AJ30" s="9">
        <f t="shared" ca="1" si="15"/>
        <v>1.6176023539432707</v>
      </c>
      <c r="AK30" s="9">
        <f t="shared" ca="1" si="15"/>
        <v>1.4067811521196172</v>
      </c>
      <c r="AL30" s="9">
        <f t="shared" ca="1" si="15"/>
        <v>0.8167176445628288</v>
      </c>
      <c r="AM30" s="9">
        <f t="shared" ca="1" si="15"/>
        <v>1.1126571887135477</v>
      </c>
      <c r="AN30" s="9">
        <f ca="1">AVERAGE(OFFSET($A30,0,Fixtures!$D$6,1,3))</f>
        <v>0.93822410084399477</v>
      </c>
      <c r="AO30" s="9">
        <f ca="1">AVERAGE(OFFSET($A30,0,Fixtures!$D$6,1,6))</f>
        <v>0.94404017668636575</v>
      </c>
      <c r="AP30" s="9">
        <f ca="1">AVERAGE(OFFSET($A30,0,Fixtures!$D$6,1,9))</f>
        <v>1.1415344065341602</v>
      </c>
      <c r="AQ30" s="9">
        <f ca="1">AVERAGE(OFFSET($A30,0,Fixtures!$D$6,1,12))</f>
        <v>1.2357704413708757</v>
      </c>
      <c r="AR30" s="9">
        <f ca="1">IF(OR(Fixtures!$D$6&lt;=0,Fixtures!$D$6&gt;39),AVERAGE(A30:AM30),AVERAGE(OFFSET($A30,0,Fixtures!$D$6,1,39-Fixtures!$D$6)))</f>
        <v>1.1970442949804918</v>
      </c>
    </row>
    <row r="31" spans="1:44" x14ac:dyDescent="0.25">
      <c r="A31" s="30" t="s">
        <v>2</v>
      </c>
      <c r="B31" s="9">
        <f ca="1">MIN(VLOOKUP($A26,$A$2:$AM$12,B$14+1,FALSE),VLOOKUP($A31,$A$2:$AM$12,B$14+1,FALSE))</f>
        <v>1.2218284215576998</v>
      </c>
      <c r="C31" s="9">
        <f t="shared" ref="C31:AM31" ca="1" si="16">MIN(VLOOKUP($A26,$A$2:$AM$12,C$14+1,FALSE),VLOOKUP($A31,$A$2:$AM$12,C$14+1,FALSE))</f>
        <v>1.0885051638724494</v>
      </c>
      <c r="D31" s="9">
        <f t="shared" ca="1" si="16"/>
        <v>1.2786492032479913</v>
      </c>
      <c r="E31" s="9">
        <f t="shared" ca="1" si="16"/>
        <v>1.1803633636588731</v>
      </c>
      <c r="F31" s="9">
        <f t="shared" ca="1" si="16"/>
        <v>1.0047302743063729</v>
      </c>
      <c r="G31" s="9">
        <f t="shared" ca="1" si="16"/>
        <v>1.2200349999024973</v>
      </c>
      <c r="H31" s="9">
        <f t="shared" ca="1" si="16"/>
        <v>2.3596882083060833</v>
      </c>
      <c r="I31" s="9">
        <f t="shared" ca="1" si="16"/>
        <v>1.14795713206682</v>
      </c>
      <c r="J31" s="9">
        <f t="shared" ca="1" si="16"/>
        <v>1.6689220883965552</v>
      </c>
      <c r="K31" s="9">
        <f t="shared" ca="1" si="16"/>
        <v>1.2064783802937671</v>
      </c>
      <c r="L31" s="9">
        <f t="shared" ca="1" si="16"/>
        <v>0.95785117298076927</v>
      </c>
      <c r="M31" s="9">
        <f t="shared" ca="1" si="16"/>
        <v>0.99103611385979762</v>
      </c>
      <c r="N31" s="9">
        <f t="shared" ca="1" si="16"/>
        <v>1.4759872960067326</v>
      </c>
      <c r="O31" s="9">
        <f t="shared" ca="1" si="16"/>
        <v>2.3616848983011081</v>
      </c>
      <c r="P31" s="9">
        <f t="shared" ca="1" si="16"/>
        <v>1.6101566253749326</v>
      </c>
      <c r="Q31" s="9">
        <f t="shared" ca="1" si="16"/>
        <v>1.2267311428414926</v>
      </c>
      <c r="R31" s="9">
        <f t="shared" ca="1" si="16"/>
        <v>1.1389260413812217</v>
      </c>
      <c r="S31" s="9">
        <f t="shared" ca="1" si="16"/>
        <v>0.86424648725569986</v>
      </c>
      <c r="T31" s="9">
        <f t="shared" ca="1" si="16"/>
        <v>1.7148495429640154</v>
      </c>
      <c r="U31" s="9">
        <f t="shared" ca="1" si="16"/>
        <v>0.8742729255311249</v>
      </c>
      <c r="V31" s="9">
        <f t="shared" ca="1" si="16"/>
        <v>1.5796259906842376</v>
      </c>
      <c r="W31" s="9">
        <f t="shared" ca="1" si="16"/>
        <v>1.8022701730314299</v>
      </c>
      <c r="X31" s="9">
        <f t="shared" ca="1" si="16"/>
        <v>1.1172123071084379</v>
      </c>
      <c r="Y31" s="9">
        <f t="shared" ca="1" si="16"/>
        <v>1.3060126418427915</v>
      </c>
      <c r="Z31" s="9">
        <f t="shared" ca="1" si="16"/>
        <v>1.0857766223862273</v>
      </c>
      <c r="AA31" s="9">
        <f t="shared" ca="1" si="16"/>
        <v>1.0412937699279383</v>
      </c>
      <c r="AB31" s="9">
        <f t="shared" ca="1" si="16"/>
        <v>1.2910348760239467</v>
      </c>
      <c r="AC31" s="9">
        <f t="shared" ca="1" si="16"/>
        <v>0.76242156489156165</v>
      </c>
      <c r="AD31" s="9">
        <f t="shared" ca="1" si="16"/>
        <v>1.8325242998002544</v>
      </c>
      <c r="AE31" s="9">
        <f t="shared" ca="1" si="16"/>
        <v>1.0778734434328063</v>
      </c>
      <c r="AF31" s="9">
        <f t="shared" ca="1" si="16"/>
        <v>1.2664211722220005</v>
      </c>
      <c r="AG31" s="9">
        <f t="shared" ca="1" si="16"/>
        <v>1.4514124145461784</v>
      </c>
      <c r="AH31" s="9">
        <f t="shared" ca="1" si="16"/>
        <v>1.2338800573803999</v>
      </c>
      <c r="AI31" s="9">
        <f t="shared" ca="1" si="16"/>
        <v>1.749053095748516</v>
      </c>
      <c r="AJ31" s="9">
        <f t="shared" ca="1" si="16"/>
        <v>1.7632588518854777</v>
      </c>
      <c r="AK31" s="9">
        <f t="shared" ca="1" si="16"/>
        <v>1.3012721105940708</v>
      </c>
      <c r="AL31" s="9">
        <f t="shared" ca="1" si="16"/>
        <v>0.8167176445628288</v>
      </c>
      <c r="AM31" s="9">
        <f t="shared" ca="1" si="16"/>
        <v>1.500893372729273</v>
      </c>
      <c r="AN31" s="9">
        <f ca="1">AVERAGE(OFFSET($A31,0,Fixtures!$D$6,1,3))</f>
        <v>1.1393684227793708</v>
      </c>
      <c r="AO31" s="9">
        <f ca="1">AVERAGE(OFFSET($A31,0,Fixtures!$D$6,1,6))</f>
        <v>1.1818207627437891</v>
      </c>
      <c r="AP31" s="9">
        <f ca="1">AVERAGE(OFFSET($A31,0,Fixtures!$D$6,1,9))</f>
        <v>1.226959802290146</v>
      </c>
      <c r="AQ31" s="9">
        <f ca="1">AVERAGE(OFFSET($A31,0,Fixtures!$D$6,1,12))</f>
        <v>1.3213518565699482</v>
      </c>
      <c r="AR31" s="9">
        <f ca="1">IF(OR(Fixtures!$D$6&lt;=0,Fixtures!$D$6&gt;39),AVERAGE(A31:AM31),AVERAGE(OFFSET($A31,0,Fixtures!$D$6,1,39-Fixtures!$D$6)))</f>
        <v>1.2981309497236773</v>
      </c>
    </row>
    <row r="32" spans="1:44" x14ac:dyDescent="0.25">
      <c r="A32" s="30" t="s">
        <v>113</v>
      </c>
      <c r="B32" s="9">
        <f ca="1">MIN(VLOOKUP($A26,$A$2:$AM$12,B$14+1,FALSE),VLOOKUP($A32,$A$2:$AM$12,B$14+1,FALSE))</f>
        <v>1.5555129155713647</v>
      </c>
      <c r="C32" s="9">
        <f t="shared" ref="C32:AM32" ca="1" si="17">MIN(VLOOKUP($A26,$A$2:$AM$12,C$14+1,FALSE),VLOOKUP($A32,$A$2:$AM$12,C$14+1,FALSE))</f>
        <v>0.96284356691808692</v>
      </c>
      <c r="D32" s="9">
        <f t="shared" ca="1" si="17"/>
        <v>1.2786492032479913</v>
      </c>
      <c r="E32" s="9">
        <f t="shared" ca="1" si="17"/>
        <v>1.9169670141650719</v>
      </c>
      <c r="F32" s="9">
        <f t="shared" ca="1" si="17"/>
        <v>1.0047302743063729</v>
      </c>
      <c r="G32" s="9">
        <f t="shared" ca="1" si="17"/>
        <v>1.2200349999024973</v>
      </c>
      <c r="H32" s="9">
        <f t="shared" ca="1" si="17"/>
        <v>1.3427010172241136</v>
      </c>
      <c r="I32" s="9">
        <f t="shared" ca="1" si="17"/>
        <v>1.14795713206682</v>
      </c>
      <c r="J32" s="9">
        <f t="shared" ca="1" si="17"/>
        <v>1.5396825070249736</v>
      </c>
      <c r="K32" s="9">
        <f t="shared" ca="1" si="17"/>
        <v>1.2064783802937671</v>
      </c>
      <c r="L32" s="9">
        <f t="shared" ca="1" si="17"/>
        <v>0.95785117298076927</v>
      </c>
      <c r="M32" s="9">
        <f t="shared" ca="1" si="17"/>
        <v>1.2276005230469456</v>
      </c>
      <c r="N32" s="9">
        <f t="shared" ca="1" si="17"/>
        <v>1.4759872960067326</v>
      </c>
      <c r="O32" s="9">
        <f t="shared" ca="1" si="17"/>
        <v>1.2707249780511949</v>
      </c>
      <c r="P32" s="9">
        <f t="shared" ca="1" si="17"/>
        <v>1.6101566253749326</v>
      </c>
      <c r="Q32" s="9">
        <f t="shared" ca="1" si="17"/>
        <v>1.1941533982533097</v>
      </c>
      <c r="R32" s="9">
        <f t="shared" ca="1" si="17"/>
        <v>1.1389260413812217</v>
      </c>
      <c r="S32" s="9">
        <f t="shared" ca="1" si="17"/>
        <v>1.0129227469316542</v>
      </c>
      <c r="T32" s="9">
        <f t="shared" ca="1" si="17"/>
        <v>1.7148495429640154</v>
      </c>
      <c r="U32" s="9">
        <f t="shared" ca="1" si="17"/>
        <v>0.8742729255311249</v>
      </c>
      <c r="V32" s="9">
        <f t="shared" ca="1" si="17"/>
        <v>0.89883291235663798</v>
      </c>
      <c r="W32" s="9">
        <f t="shared" ca="1" si="17"/>
        <v>1.8022701730314299</v>
      </c>
      <c r="X32" s="9">
        <f t="shared" ca="1" si="17"/>
        <v>1.0306965542894448</v>
      </c>
      <c r="Y32" s="9">
        <f t="shared" ca="1" si="17"/>
        <v>1.3060126418427915</v>
      </c>
      <c r="Z32" s="9">
        <f t="shared" ca="1" si="17"/>
        <v>1.4383218715689943</v>
      </c>
      <c r="AA32" s="9">
        <f t="shared" ca="1" si="17"/>
        <v>1.0412937699279383</v>
      </c>
      <c r="AB32" s="9">
        <f t="shared" ca="1" si="17"/>
        <v>1.5131315108485206</v>
      </c>
      <c r="AC32" s="9">
        <f t="shared" ca="1" si="17"/>
        <v>0.76242156489156165</v>
      </c>
      <c r="AD32" s="9">
        <f t="shared" ca="1" si="17"/>
        <v>1.7838587801067962</v>
      </c>
      <c r="AE32" s="9">
        <f t="shared" ca="1" si="17"/>
        <v>1.0778734434328063</v>
      </c>
      <c r="AF32" s="9">
        <f t="shared" ca="1" si="17"/>
        <v>1.4223397214754836</v>
      </c>
      <c r="AG32" s="9">
        <f t="shared" ca="1" si="17"/>
        <v>1.4514124145461784</v>
      </c>
      <c r="AH32" s="9">
        <f t="shared" ca="1" si="17"/>
        <v>1.3350780669172597</v>
      </c>
      <c r="AI32" s="9">
        <f t="shared" ca="1" si="17"/>
        <v>1.749053095748516</v>
      </c>
      <c r="AJ32" s="9">
        <f t="shared" ca="1" si="17"/>
        <v>1.2832589103088496</v>
      </c>
      <c r="AK32" s="9">
        <f t="shared" ca="1" si="17"/>
        <v>1.9100809085556414</v>
      </c>
      <c r="AL32" s="9">
        <f t="shared" ca="1" si="17"/>
        <v>0.8167176445628288</v>
      </c>
      <c r="AM32" s="9">
        <f t="shared" ca="1" si="17"/>
        <v>1.500893372729273</v>
      </c>
      <c r="AN32" s="9">
        <f ca="1">AVERAGE(OFFSET($A32,0,Fixtures!$D$6,1,3))</f>
        <v>1.3309157174484845</v>
      </c>
      <c r="AO32" s="9">
        <f ca="1">AVERAGE(OFFSET($A32,0,Fixtures!$D$6,1,6))</f>
        <v>1.2694834901294363</v>
      </c>
      <c r="AP32" s="9">
        <f ca="1">AVERAGE(OFFSET($A32,0,Fixtures!$D$6,1,9))</f>
        <v>1.3139701270795046</v>
      </c>
      <c r="AQ32" s="9">
        <f ca="1">AVERAGE(OFFSET($A32,0,Fixtures!$D$6,1,12))</f>
        <v>1.397343671527379</v>
      </c>
      <c r="AR32" s="9">
        <f ca="1">IF(OR(Fixtures!$D$6&lt;=0,Fixtures!$D$6&gt;39),AVERAGE(A32:AM32),AVERAGE(OFFSET($A32,0,Fixtures!$D$6,1,39-Fixtures!$D$6)))</f>
        <v>1.3632667911157608</v>
      </c>
    </row>
    <row r="33" spans="1:44" x14ac:dyDescent="0.25">
      <c r="A33" s="30" t="s">
        <v>112</v>
      </c>
      <c r="B33" s="9">
        <f ca="1">MIN(VLOOKUP($A26,$A$2:$AM$12,B$14+1,FALSE),VLOOKUP($A33,$A$2:$AM$12,B$14+1,FALSE))</f>
        <v>1.0466734691050039</v>
      </c>
      <c r="C33" s="9">
        <f t="shared" ref="C33:AM33" ca="1" si="18">MIN(VLOOKUP($A26,$A$2:$AM$12,C$14+1,FALSE),VLOOKUP($A33,$A$2:$AM$12,C$14+1,FALSE))</f>
        <v>0.61102503810340225</v>
      </c>
      <c r="D33" s="9">
        <f t="shared" ca="1" si="18"/>
        <v>1.1828957040465173</v>
      </c>
      <c r="E33" s="9">
        <f t="shared" ca="1" si="18"/>
        <v>1.8911172555795206</v>
      </c>
      <c r="F33" s="9">
        <f t="shared" ca="1" si="18"/>
        <v>1.0047302743063729</v>
      </c>
      <c r="G33" s="9">
        <f t="shared" ca="1" si="18"/>
        <v>1.2200349999024973</v>
      </c>
      <c r="H33" s="9">
        <f t="shared" ca="1" si="18"/>
        <v>1.4017379409075512</v>
      </c>
      <c r="I33" s="9">
        <f t="shared" ca="1" si="18"/>
        <v>1.14795713206682</v>
      </c>
      <c r="J33" s="9">
        <f t="shared" ca="1" si="18"/>
        <v>0.86383661240989273</v>
      </c>
      <c r="K33" s="9">
        <f t="shared" ca="1" si="18"/>
        <v>1.2064783802937671</v>
      </c>
      <c r="L33" s="9">
        <f t="shared" ca="1" si="18"/>
        <v>0.8052177199749192</v>
      </c>
      <c r="M33" s="9">
        <f t="shared" ca="1" si="18"/>
        <v>1.3743262987061742</v>
      </c>
      <c r="N33" s="9">
        <f t="shared" ca="1" si="18"/>
        <v>1.1632007366265475</v>
      </c>
      <c r="O33" s="9">
        <f t="shared" ca="1" si="18"/>
        <v>1.4686339968231581</v>
      </c>
      <c r="P33" s="9">
        <f t="shared" ca="1" si="18"/>
        <v>0.65453936885914354</v>
      </c>
      <c r="Q33" s="9">
        <f t="shared" ca="1" si="18"/>
        <v>1.1467327659735322</v>
      </c>
      <c r="R33" s="9">
        <f t="shared" ca="1" si="18"/>
        <v>0.89536383013722187</v>
      </c>
      <c r="S33" s="9">
        <f t="shared" ca="1" si="18"/>
        <v>1.0129227469316542</v>
      </c>
      <c r="T33" s="9">
        <f t="shared" ca="1" si="18"/>
        <v>0.83452068349817443</v>
      </c>
      <c r="U33" s="9">
        <f t="shared" ca="1" si="18"/>
        <v>0.8742729255311249</v>
      </c>
      <c r="V33" s="9">
        <f t="shared" ca="1" si="18"/>
        <v>1.5796259906842376</v>
      </c>
      <c r="W33" s="9">
        <f t="shared" ca="1" si="18"/>
        <v>0.87235715758579102</v>
      </c>
      <c r="X33" s="9">
        <f t="shared" ca="1" si="18"/>
        <v>1.1172123071084379</v>
      </c>
      <c r="Y33" s="9">
        <f t="shared" ca="1" si="18"/>
        <v>1.3060126418427915</v>
      </c>
      <c r="Z33" s="9">
        <f t="shared" ca="1" si="18"/>
        <v>0.91276579766063792</v>
      </c>
      <c r="AA33" s="9">
        <f t="shared" ca="1" si="18"/>
        <v>0.7006657107231844</v>
      </c>
      <c r="AB33" s="9">
        <f t="shared" ca="1" si="18"/>
        <v>0.90758372940560095</v>
      </c>
      <c r="AC33" s="9">
        <f t="shared" ca="1" si="18"/>
        <v>0.76242156489156165</v>
      </c>
      <c r="AD33" s="9">
        <f t="shared" ca="1" si="18"/>
        <v>0.76764755408145557</v>
      </c>
      <c r="AE33" s="9">
        <f t="shared" ca="1" si="18"/>
        <v>0.97776868681427642</v>
      </c>
      <c r="AF33" s="9">
        <f t="shared" ca="1" si="18"/>
        <v>1.7376208534791637</v>
      </c>
      <c r="AG33" s="9">
        <f t="shared" ca="1" si="18"/>
        <v>0.92000355533223244</v>
      </c>
      <c r="AH33" s="9">
        <f t="shared" ca="1" si="18"/>
        <v>1.2028561002094473</v>
      </c>
      <c r="AI33" s="9">
        <f t="shared" ca="1" si="18"/>
        <v>0.98313515489814718</v>
      </c>
      <c r="AJ33" s="9">
        <f t="shared" ca="1" si="18"/>
        <v>1.2659545264623235</v>
      </c>
      <c r="AK33" s="9">
        <f t="shared" ca="1" si="18"/>
        <v>1.7670417307361559</v>
      </c>
      <c r="AL33" s="9">
        <f t="shared" ca="1" si="18"/>
        <v>0.8167176445628288</v>
      </c>
      <c r="AM33" s="9">
        <f t="shared" ca="1" si="18"/>
        <v>1.500893372729273</v>
      </c>
      <c r="AN33" s="9">
        <f ca="1">AVERAGE(OFFSET($A33,0,Fixtures!$D$6,1,3))</f>
        <v>0.84033841259647446</v>
      </c>
      <c r="AO33" s="9">
        <f ca="1">AVERAGE(OFFSET($A33,0,Fixtures!$D$6,1,6))</f>
        <v>0.838142173929453</v>
      </c>
      <c r="AP33" s="9">
        <f ca="1">AVERAGE(OFFSET($A33,0,Fixtures!$D$6,1,9))</f>
        <v>0.98770372806639573</v>
      </c>
      <c r="AQ33" s="9">
        <f ca="1">AVERAGE(OFFSET($A33,0,Fixtures!$D$6,1,12))</f>
        <v>1.0754554137245156</v>
      </c>
      <c r="AR33" s="9">
        <f ca="1">IF(OR(Fixtures!$D$6&lt;=0,Fixtures!$D$6&gt;39),AVERAGE(A33:AM33),AVERAGE(OFFSET($A33,0,Fixtures!$D$6,1,39-Fixtures!$D$6)))</f>
        <v>1.0873625701418776</v>
      </c>
    </row>
    <row r="34" spans="1:44" x14ac:dyDescent="0.25">
      <c r="A34" s="30" t="s">
        <v>10</v>
      </c>
      <c r="B34" s="9">
        <f ca="1">MIN(VLOOKUP($A26,$A$2:$AM$12,B$14+1,FALSE),VLOOKUP($A34,$A$2:$AM$12,B$14+1,FALSE))</f>
        <v>1.4123263417733682</v>
      </c>
      <c r="C34" s="9">
        <f t="shared" ref="C34:AM34" ca="1" si="19">MIN(VLOOKUP($A26,$A$2:$AM$12,C$14+1,FALSE),VLOOKUP($A34,$A$2:$AM$12,C$14+1,FALSE))</f>
        <v>1.0885051638724494</v>
      </c>
      <c r="D34" s="9">
        <f t="shared" ca="1" si="19"/>
        <v>1.2786492032479913</v>
      </c>
      <c r="E34" s="9">
        <f t="shared" ca="1" si="19"/>
        <v>1.3657652322848952</v>
      </c>
      <c r="F34" s="9">
        <f t="shared" ca="1" si="19"/>
        <v>1.0047302743063729</v>
      </c>
      <c r="G34" s="9">
        <f t="shared" ca="1" si="19"/>
        <v>0.82268248035604863</v>
      </c>
      <c r="H34" s="9">
        <f t="shared" ca="1" si="19"/>
        <v>1.6136570563317163</v>
      </c>
      <c r="I34" s="9">
        <f t="shared" ca="1" si="19"/>
        <v>1.14795713206682</v>
      </c>
      <c r="J34" s="9">
        <f t="shared" ca="1" si="19"/>
        <v>1.6689220883965552</v>
      </c>
      <c r="K34" s="9">
        <f t="shared" ca="1" si="19"/>
        <v>1.2064783802937671</v>
      </c>
      <c r="L34" s="9">
        <f t="shared" ca="1" si="19"/>
        <v>0.95785117298076927</v>
      </c>
      <c r="M34" s="9">
        <f t="shared" ca="1" si="19"/>
        <v>1.135284643285787</v>
      </c>
      <c r="N34" s="9">
        <f t="shared" ca="1" si="19"/>
        <v>1.4759872960067326</v>
      </c>
      <c r="O34" s="9">
        <f t="shared" ca="1" si="19"/>
        <v>0.9798475011715545</v>
      </c>
      <c r="P34" s="9">
        <f t="shared" ca="1" si="19"/>
        <v>0.90132881367800777</v>
      </c>
      <c r="Q34" s="9">
        <f t="shared" ca="1" si="19"/>
        <v>1.148041292976361</v>
      </c>
      <c r="R34" s="9">
        <f t="shared" ca="1" si="19"/>
        <v>1.0242729723683679</v>
      </c>
      <c r="S34" s="9">
        <f t="shared" ca="1" si="19"/>
        <v>1.0129227469316542</v>
      </c>
      <c r="T34" s="9">
        <f t="shared" ca="1" si="19"/>
        <v>1.7148495429640154</v>
      </c>
      <c r="U34" s="9">
        <f t="shared" ca="1" si="19"/>
        <v>0.71743141731271676</v>
      </c>
      <c r="V34" s="9">
        <f t="shared" ca="1" si="19"/>
        <v>1.0802167071311488</v>
      </c>
      <c r="W34" s="9">
        <f t="shared" ca="1" si="19"/>
        <v>1.8022701730314299</v>
      </c>
      <c r="X34" s="9">
        <f t="shared" ca="1" si="19"/>
        <v>1.1172123071084379</v>
      </c>
      <c r="Y34" s="9">
        <f t="shared" ca="1" si="19"/>
        <v>1.0717185369733178</v>
      </c>
      <c r="Z34" s="9">
        <f t="shared" ca="1" si="19"/>
        <v>1.6260385781304494</v>
      </c>
      <c r="AA34" s="9">
        <f t="shared" ca="1" si="19"/>
        <v>0.94544160069126315</v>
      </c>
      <c r="AB34" s="9">
        <f t="shared" ca="1" si="19"/>
        <v>1.0512861202214505</v>
      </c>
      <c r="AC34" s="9">
        <f t="shared" ca="1" si="19"/>
        <v>0.76242156489156165</v>
      </c>
      <c r="AD34" s="9">
        <f t="shared" ca="1" si="19"/>
        <v>0.76852351017425802</v>
      </c>
      <c r="AE34" s="9">
        <f t="shared" ca="1" si="19"/>
        <v>1.0778734434328063</v>
      </c>
      <c r="AF34" s="9">
        <f t="shared" ca="1" si="19"/>
        <v>1.0142686248856592</v>
      </c>
      <c r="AG34" s="9">
        <f t="shared" ca="1" si="19"/>
        <v>1.4514124145461784</v>
      </c>
      <c r="AH34" s="9">
        <f t="shared" ca="1" si="19"/>
        <v>1.4308640979095446</v>
      </c>
      <c r="AI34" s="9">
        <f t="shared" ca="1" si="19"/>
        <v>1.6959190350318549</v>
      </c>
      <c r="AJ34" s="9">
        <f t="shared" ca="1" si="19"/>
        <v>2.0402171988453377</v>
      </c>
      <c r="AK34" s="9">
        <f t="shared" ca="1" si="19"/>
        <v>1.0656340423274644</v>
      </c>
      <c r="AL34" s="9">
        <f t="shared" ca="1" si="19"/>
        <v>0.8167176445628288</v>
      </c>
      <c r="AM34" s="9">
        <f t="shared" ca="1" si="19"/>
        <v>0.95315063925667542</v>
      </c>
      <c r="AN34" s="9">
        <f ca="1">AVERAGE(OFFSET($A34,0,Fixtures!$D$6,1,3))</f>
        <v>1.2075887663477209</v>
      </c>
      <c r="AO34" s="9">
        <f ca="1">AVERAGE(OFFSET($A34,0,Fixtures!$D$6,1,6))</f>
        <v>1.0385974695902982</v>
      </c>
      <c r="AP34" s="9">
        <f ca="1">AVERAGE(OFFSET($A34,0,Fixtures!$D$6,1,9))</f>
        <v>1.1253477727647969</v>
      </c>
      <c r="AQ34" s="9">
        <f ca="1">AVERAGE(OFFSET($A34,0,Fixtures!$D$6,1,12))</f>
        <v>1.2441583525906523</v>
      </c>
      <c r="AR34" s="9">
        <f ca="1">IF(OR(Fixtures!$D$6&lt;=0,Fixtures!$D$6&gt;39),AVERAGE(A34:AM34),AVERAGE(OFFSET($A34,0,Fixtures!$D$6,1,39-Fixtures!$D$6)))</f>
        <v>1.1928406082076666</v>
      </c>
    </row>
    <row r="35" spans="1:44" x14ac:dyDescent="0.25">
      <c r="A35" s="30" t="s">
        <v>71</v>
      </c>
      <c r="B35" s="9">
        <f ca="1">MIN(VLOOKUP($A26,$A$2:$AM$12,B$14+1,FALSE),VLOOKUP($A35,$A$2:$AM$12,B$14+1,FALSE))</f>
        <v>1.1511613365188871</v>
      </c>
      <c r="C35" s="9">
        <f t="shared" ref="C35:AM35" ca="1" si="20">MIN(VLOOKUP($A26,$A$2:$AM$12,C$14+1,FALSE),VLOOKUP($A35,$A$2:$AM$12,C$14+1,FALSE))</f>
        <v>1.0885051638724494</v>
      </c>
      <c r="D35" s="9">
        <f t="shared" ca="1" si="20"/>
        <v>1.1064806462605581</v>
      </c>
      <c r="E35" s="9">
        <f t="shared" ca="1" si="20"/>
        <v>1.2401825548994829</v>
      </c>
      <c r="F35" s="9">
        <f t="shared" ca="1" si="20"/>
        <v>1.0047302743063729</v>
      </c>
      <c r="G35" s="9">
        <f t="shared" ca="1" si="20"/>
        <v>1.2200349999024973</v>
      </c>
      <c r="H35" s="9">
        <f t="shared" ca="1" si="20"/>
        <v>1.8627864513913885</v>
      </c>
      <c r="I35" s="9">
        <f t="shared" ca="1" si="20"/>
        <v>1.0296500676668252</v>
      </c>
      <c r="J35" s="9">
        <f t="shared" ca="1" si="20"/>
        <v>1.6689220883965552</v>
      </c>
      <c r="K35" s="9">
        <f t="shared" ca="1" si="20"/>
        <v>0.88871059482005654</v>
      </c>
      <c r="L35" s="9">
        <f t="shared" ca="1" si="20"/>
        <v>0.95785117298076927</v>
      </c>
      <c r="M35" s="9">
        <f t="shared" ca="1" si="20"/>
        <v>1.4544932668335084</v>
      </c>
      <c r="N35" s="9">
        <f t="shared" ca="1" si="20"/>
        <v>1.0213223052401921</v>
      </c>
      <c r="O35" s="9">
        <f t="shared" ca="1" si="20"/>
        <v>1.9416238234366843</v>
      </c>
      <c r="P35" s="9">
        <f t="shared" ca="1" si="20"/>
        <v>1.6101566253749326</v>
      </c>
      <c r="Q35" s="9">
        <f t="shared" ca="1" si="20"/>
        <v>0.77501213025302129</v>
      </c>
      <c r="R35" s="9">
        <f t="shared" ca="1" si="20"/>
        <v>1.1389260413812217</v>
      </c>
      <c r="S35" s="9">
        <f t="shared" ca="1" si="20"/>
        <v>1.0129227469316542</v>
      </c>
      <c r="T35" s="9">
        <f t="shared" ca="1" si="20"/>
        <v>1.5381192368850105</v>
      </c>
      <c r="U35" s="9">
        <f t="shared" ca="1" si="20"/>
        <v>0.8742729255311249</v>
      </c>
      <c r="V35" s="9">
        <f t="shared" ca="1" si="20"/>
        <v>1.2469892773777063</v>
      </c>
      <c r="W35" s="9">
        <f t="shared" ca="1" si="20"/>
        <v>1.3275800243608253</v>
      </c>
      <c r="X35" s="9">
        <f t="shared" ca="1" si="20"/>
        <v>1.1172123071084379</v>
      </c>
      <c r="Y35" s="9">
        <f t="shared" ca="1" si="20"/>
        <v>1.3060126418427915</v>
      </c>
      <c r="Z35" s="9">
        <f t="shared" ca="1" si="20"/>
        <v>1.22640206241894</v>
      </c>
      <c r="AA35" s="9">
        <f t="shared" ca="1" si="20"/>
        <v>1.0412937699279383</v>
      </c>
      <c r="AB35" s="9">
        <f t="shared" ca="1" si="20"/>
        <v>1.5131315108485206</v>
      </c>
      <c r="AC35" s="9">
        <f t="shared" ca="1" si="20"/>
        <v>0.76242156489156165</v>
      </c>
      <c r="AD35" s="9">
        <f t="shared" ca="1" si="20"/>
        <v>1.1577341698841428</v>
      </c>
      <c r="AE35" s="9">
        <f t="shared" ca="1" si="20"/>
        <v>1.0778734434328063</v>
      </c>
      <c r="AF35" s="9">
        <f t="shared" ca="1" si="20"/>
        <v>1.5256789991859661</v>
      </c>
      <c r="AG35" s="9">
        <f t="shared" ca="1" si="20"/>
        <v>1.2997647082510033</v>
      </c>
      <c r="AH35" s="9">
        <f t="shared" ca="1" si="20"/>
        <v>1.4308640979095446</v>
      </c>
      <c r="AI35" s="9">
        <f t="shared" ca="1" si="20"/>
        <v>0.97366904639267948</v>
      </c>
      <c r="AJ35" s="9">
        <f t="shared" ca="1" si="20"/>
        <v>0.83020485080048045</v>
      </c>
      <c r="AK35" s="9">
        <f t="shared" ca="1" si="20"/>
        <v>1.6528908419447843</v>
      </c>
      <c r="AL35" s="9">
        <f t="shared" ca="1" si="20"/>
        <v>0.8167176445628288</v>
      </c>
      <c r="AM35" s="9">
        <f t="shared" ca="1" si="20"/>
        <v>1.500893372729273</v>
      </c>
      <c r="AN35" s="9">
        <f ca="1">AVERAGE(OFFSET($A35,0,Fixtures!$D$6,1,3))</f>
        <v>1.2602757810651328</v>
      </c>
      <c r="AO35" s="9">
        <f ca="1">AVERAGE(OFFSET($A35,0,Fixtures!$D$6,1,6))</f>
        <v>1.129809420233985</v>
      </c>
      <c r="AP35" s="9">
        <f ca="1">AVERAGE(OFFSET($A35,0,Fixtures!$D$6,1,9))</f>
        <v>1.2261293696389362</v>
      </c>
      <c r="AQ35" s="9">
        <f ca="1">AVERAGE(OFFSET($A35,0,Fixtures!$D$6,1,12))</f>
        <v>1.2076607554906975</v>
      </c>
      <c r="AR35" s="9">
        <f ca="1">IF(OR(Fixtures!$D$6&lt;=0,Fixtures!$D$6&gt;39),AVERAGE(A35:AM35),AVERAGE(OFFSET($A35,0,Fixtures!$D$6,1,39-Fixtures!$D$6)))</f>
        <v>1.2006814345128909</v>
      </c>
    </row>
    <row r="36" spans="1:44" x14ac:dyDescent="0.25">
      <c r="A36" s="30" t="s">
        <v>63</v>
      </c>
      <c r="B36" s="9">
        <f ca="1">MIN(VLOOKUP($A26,$A$2:$AM$12,B$14+1,FALSE),VLOOKUP($A36,$A$2:$AM$12,B$14+1,FALSE))</f>
        <v>1.5555129155713647</v>
      </c>
      <c r="C36" s="9">
        <f t="shared" ref="C36:AM36" ca="1" si="21">MIN(VLOOKUP($A26,$A$2:$AM$12,C$14+1,FALSE),VLOOKUP($A36,$A$2:$AM$12,C$14+1,FALSE))</f>
        <v>1.0885051638724494</v>
      </c>
      <c r="D36" s="9">
        <f t="shared" ca="1" si="21"/>
        <v>1.2786492032479913</v>
      </c>
      <c r="E36" s="9">
        <f t="shared" ca="1" si="21"/>
        <v>1.2379855544729803</v>
      </c>
      <c r="F36" s="9">
        <f t="shared" ca="1" si="21"/>
        <v>1.0047302743063729</v>
      </c>
      <c r="G36" s="9">
        <f t="shared" ca="1" si="21"/>
        <v>1.2200349999024973</v>
      </c>
      <c r="H36" s="9">
        <f t="shared" ca="1" si="21"/>
        <v>1.6879707726713107</v>
      </c>
      <c r="I36" s="9">
        <f t="shared" ca="1" si="21"/>
        <v>0.98540035276794213</v>
      </c>
      <c r="J36" s="9">
        <f t="shared" ca="1" si="21"/>
        <v>1.6689220883965552</v>
      </c>
      <c r="K36" s="9">
        <f t="shared" ca="1" si="21"/>
        <v>1.2064783802937671</v>
      </c>
      <c r="L36" s="9">
        <f t="shared" ca="1" si="21"/>
        <v>0.95785117298076927</v>
      </c>
      <c r="M36" s="9">
        <f t="shared" ca="1" si="21"/>
        <v>1.9398465718435527</v>
      </c>
      <c r="N36" s="9">
        <f t="shared" ca="1" si="21"/>
        <v>1.4759872960067326</v>
      </c>
      <c r="O36" s="9">
        <f t="shared" ca="1" si="21"/>
        <v>2.6127830195749442</v>
      </c>
      <c r="P36" s="9">
        <f t="shared" ca="1" si="21"/>
        <v>1.6101566253749326</v>
      </c>
      <c r="Q36" s="9">
        <f t="shared" ca="1" si="21"/>
        <v>1.2267311428414926</v>
      </c>
      <c r="R36" s="9">
        <f t="shared" ca="1" si="21"/>
        <v>1.1389260413812217</v>
      </c>
      <c r="S36" s="9">
        <f t="shared" ca="1" si="21"/>
        <v>1.0129227469316542</v>
      </c>
      <c r="T36" s="9">
        <f t="shared" ca="1" si="21"/>
        <v>1.4720178109249509</v>
      </c>
      <c r="U36" s="9">
        <f t="shared" ca="1" si="21"/>
        <v>0.8742729255311249</v>
      </c>
      <c r="V36" s="9">
        <f t="shared" ca="1" si="21"/>
        <v>1.1299639056725299</v>
      </c>
      <c r="W36" s="9">
        <f t="shared" ca="1" si="21"/>
        <v>1.8022701730314299</v>
      </c>
      <c r="X36" s="9">
        <f t="shared" ca="1" si="21"/>
        <v>1.1172123071084379</v>
      </c>
      <c r="Y36" s="9">
        <f t="shared" ca="1" si="21"/>
        <v>1.3060126418427915</v>
      </c>
      <c r="Z36" s="9">
        <f t="shared" ca="1" si="21"/>
        <v>1.4636606871278131</v>
      </c>
      <c r="AA36" s="9">
        <f t="shared" ca="1" si="21"/>
        <v>1.0412937699279383</v>
      </c>
      <c r="AB36" s="9">
        <f t="shared" ca="1" si="21"/>
        <v>1.5131315108485206</v>
      </c>
      <c r="AC36" s="9">
        <f t="shared" ca="1" si="21"/>
        <v>0.76242156489156165</v>
      </c>
      <c r="AD36" s="9">
        <f t="shared" ca="1" si="21"/>
        <v>1.8325242998002544</v>
      </c>
      <c r="AE36" s="9">
        <f t="shared" ca="1" si="21"/>
        <v>1.0778734434328063</v>
      </c>
      <c r="AF36" s="9">
        <f t="shared" ca="1" si="21"/>
        <v>2.2048699113186996</v>
      </c>
      <c r="AG36" s="9">
        <f t="shared" ca="1" si="21"/>
        <v>1.4514124145461784</v>
      </c>
      <c r="AH36" s="9">
        <f t="shared" ca="1" si="21"/>
        <v>1.4308640979095446</v>
      </c>
      <c r="AI36" s="9">
        <f t="shared" ca="1" si="21"/>
        <v>1.2985749778456839</v>
      </c>
      <c r="AJ36" s="9">
        <f t="shared" ca="1" si="21"/>
        <v>1.8493364455707486</v>
      </c>
      <c r="AK36" s="9">
        <f t="shared" ca="1" si="21"/>
        <v>1.3458318802511713</v>
      </c>
      <c r="AL36" s="9">
        <f t="shared" ca="1" si="21"/>
        <v>0.8167176445628288</v>
      </c>
      <c r="AM36" s="9">
        <f t="shared" ca="1" si="21"/>
        <v>1.4439536501015957</v>
      </c>
      <c r="AN36" s="9">
        <f ca="1">AVERAGE(OFFSET($A36,0,Fixtures!$D$6,1,3))</f>
        <v>1.3393619893014239</v>
      </c>
      <c r="AO36" s="9">
        <f ca="1">AVERAGE(OFFSET($A36,0,Fixtures!$D$6,1,6))</f>
        <v>1.2818175460048156</v>
      </c>
      <c r="AP36" s="9">
        <f ca="1">AVERAGE(OFFSET($A36,0,Fixtures!$D$6,1,9))</f>
        <v>1.4197835222003685</v>
      </c>
      <c r="AQ36" s="9">
        <f ca="1">AVERAGE(OFFSET($A36,0,Fixtures!$D$6,1,12))</f>
        <v>1.4393162502892434</v>
      </c>
      <c r="AR36" s="9">
        <f ca="1">IF(OR(Fixtures!$D$6&lt;=0,Fixtures!$D$6&gt;39),AVERAGE(A36:AM36),AVERAGE(OFFSET($A36,0,Fixtures!$D$6,1,39-Fixtures!$D$6)))</f>
        <v>1.3951761641525244</v>
      </c>
    </row>
    <row r="38" spans="1:44" x14ac:dyDescent="0.25">
      <c r="A38" s="31" t="s">
        <v>73</v>
      </c>
      <c r="B38" s="2">
        <v>1</v>
      </c>
      <c r="C38" s="2">
        <v>2</v>
      </c>
      <c r="D38" s="2">
        <v>3</v>
      </c>
      <c r="E38" s="2">
        <v>4</v>
      </c>
      <c r="F38" s="2">
        <v>5</v>
      </c>
      <c r="G38" s="2">
        <v>6</v>
      </c>
      <c r="H38" s="2">
        <v>7</v>
      </c>
      <c r="I38" s="2">
        <v>8</v>
      </c>
      <c r="J38" s="2">
        <v>9</v>
      </c>
      <c r="K38" s="2">
        <v>10</v>
      </c>
      <c r="L38" s="2">
        <v>11</v>
      </c>
      <c r="M38" s="2">
        <v>12</v>
      </c>
      <c r="N38" s="2">
        <v>13</v>
      </c>
      <c r="O38" s="2">
        <v>14</v>
      </c>
      <c r="P38" s="2">
        <v>15</v>
      </c>
      <c r="Q38" s="2">
        <v>16</v>
      </c>
      <c r="R38" s="2">
        <v>17</v>
      </c>
      <c r="S38" s="2">
        <v>18</v>
      </c>
      <c r="T38" s="2">
        <v>19</v>
      </c>
      <c r="U38" s="2">
        <v>20</v>
      </c>
      <c r="V38" s="2">
        <v>21</v>
      </c>
      <c r="W38" s="2">
        <v>22</v>
      </c>
      <c r="X38" s="2">
        <v>23</v>
      </c>
      <c r="Y38" s="2">
        <v>24</v>
      </c>
      <c r="Z38" s="2">
        <v>25</v>
      </c>
      <c r="AA38" s="2">
        <v>26</v>
      </c>
      <c r="AB38" s="2">
        <v>27</v>
      </c>
      <c r="AC38" s="2">
        <v>28</v>
      </c>
      <c r="AD38" s="2">
        <v>29</v>
      </c>
      <c r="AE38" s="2">
        <v>30</v>
      </c>
      <c r="AF38" s="2">
        <v>31</v>
      </c>
      <c r="AG38" s="2">
        <v>32</v>
      </c>
      <c r="AH38" s="2">
        <v>33</v>
      </c>
      <c r="AI38" s="2">
        <v>34</v>
      </c>
      <c r="AJ38" s="2">
        <v>35</v>
      </c>
      <c r="AK38" s="2">
        <v>36</v>
      </c>
      <c r="AL38" s="2">
        <v>37</v>
      </c>
      <c r="AM38" s="2">
        <v>38</v>
      </c>
      <c r="AN38" s="31" t="s">
        <v>56</v>
      </c>
      <c r="AO38" s="31" t="s">
        <v>57</v>
      </c>
      <c r="AP38" s="31" t="s">
        <v>58</v>
      </c>
      <c r="AQ38" s="31" t="s">
        <v>82</v>
      </c>
      <c r="AR38" s="31" t="s">
        <v>59</v>
      </c>
    </row>
    <row r="39" spans="1:44" x14ac:dyDescent="0.25">
      <c r="A39" s="30" t="s">
        <v>111</v>
      </c>
      <c r="B39" s="9">
        <f t="shared" ref="B39:AM39" ca="1" si="22">MIN(VLOOKUP($A38,$A$2:$AM$12,B$14+1,FALSE),VLOOKUP($A39,$A$2:$AM$12,B$14+1,FALSE))</f>
        <v>1.089074872543899</v>
      </c>
      <c r="C39" s="9">
        <f t="shared" ca="1" si="22"/>
        <v>1.0895536130562569</v>
      </c>
      <c r="D39" s="9">
        <f t="shared" ca="1" si="22"/>
        <v>1.5035612334955426</v>
      </c>
      <c r="E39" s="9">
        <f t="shared" ca="1" si="22"/>
        <v>1.4193748281029119</v>
      </c>
      <c r="F39" s="9">
        <f t="shared" ca="1" si="22"/>
        <v>1.2971821318314822</v>
      </c>
      <c r="G39" s="9">
        <f t="shared" ca="1" si="22"/>
        <v>2.0066410814425613</v>
      </c>
      <c r="H39" s="9">
        <f t="shared" ca="1" si="22"/>
        <v>1.1703396198760179</v>
      </c>
      <c r="I39" s="9">
        <f t="shared" ca="1" si="22"/>
        <v>1.7312091439034893</v>
      </c>
      <c r="J39" s="9">
        <f t="shared" ca="1" si="22"/>
        <v>1.0298629853955117</v>
      </c>
      <c r="K39" s="9">
        <f t="shared" ca="1" si="22"/>
        <v>1.6724572879797108</v>
      </c>
      <c r="L39" s="9">
        <f t="shared" ca="1" si="22"/>
        <v>1.560530450292245</v>
      </c>
      <c r="M39" s="9">
        <f t="shared" ca="1" si="22"/>
        <v>1.3117579460455751</v>
      </c>
      <c r="N39" s="9">
        <f t="shared" ca="1" si="22"/>
        <v>1.0178259379811325</v>
      </c>
      <c r="O39" s="9">
        <f t="shared" ca="1" si="22"/>
        <v>1.8437729363792368</v>
      </c>
      <c r="P39" s="9">
        <f t="shared" ca="1" si="22"/>
        <v>1.2245511684988102</v>
      </c>
      <c r="Q39" s="9">
        <f t="shared" ca="1" si="22"/>
        <v>1.83943393902116</v>
      </c>
      <c r="R39" s="9">
        <f t="shared" ca="1" si="22"/>
        <v>1.8857245335290733</v>
      </c>
      <c r="S39" s="9">
        <f t="shared" ca="1" si="22"/>
        <v>1.0802664850264654</v>
      </c>
      <c r="T39" s="9">
        <f t="shared" ca="1" si="22"/>
        <v>1.1589086004643194</v>
      </c>
      <c r="U39" s="9">
        <f t="shared" ca="1" si="22"/>
        <v>1.8188824467878189</v>
      </c>
      <c r="V39" s="9">
        <f t="shared" ca="1" si="22"/>
        <v>1.7482851111728168</v>
      </c>
      <c r="W39" s="9">
        <f t="shared" ca="1" si="22"/>
        <v>1.1195788456723681</v>
      </c>
      <c r="X39" s="9">
        <f t="shared" ca="1" si="22"/>
        <v>1.5384372991710729</v>
      </c>
      <c r="Y39" s="9">
        <f t="shared" ca="1" si="22"/>
        <v>1.2175989933042424</v>
      </c>
      <c r="Z39" s="9">
        <f t="shared" ca="1" si="22"/>
        <v>1.2012049829607538</v>
      </c>
      <c r="AA39" s="9">
        <f t="shared" ca="1" si="22"/>
        <v>1.4306297316907755</v>
      </c>
      <c r="AB39" s="9">
        <f t="shared" ca="1" si="22"/>
        <v>1.6137314159037319</v>
      </c>
      <c r="AC39" s="9">
        <f t="shared" ca="1" si="22"/>
        <v>1.2623445224450818</v>
      </c>
      <c r="AD39" s="9">
        <f t="shared" ca="1" si="22"/>
        <v>2.7477963780439558</v>
      </c>
      <c r="AE39" s="9">
        <f t="shared" ca="1" si="22"/>
        <v>0.81974086486283992</v>
      </c>
      <c r="AF39" s="9">
        <f t="shared" ca="1" si="22"/>
        <v>1.5204560308113217</v>
      </c>
      <c r="AG39" s="9">
        <f t="shared" ca="1" si="22"/>
        <v>0.8781189556172857</v>
      </c>
      <c r="AH39" s="9">
        <f t="shared" ca="1" si="22"/>
        <v>2.3311627714242182</v>
      </c>
      <c r="AI39" s="9">
        <f t="shared" ca="1" si="22"/>
        <v>1.2342612218737039</v>
      </c>
      <c r="AJ39" s="9">
        <f t="shared" ca="1" si="22"/>
        <v>0.95016000889533769</v>
      </c>
      <c r="AK39" s="9">
        <f t="shared" ca="1" si="22"/>
        <v>2.2460606080612426</v>
      </c>
      <c r="AL39" s="9">
        <f t="shared" ca="1" si="22"/>
        <v>1.3432886578251855</v>
      </c>
      <c r="AM39" s="9">
        <f t="shared" ca="1" si="22"/>
        <v>1.9377659006371524</v>
      </c>
      <c r="AN39" s="9">
        <f ca="1">AVERAGE(OFFSET($A39,0,Fixtures!$D$6,1,3))</f>
        <v>1.4151887101850871</v>
      </c>
      <c r="AO39" s="9">
        <f ca="1">AVERAGE(OFFSET($A39,0,Fixtures!$D$6,1,6))</f>
        <v>1.5125746493178565</v>
      </c>
      <c r="AP39" s="9">
        <f ca="1">AVERAGE(OFFSET($A39,0,Fixtures!$D$6,1,9))</f>
        <v>1.5339095170844403</v>
      </c>
      <c r="AQ39" s="9">
        <f ca="1">AVERAGE(OFFSET($A39,0,Fixtures!$D$6,1,12))</f>
        <v>1.519638957715854</v>
      </c>
      <c r="AR39" s="9">
        <f ca="1">IF(OR(Fixtures!$D$6&lt;=0,Fixtures!$D$6&gt;39),AVERAGE(A39:AM39),AVERAGE(OFFSET($A39,0,Fixtures!$D$6,1,39-Fixtures!$D$6)))</f>
        <v>1.5369087179323275</v>
      </c>
    </row>
    <row r="40" spans="1:44" x14ac:dyDescent="0.25">
      <c r="A40" s="30" t="s">
        <v>121</v>
      </c>
      <c r="B40" s="9">
        <f ca="1">MIN(VLOOKUP($A38,$A$2:$AM$12,B$14+1,FALSE),VLOOKUP($A40,$A$2:$AM$12,B$14+1,FALSE))</f>
        <v>1.089074872543899</v>
      </c>
      <c r="C40" s="9">
        <f t="shared" ref="C40:AM40" ca="1" si="23">MIN(VLOOKUP($A38,$A$2:$AM$12,C$14+1,FALSE),VLOOKUP($A40,$A$2:$AM$12,C$14+1,FALSE))</f>
        <v>1.0885051638724494</v>
      </c>
      <c r="D40" s="9">
        <f t="shared" ca="1" si="23"/>
        <v>1.2786492032479913</v>
      </c>
      <c r="E40" s="9">
        <f t="shared" ca="1" si="23"/>
        <v>2.3706333231425734</v>
      </c>
      <c r="F40" s="9">
        <f t="shared" ca="1" si="23"/>
        <v>1.0047302743063729</v>
      </c>
      <c r="G40" s="9">
        <f t="shared" ca="1" si="23"/>
        <v>1.2200349999024973</v>
      </c>
      <c r="H40" s="9">
        <f t="shared" ca="1" si="23"/>
        <v>1.1703396198760179</v>
      </c>
      <c r="I40" s="9">
        <f t="shared" ca="1" si="23"/>
        <v>1.14795713206682</v>
      </c>
      <c r="J40" s="9">
        <f t="shared" ca="1" si="23"/>
        <v>1.0298629853955117</v>
      </c>
      <c r="K40" s="9">
        <f t="shared" ca="1" si="23"/>
        <v>1.2064783802937671</v>
      </c>
      <c r="L40" s="9">
        <f t="shared" ca="1" si="23"/>
        <v>0.95785117298076927</v>
      </c>
      <c r="M40" s="9">
        <f t="shared" ca="1" si="23"/>
        <v>1.3117579460455751</v>
      </c>
      <c r="N40" s="9">
        <f t="shared" ca="1" si="23"/>
        <v>1.318957508934169</v>
      </c>
      <c r="O40" s="9">
        <f t="shared" ca="1" si="23"/>
        <v>1.8437729363792368</v>
      </c>
      <c r="P40" s="9">
        <f t="shared" ca="1" si="23"/>
        <v>1.2245511684988102</v>
      </c>
      <c r="Q40" s="9">
        <f t="shared" ca="1" si="23"/>
        <v>1.2267311428414926</v>
      </c>
      <c r="R40" s="9">
        <f t="shared" ca="1" si="23"/>
        <v>1.1389260413812217</v>
      </c>
      <c r="S40" s="9">
        <f t="shared" ca="1" si="23"/>
        <v>1.0129227469316542</v>
      </c>
      <c r="T40" s="9">
        <f t="shared" ca="1" si="23"/>
        <v>1.1589086004643194</v>
      </c>
      <c r="U40" s="9">
        <f t="shared" ca="1" si="23"/>
        <v>0.8742729255311249</v>
      </c>
      <c r="V40" s="9">
        <f t="shared" ca="1" si="23"/>
        <v>1.5796259906842376</v>
      </c>
      <c r="W40" s="9">
        <f t="shared" ca="1" si="23"/>
        <v>1.1195788456723681</v>
      </c>
      <c r="X40" s="9">
        <f t="shared" ca="1" si="23"/>
        <v>1.1172123071084379</v>
      </c>
      <c r="Y40" s="9">
        <f t="shared" ca="1" si="23"/>
        <v>1.2175989933042424</v>
      </c>
      <c r="Z40" s="9">
        <f t="shared" ca="1" si="23"/>
        <v>1.2012049829607538</v>
      </c>
      <c r="AA40" s="9">
        <f t="shared" ca="1" si="23"/>
        <v>1.0412937699279383</v>
      </c>
      <c r="AB40" s="9">
        <f t="shared" ca="1" si="23"/>
        <v>1.5131315108485206</v>
      </c>
      <c r="AC40" s="9">
        <f t="shared" ca="1" si="23"/>
        <v>0.76242156489156165</v>
      </c>
      <c r="AD40" s="9">
        <f t="shared" ca="1" si="23"/>
        <v>1.8325242998002544</v>
      </c>
      <c r="AE40" s="9">
        <f t="shared" ca="1" si="23"/>
        <v>0.81974086486283992</v>
      </c>
      <c r="AF40" s="9">
        <f t="shared" ca="1" si="23"/>
        <v>1.9702945503831415</v>
      </c>
      <c r="AG40" s="9">
        <f t="shared" ca="1" si="23"/>
        <v>0.8781189556172857</v>
      </c>
      <c r="AH40" s="9">
        <f t="shared" ca="1" si="23"/>
        <v>1.4308640979095446</v>
      </c>
      <c r="AI40" s="9">
        <f t="shared" ca="1" si="23"/>
        <v>1.2342612218737039</v>
      </c>
      <c r="AJ40" s="9">
        <f t="shared" ca="1" si="23"/>
        <v>1.5869528857400697</v>
      </c>
      <c r="AK40" s="9">
        <f t="shared" ca="1" si="23"/>
        <v>1.9100809085556414</v>
      </c>
      <c r="AL40" s="9">
        <f t="shared" ca="1" si="23"/>
        <v>0.8167176445628288</v>
      </c>
      <c r="AM40" s="9">
        <f t="shared" ca="1" si="23"/>
        <v>1.500893372729273</v>
      </c>
      <c r="AN40" s="9">
        <f ca="1">AVERAGE(OFFSET($A40,0,Fixtures!$D$6,1,3))</f>
        <v>1.2518767545790708</v>
      </c>
      <c r="AO40" s="9">
        <f ca="1">AVERAGE(OFFSET($A40,0,Fixtures!$D$6,1,6))</f>
        <v>1.1950528322153113</v>
      </c>
      <c r="AP40" s="9">
        <f ca="1">AVERAGE(OFFSET($A40,0,Fixtures!$D$6,1,9))</f>
        <v>1.2721771774668711</v>
      </c>
      <c r="AQ40" s="9">
        <f ca="1">AVERAGE(OFFSET($A40,0,Fixtures!$D$6,1,12))</f>
        <v>1.3484074677809377</v>
      </c>
      <c r="AR40" s="9">
        <f ca="1">IF(OR(Fixtures!$D$6&lt;=0,Fixtures!$D$6&gt;39),AVERAGE(A40:AM40),AVERAGE(OFFSET($A40,0,Fixtures!$D$6,1,39-Fixtures!$D$6)))</f>
        <v>1.321321473618811</v>
      </c>
    </row>
    <row r="41" spans="1:44" x14ac:dyDescent="0.25">
      <c r="A41" s="30" t="s">
        <v>61</v>
      </c>
      <c r="B41" s="9">
        <f ca="1">MIN(VLOOKUP($A38,$A$2:$AM$12,B$14+1,FALSE),VLOOKUP($A41,$A$2:$AM$12,B$14+1,FALSE))</f>
        <v>1.089074872543899</v>
      </c>
      <c r="C41" s="9">
        <f t="shared" ref="C41:AM41" ca="1" si="24">MIN(VLOOKUP($A38,$A$2:$AM$12,C$14+1,FALSE),VLOOKUP($A41,$A$2:$AM$12,C$14+1,FALSE))</f>
        <v>1.4412494199371324</v>
      </c>
      <c r="D41" s="9">
        <f t="shared" ca="1" si="24"/>
        <v>1.6402904801219682</v>
      </c>
      <c r="E41" s="9">
        <f t="shared" ca="1" si="24"/>
        <v>1.5655754974146125</v>
      </c>
      <c r="F41" s="9">
        <f t="shared" ca="1" si="24"/>
        <v>1.2971821318314822</v>
      </c>
      <c r="G41" s="9">
        <f t="shared" ca="1" si="24"/>
        <v>0.85737152876241396</v>
      </c>
      <c r="H41" s="9">
        <f t="shared" ca="1" si="24"/>
        <v>1.1703396198760179</v>
      </c>
      <c r="I41" s="9">
        <f t="shared" ca="1" si="24"/>
        <v>1.079917467879987</v>
      </c>
      <c r="J41" s="9">
        <f t="shared" ca="1" si="24"/>
        <v>1.0298629853955117</v>
      </c>
      <c r="K41" s="9">
        <f t="shared" ca="1" si="24"/>
        <v>1.4139214824900339</v>
      </c>
      <c r="L41" s="9">
        <f t="shared" ca="1" si="24"/>
        <v>1.3544023469090885</v>
      </c>
      <c r="M41" s="9">
        <f t="shared" ca="1" si="24"/>
        <v>0.97431977194419606</v>
      </c>
      <c r="N41" s="9">
        <f t="shared" ca="1" si="24"/>
        <v>1.318957508934169</v>
      </c>
      <c r="O41" s="9">
        <f t="shared" ca="1" si="24"/>
        <v>0.68244270205182911</v>
      </c>
      <c r="P41" s="9">
        <f t="shared" ca="1" si="24"/>
        <v>1.2245511684988102</v>
      </c>
      <c r="Q41" s="9">
        <f t="shared" ca="1" si="24"/>
        <v>1.5349599350316845</v>
      </c>
      <c r="R41" s="9">
        <f t="shared" ca="1" si="24"/>
        <v>0.73104306309611711</v>
      </c>
      <c r="S41" s="9">
        <f t="shared" ca="1" si="24"/>
        <v>1.0802664850264654</v>
      </c>
      <c r="T41" s="9">
        <f t="shared" ca="1" si="24"/>
        <v>1.1589086004643194</v>
      </c>
      <c r="U41" s="9">
        <f t="shared" ca="1" si="24"/>
        <v>1.2991576518632995</v>
      </c>
      <c r="V41" s="9">
        <f t="shared" ca="1" si="24"/>
        <v>1.0000155042008554</v>
      </c>
      <c r="W41" s="9">
        <f t="shared" ca="1" si="24"/>
        <v>1.1195788456723681</v>
      </c>
      <c r="X41" s="9">
        <f t="shared" ca="1" si="24"/>
        <v>1.3211546011611979</v>
      </c>
      <c r="Y41" s="9">
        <f t="shared" ca="1" si="24"/>
        <v>1.2175989933042424</v>
      </c>
      <c r="Z41" s="9">
        <f t="shared" ca="1" si="24"/>
        <v>0.96480333070171664</v>
      </c>
      <c r="AA41" s="9">
        <f t="shared" ca="1" si="24"/>
        <v>1.6268896244174296</v>
      </c>
      <c r="AB41" s="9">
        <f t="shared" ca="1" si="24"/>
        <v>0.78256073162762396</v>
      </c>
      <c r="AC41" s="9">
        <f t="shared" ca="1" si="24"/>
        <v>1.0920519831435824</v>
      </c>
      <c r="AD41" s="9">
        <f t="shared" ca="1" si="24"/>
        <v>1.027535163120384</v>
      </c>
      <c r="AE41" s="9">
        <f t="shared" ca="1" si="24"/>
        <v>0.81974086486283992</v>
      </c>
      <c r="AF41" s="9">
        <f t="shared" ca="1" si="24"/>
        <v>0.9320609052820128</v>
      </c>
      <c r="AG41" s="9">
        <f t="shared" ca="1" si="24"/>
        <v>0.8781189556172857</v>
      </c>
      <c r="AH41" s="9">
        <f t="shared" ca="1" si="24"/>
        <v>0.90666603388129052</v>
      </c>
      <c r="AI41" s="9">
        <f t="shared" ca="1" si="24"/>
        <v>1.2342612218737039</v>
      </c>
      <c r="AJ41" s="9">
        <f t="shared" ca="1" si="24"/>
        <v>1.5869528857400697</v>
      </c>
      <c r="AK41" s="9">
        <f t="shared" ca="1" si="24"/>
        <v>1.0980456933047886</v>
      </c>
      <c r="AL41" s="9">
        <f t="shared" ca="1" si="24"/>
        <v>1.2807648762994086</v>
      </c>
      <c r="AM41" s="9">
        <f t="shared" ca="1" si="24"/>
        <v>1.0136636864445796</v>
      </c>
      <c r="AN41" s="9">
        <f ca="1">AVERAGE(OFFSET($A41,0,Fixtures!$D$6,1,3))</f>
        <v>1.1247512289155901</v>
      </c>
      <c r="AO41" s="9">
        <f ca="1">AVERAGE(OFFSET($A41,0,Fixtures!$D$6,1,6))</f>
        <v>1.0522636163122627</v>
      </c>
      <c r="AP41" s="9">
        <f ca="1">AVERAGE(OFFSET($A41,0,Fixtures!$D$6,1,9))</f>
        <v>1.0033808436282405</v>
      </c>
      <c r="AQ41" s="9">
        <f ca="1">AVERAGE(OFFSET($A41,0,Fixtures!$D$6,1,12))</f>
        <v>1.0791406161310606</v>
      </c>
      <c r="AR41" s="9">
        <f ca="1">IF(OR(Fixtures!$D$6&lt;=0,Fixtures!$D$6&gt;39),AVERAGE(A41:AM41),AVERAGE(OFFSET($A41,0,Fixtures!$D$6,1,39-Fixtures!$D$6)))</f>
        <v>1.088865425451194</v>
      </c>
    </row>
    <row r="42" spans="1:44" x14ac:dyDescent="0.25">
      <c r="A42" s="30" t="s">
        <v>53</v>
      </c>
      <c r="B42" s="9">
        <f ca="1">MIN(VLOOKUP($A38,$A$2:$AM$12,B$14+1,FALSE),VLOOKUP($A42,$A$2:$AM$12,B$14+1,FALSE))</f>
        <v>1.089074872543899</v>
      </c>
      <c r="C42" s="9">
        <f t="shared" ref="C42:AM42" ca="1" si="25">MIN(VLOOKUP($A38,$A$2:$AM$12,C$14+1,FALSE),VLOOKUP($A42,$A$2:$AM$12,C$14+1,FALSE))</f>
        <v>1.466602372149032</v>
      </c>
      <c r="D42" s="9">
        <f t="shared" ca="1" si="25"/>
        <v>2.1014878939070831</v>
      </c>
      <c r="E42" s="9">
        <f t="shared" ca="1" si="25"/>
        <v>1.0828577741273131</v>
      </c>
      <c r="F42" s="9">
        <f t="shared" ca="1" si="25"/>
        <v>1.2971821318314822</v>
      </c>
      <c r="G42" s="9">
        <f t="shared" ca="1" si="25"/>
        <v>1.1890088807096002</v>
      </c>
      <c r="H42" s="9">
        <f t="shared" ca="1" si="25"/>
        <v>0.9283970311817541</v>
      </c>
      <c r="I42" s="9">
        <f t="shared" ca="1" si="25"/>
        <v>1.5760375213881148</v>
      </c>
      <c r="J42" s="9">
        <f t="shared" ca="1" si="25"/>
        <v>1.0298629853955117</v>
      </c>
      <c r="K42" s="9">
        <f t="shared" ca="1" si="25"/>
        <v>1.5606439422982594</v>
      </c>
      <c r="L42" s="9">
        <f t="shared" ca="1" si="25"/>
        <v>1.430600350376297</v>
      </c>
      <c r="M42" s="9">
        <f t="shared" ca="1" si="25"/>
        <v>1.3117579460455751</v>
      </c>
      <c r="N42" s="9">
        <f t="shared" ca="1" si="25"/>
        <v>1.318957508934169</v>
      </c>
      <c r="O42" s="9">
        <f t="shared" ca="1" si="25"/>
        <v>1.4547405595651999</v>
      </c>
      <c r="P42" s="9">
        <f t="shared" ca="1" si="25"/>
        <v>0.84738883388304742</v>
      </c>
      <c r="Q42" s="9">
        <f t="shared" ca="1" si="25"/>
        <v>1.5076805390207773</v>
      </c>
      <c r="R42" s="9">
        <f t="shared" ca="1" si="25"/>
        <v>1.0976365852389804</v>
      </c>
      <c r="S42" s="9">
        <f t="shared" ca="1" si="25"/>
        <v>1.0802664850264654</v>
      </c>
      <c r="T42" s="9">
        <f t="shared" ca="1" si="25"/>
        <v>1.0550333820862585</v>
      </c>
      <c r="U42" s="9">
        <f t="shared" ca="1" si="25"/>
        <v>1.8188824467878189</v>
      </c>
      <c r="V42" s="9">
        <f t="shared" ca="1" si="25"/>
        <v>1.3868647009011394</v>
      </c>
      <c r="W42" s="9">
        <f t="shared" ca="1" si="25"/>
        <v>1.0447285894723886</v>
      </c>
      <c r="X42" s="9">
        <f t="shared" ca="1" si="25"/>
        <v>1.5384372991710729</v>
      </c>
      <c r="Y42" s="9">
        <f t="shared" ca="1" si="25"/>
        <v>1.2175989933042424</v>
      </c>
      <c r="Z42" s="9">
        <f t="shared" ca="1" si="25"/>
        <v>0.98177514168654179</v>
      </c>
      <c r="AA42" s="9">
        <f t="shared" ca="1" si="25"/>
        <v>1.6268896244174296</v>
      </c>
      <c r="AB42" s="9">
        <f t="shared" ca="1" si="25"/>
        <v>0.79160339091750376</v>
      </c>
      <c r="AC42" s="9">
        <f t="shared" ca="1" si="25"/>
        <v>1.639679343381687</v>
      </c>
      <c r="AD42" s="9">
        <f t="shared" ca="1" si="25"/>
        <v>1.0092737492618424</v>
      </c>
      <c r="AE42" s="9">
        <f t="shared" ca="1" si="25"/>
        <v>0.81974086486283992</v>
      </c>
      <c r="AF42" s="9">
        <f t="shared" ca="1" si="25"/>
        <v>1.9702945503831415</v>
      </c>
      <c r="AG42" s="9">
        <f t="shared" ca="1" si="25"/>
        <v>0.8781189556172857</v>
      </c>
      <c r="AH42" s="9">
        <f t="shared" ca="1" si="25"/>
        <v>2.1370696592040987</v>
      </c>
      <c r="AI42" s="9">
        <f t="shared" ca="1" si="25"/>
        <v>1.2342612218737039</v>
      </c>
      <c r="AJ42" s="9">
        <f t="shared" ca="1" si="25"/>
        <v>1.5869528857400697</v>
      </c>
      <c r="AK42" s="9">
        <f t="shared" ca="1" si="25"/>
        <v>1.4067811521196172</v>
      </c>
      <c r="AL42" s="9">
        <f t="shared" ca="1" si="25"/>
        <v>1.3747787995421776</v>
      </c>
      <c r="AM42" s="9">
        <f t="shared" ca="1" si="25"/>
        <v>1.1126571887135477</v>
      </c>
      <c r="AN42" s="9">
        <f ca="1">AVERAGE(OFFSET($A42,0,Fixtures!$D$6,1,3))</f>
        <v>1.1334227190071584</v>
      </c>
      <c r="AO42" s="9">
        <f ca="1">AVERAGE(OFFSET($A42,0,Fixtures!$D$6,1,6))</f>
        <v>1.1448270190879741</v>
      </c>
      <c r="AP42" s="9">
        <f ca="1">AVERAGE(OFFSET($A42,0,Fixtures!$D$6,1,9))</f>
        <v>1.31716058663693</v>
      </c>
      <c r="AQ42" s="9">
        <f ca="1">AVERAGE(OFFSET($A42,0,Fixtures!$D$6,1,12))</f>
        <v>1.3402033782888134</v>
      </c>
      <c r="AR42" s="9">
        <f ca="1">IF(OR(Fixtures!$D$6&lt;=0,Fixtures!$D$6&gt;39),AVERAGE(A42:AM42),AVERAGE(OFFSET($A42,0,Fixtures!$D$6,1,39-Fixtures!$D$6)))</f>
        <v>1.3264197519801062</v>
      </c>
    </row>
    <row r="43" spans="1:44" x14ac:dyDescent="0.25">
      <c r="A43" s="30" t="s">
        <v>2</v>
      </c>
      <c r="B43" s="9">
        <f ca="1">MIN(VLOOKUP($A38,$A$2:$AM$12,B$14+1,FALSE),VLOOKUP($A43,$A$2:$AM$12,B$14+1,FALSE))</f>
        <v>1.089074872543899</v>
      </c>
      <c r="C43" s="9">
        <f t="shared" ref="C43:AM43" ca="1" si="26">MIN(VLOOKUP($A38,$A$2:$AM$12,C$14+1,FALSE),VLOOKUP($A43,$A$2:$AM$12,C$14+1,FALSE))</f>
        <v>1.6219626087497965</v>
      </c>
      <c r="D43" s="9">
        <f t="shared" ca="1" si="26"/>
        <v>1.94387562199855</v>
      </c>
      <c r="E43" s="9">
        <f t="shared" ca="1" si="26"/>
        <v>1.1803633636588731</v>
      </c>
      <c r="F43" s="9">
        <f t="shared" ca="1" si="26"/>
        <v>1.2971821318314822</v>
      </c>
      <c r="G43" s="9">
        <f t="shared" ca="1" si="26"/>
        <v>1.2837052512019649</v>
      </c>
      <c r="H43" s="9">
        <f t="shared" ca="1" si="26"/>
        <v>1.1703396198760179</v>
      </c>
      <c r="I43" s="9">
        <f t="shared" ca="1" si="26"/>
        <v>1.6452552480060778</v>
      </c>
      <c r="J43" s="9">
        <f t="shared" ca="1" si="26"/>
        <v>1.0298629853955117</v>
      </c>
      <c r="K43" s="9">
        <f t="shared" ca="1" si="26"/>
        <v>1.3905667544421056</v>
      </c>
      <c r="L43" s="9">
        <f t="shared" ca="1" si="26"/>
        <v>1.560530450292245</v>
      </c>
      <c r="M43" s="9">
        <f t="shared" ca="1" si="26"/>
        <v>0.99103611385979762</v>
      </c>
      <c r="N43" s="9">
        <f t="shared" ca="1" si="26"/>
        <v>1.318957508934169</v>
      </c>
      <c r="O43" s="9">
        <f t="shared" ca="1" si="26"/>
        <v>1.8437729363792368</v>
      </c>
      <c r="P43" s="9">
        <f t="shared" ca="1" si="26"/>
        <v>1.2245511684988102</v>
      </c>
      <c r="Q43" s="9">
        <f t="shared" ca="1" si="26"/>
        <v>1.4494187116763262</v>
      </c>
      <c r="R43" s="9">
        <f t="shared" ca="1" si="26"/>
        <v>1.7013446167555941</v>
      </c>
      <c r="S43" s="9">
        <f t="shared" ca="1" si="26"/>
        <v>0.86424648725569986</v>
      </c>
      <c r="T43" s="9">
        <f t="shared" ca="1" si="26"/>
        <v>1.1589086004643194</v>
      </c>
      <c r="U43" s="9">
        <f t="shared" ca="1" si="26"/>
        <v>1.3676091418887604</v>
      </c>
      <c r="V43" s="9">
        <f t="shared" ca="1" si="26"/>
        <v>1.6731122184211658</v>
      </c>
      <c r="W43" s="9">
        <f t="shared" ca="1" si="26"/>
        <v>1.1195788456723681</v>
      </c>
      <c r="X43" s="9">
        <f t="shared" ca="1" si="26"/>
        <v>1.5384372991710729</v>
      </c>
      <c r="Y43" s="9">
        <f t="shared" ca="1" si="26"/>
        <v>1.2175989933042424</v>
      </c>
      <c r="Z43" s="9">
        <f t="shared" ca="1" si="26"/>
        <v>1.0857766223862273</v>
      </c>
      <c r="AA43" s="9">
        <f t="shared" ca="1" si="26"/>
        <v>1.6268896244174296</v>
      </c>
      <c r="AB43" s="9">
        <f t="shared" ca="1" si="26"/>
        <v>1.2910348760239467</v>
      </c>
      <c r="AC43" s="9">
        <f t="shared" ca="1" si="26"/>
        <v>1.1389166442744056</v>
      </c>
      <c r="AD43" s="9">
        <f t="shared" ca="1" si="26"/>
        <v>2.165181038430068</v>
      </c>
      <c r="AE43" s="9">
        <f t="shared" ca="1" si="26"/>
        <v>0.81974086486283992</v>
      </c>
      <c r="AF43" s="9">
        <f t="shared" ca="1" si="26"/>
        <v>1.2664211722220005</v>
      </c>
      <c r="AG43" s="9">
        <f t="shared" ca="1" si="26"/>
        <v>0.8781189556172857</v>
      </c>
      <c r="AH43" s="9">
        <f t="shared" ca="1" si="26"/>
        <v>1.2338800573803999</v>
      </c>
      <c r="AI43" s="9">
        <f t="shared" ca="1" si="26"/>
        <v>1.2342612218737039</v>
      </c>
      <c r="AJ43" s="9">
        <f t="shared" ca="1" si="26"/>
        <v>1.5869528857400697</v>
      </c>
      <c r="AK43" s="9">
        <f t="shared" ca="1" si="26"/>
        <v>1.3012721105940708</v>
      </c>
      <c r="AL43" s="9">
        <f t="shared" ca="1" si="26"/>
        <v>1.3747787995421776</v>
      </c>
      <c r="AM43" s="9">
        <f t="shared" ca="1" si="26"/>
        <v>1.9377659006371524</v>
      </c>
      <c r="AN43" s="9">
        <f ca="1">AVERAGE(OFFSET($A43,0,Fixtures!$D$6,1,3))</f>
        <v>1.3345670409425345</v>
      </c>
      <c r="AO43" s="9">
        <f ca="1">AVERAGE(OFFSET($A43,0,Fixtures!$D$6,1,6))</f>
        <v>1.3545899450658194</v>
      </c>
      <c r="AP43" s="9">
        <f ca="1">AVERAGE(OFFSET($A43,0,Fixtures!$D$6,1,9))</f>
        <v>1.2784399839571781</v>
      </c>
      <c r="AQ43" s="9">
        <f ca="1">AVERAGE(OFFSET($A43,0,Fixtures!$D$6,1,12))</f>
        <v>1.3023705061518704</v>
      </c>
      <c r="AR43" s="9">
        <f ca="1">IF(OR(Fixtures!$D$6&lt;=0,Fixtures!$D$6&gt;39),AVERAGE(A43:AM43),AVERAGE(OFFSET($A43,0,Fixtures!$D$6,1,39-Fixtures!$D$6)))</f>
        <v>1.3529279124286984</v>
      </c>
    </row>
    <row r="44" spans="1:44" x14ac:dyDescent="0.25">
      <c r="A44" s="30" t="s">
        <v>113</v>
      </c>
      <c r="B44" s="9">
        <f ca="1">MIN(VLOOKUP($A38,$A$2:$AM$12,B$14+1,FALSE),VLOOKUP($A44,$A$2:$AM$12,B$14+1,FALSE))</f>
        <v>1.089074872543899</v>
      </c>
      <c r="C44" s="9">
        <f t="shared" ref="C44:AM44" ca="1" si="27">MIN(VLOOKUP($A38,$A$2:$AM$12,C$14+1,FALSE),VLOOKUP($A44,$A$2:$AM$12,C$14+1,FALSE))</f>
        <v>0.96284356691808692</v>
      </c>
      <c r="D44" s="9">
        <f t="shared" ca="1" si="27"/>
        <v>1.8622503546878193</v>
      </c>
      <c r="E44" s="9">
        <f t="shared" ca="1" si="27"/>
        <v>1.9169670141650719</v>
      </c>
      <c r="F44" s="9">
        <f t="shared" ca="1" si="27"/>
        <v>1.2971821318314822</v>
      </c>
      <c r="G44" s="9">
        <f t="shared" ca="1" si="27"/>
        <v>1.7694310122758712</v>
      </c>
      <c r="H44" s="9">
        <f t="shared" ca="1" si="27"/>
        <v>1.1703396198760179</v>
      </c>
      <c r="I44" s="9">
        <f t="shared" ca="1" si="27"/>
        <v>1.3171022934821894</v>
      </c>
      <c r="J44" s="9">
        <f t="shared" ca="1" si="27"/>
        <v>1.0298629853955117</v>
      </c>
      <c r="K44" s="9">
        <f t="shared" ca="1" si="27"/>
        <v>1.6724572879797108</v>
      </c>
      <c r="L44" s="9">
        <f t="shared" ca="1" si="27"/>
        <v>1.560530450292245</v>
      </c>
      <c r="M44" s="9">
        <f t="shared" ca="1" si="27"/>
        <v>1.2276005230469456</v>
      </c>
      <c r="N44" s="9">
        <f t="shared" ca="1" si="27"/>
        <v>1.318957508934169</v>
      </c>
      <c r="O44" s="9">
        <f t="shared" ca="1" si="27"/>
        <v>1.2707249780511949</v>
      </c>
      <c r="P44" s="9">
        <f t="shared" ca="1" si="27"/>
        <v>1.2245511684988102</v>
      </c>
      <c r="Q44" s="9">
        <f t="shared" ca="1" si="27"/>
        <v>1.1941533982533097</v>
      </c>
      <c r="R44" s="9">
        <f t="shared" ca="1" si="27"/>
        <v>2.5370909504095569</v>
      </c>
      <c r="S44" s="9">
        <f t="shared" ca="1" si="27"/>
        <v>1.0802664850264654</v>
      </c>
      <c r="T44" s="9">
        <f t="shared" ca="1" si="27"/>
        <v>1.1589086004643194</v>
      </c>
      <c r="U44" s="9">
        <f t="shared" ca="1" si="27"/>
        <v>1.3533479374012047</v>
      </c>
      <c r="V44" s="9">
        <f t="shared" ca="1" si="27"/>
        <v>0.89883291235663798</v>
      </c>
      <c r="W44" s="9">
        <f t="shared" ca="1" si="27"/>
        <v>1.1195788456723681</v>
      </c>
      <c r="X44" s="9">
        <f t="shared" ca="1" si="27"/>
        <v>1.0306965542894448</v>
      </c>
      <c r="Y44" s="9">
        <f t="shared" ca="1" si="27"/>
        <v>1.2175989933042424</v>
      </c>
      <c r="Z44" s="9">
        <f t="shared" ca="1" si="27"/>
        <v>1.2012049829607538</v>
      </c>
      <c r="AA44" s="9">
        <f t="shared" ca="1" si="27"/>
        <v>1.6268896244174296</v>
      </c>
      <c r="AB44" s="9">
        <f t="shared" ca="1" si="27"/>
        <v>1.6137314159037319</v>
      </c>
      <c r="AC44" s="9">
        <f t="shared" ca="1" si="27"/>
        <v>1.6983831982080504</v>
      </c>
      <c r="AD44" s="9">
        <f t="shared" ca="1" si="27"/>
        <v>1.7838587801067962</v>
      </c>
      <c r="AE44" s="9">
        <f t="shared" ca="1" si="27"/>
        <v>0.81974086486283992</v>
      </c>
      <c r="AF44" s="9">
        <f t="shared" ca="1" si="27"/>
        <v>1.4223397214754836</v>
      </c>
      <c r="AG44" s="9">
        <f t="shared" ca="1" si="27"/>
        <v>0.8781189556172857</v>
      </c>
      <c r="AH44" s="9">
        <f t="shared" ca="1" si="27"/>
        <v>1.3350780669172597</v>
      </c>
      <c r="AI44" s="9">
        <f t="shared" ca="1" si="27"/>
        <v>1.2342612218737039</v>
      </c>
      <c r="AJ44" s="9">
        <f t="shared" ca="1" si="27"/>
        <v>1.2832589103088496</v>
      </c>
      <c r="AK44" s="9">
        <f t="shared" ca="1" si="27"/>
        <v>2.7818801594719273</v>
      </c>
      <c r="AL44" s="9">
        <f t="shared" ca="1" si="27"/>
        <v>1.1844951404491368</v>
      </c>
      <c r="AM44" s="9">
        <f t="shared" ca="1" si="27"/>
        <v>1.9377659006371524</v>
      </c>
      <c r="AN44" s="9">
        <f ca="1">AVERAGE(OFFSET($A44,0,Fixtures!$D$6,1,3))</f>
        <v>1.4806086744273053</v>
      </c>
      <c r="AO44" s="9">
        <f ca="1">AVERAGE(OFFSET($A44,0,Fixtures!$D$6,1,6))</f>
        <v>1.4573014777432671</v>
      </c>
      <c r="AP44" s="9">
        <f ca="1">AVERAGE(OFFSET($A44,0,Fixtures!$D$6,1,9))</f>
        <v>1.3754828456077368</v>
      </c>
      <c r="AQ44" s="9">
        <f ca="1">AVERAGE(OFFSET($A44,0,Fixtures!$D$6,1,12))</f>
        <v>1.4732288251770094</v>
      </c>
      <c r="AR44" s="9">
        <f ca="1">IF(OR(Fixtures!$D$6&lt;=0,Fixtures!$D$6&gt;39),AVERAGE(A44:AM44),AVERAGE(OFFSET($A44,0,Fixtures!$D$6,1,39-Fixtures!$D$6)))</f>
        <v>1.4857862102293145</v>
      </c>
    </row>
    <row r="45" spans="1:44" x14ac:dyDescent="0.25">
      <c r="A45" s="30" t="s">
        <v>112</v>
      </c>
      <c r="B45" s="9">
        <f ca="1">MIN(VLOOKUP($A38,$A$2:$AM$12,B$14+1,FALSE),VLOOKUP($A45,$A$2:$AM$12,B$14+1,FALSE))</f>
        <v>1.0466734691050039</v>
      </c>
      <c r="C45" s="9">
        <f t="shared" ref="C45:AM45" ca="1" si="28">MIN(VLOOKUP($A38,$A$2:$AM$12,C$14+1,FALSE),VLOOKUP($A45,$A$2:$AM$12,C$14+1,FALSE))</f>
        <v>0.61102503810340225</v>
      </c>
      <c r="D45" s="9">
        <f t="shared" ca="1" si="28"/>
        <v>1.1828957040465173</v>
      </c>
      <c r="E45" s="9">
        <f t="shared" ca="1" si="28"/>
        <v>1.8911172555795206</v>
      </c>
      <c r="F45" s="9">
        <f t="shared" ca="1" si="28"/>
        <v>1.0247436773992749</v>
      </c>
      <c r="G45" s="9">
        <f t="shared" ca="1" si="28"/>
        <v>1.4443875302842224</v>
      </c>
      <c r="H45" s="9">
        <f t="shared" ca="1" si="28"/>
        <v>1.1703396198760179</v>
      </c>
      <c r="I45" s="9">
        <f t="shared" ca="1" si="28"/>
        <v>1.2466296630034459</v>
      </c>
      <c r="J45" s="9">
        <f t="shared" ca="1" si="28"/>
        <v>0.86383661240989273</v>
      </c>
      <c r="K45" s="9">
        <f t="shared" ca="1" si="28"/>
        <v>1.3031508156528486</v>
      </c>
      <c r="L45" s="9">
        <f t="shared" ca="1" si="28"/>
        <v>0.8052177199749192</v>
      </c>
      <c r="M45" s="9">
        <f t="shared" ca="1" si="28"/>
        <v>1.3117579460455751</v>
      </c>
      <c r="N45" s="9">
        <f t="shared" ca="1" si="28"/>
        <v>1.1632007366265475</v>
      </c>
      <c r="O45" s="9">
        <f t="shared" ca="1" si="28"/>
        <v>1.4686339968231581</v>
      </c>
      <c r="P45" s="9">
        <f t="shared" ca="1" si="28"/>
        <v>0.65453936885914354</v>
      </c>
      <c r="Q45" s="9">
        <f t="shared" ca="1" si="28"/>
        <v>1.1467327659735322</v>
      </c>
      <c r="R45" s="9">
        <f t="shared" ca="1" si="28"/>
        <v>0.89536383013722187</v>
      </c>
      <c r="S45" s="9">
        <f t="shared" ca="1" si="28"/>
        <v>1.0802664850264654</v>
      </c>
      <c r="T45" s="9">
        <f t="shared" ca="1" si="28"/>
        <v>0.83452068349817443</v>
      </c>
      <c r="U45" s="9">
        <f t="shared" ca="1" si="28"/>
        <v>1.8188824467878189</v>
      </c>
      <c r="V45" s="9">
        <f t="shared" ca="1" si="28"/>
        <v>1.7482851111728168</v>
      </c>
      <c r="W45" s="9">
        <f t="shared" ca="1" si="28"/>
        <v>0.87235715758579102</v>
      </c>
      <c r="X45" s="9">
        <f t="shared" ca="1" si="28"/>
        <v>1.290422593846877</v>
      </c>
      <c r="Y45" s="9">
        <f t="shared" ca="1" si="28"/>
        <v>1.2175989933042424</v>
      </c>
      <c r="Z45" s="9">
        <f t="shared" ca="1" si="28"/>
        <v>0.91276579766063792</v>
      </c>
      <c r="AA45" s="9">
        <f t="shared" ca="1" si="28"/>
        <v>0.7006657107231844</v>
      </c>
      <c r="AB45" s="9">
        <f t="shared" ca="1" si="28"/>
        <v>0.90758372940560095</v>
      </c>
      <c r="AC45" s="9">
        <f t="shared" ca="1" si="28"/>
        <v>1.3375188079827636</v>
      </c>
      <c r="AD45" s="9">
        <f t="shared" ca="1" si="28"/>
        <v>0.76764755408145557</v>
      </c>
      <c r="AE45" s="9">
        <f t="shared" ca="1" si="28"/>
        <v>0.81974086486283992</v>
      </c>
      <c r="AF45" s="9">
        <f t="shared" ca="1" si="28"/>
        <v>1.7376208534791637</v>
      </c>
      <c r="AG45" s="9">
        <f t="shared" ca="1" si="28"/>
        <v>0.8781189556172857</v>
      </c>
      <c r="AH45" s="9">
        <f t="shared" ca="1" si="28"/>
        <v>1.2028561002094473</v>
      </c>
      <c r="AI45" s="9">
        <f t="shared" ca="1" si="28"/>
        <v>0.98313515489814718</v>
      </c>
      <c r="AJ45" s="9">
        <f t="shared" ca="1" si="28"/>
        <v>1.2659545264623235</v>
      </c>
      <c r="AK45" s="9">
        <f t="shared" ca="1" si="28"/>
        <v>1.7670417307361559</v>
      </c>
      <c r="AL45" s="9">
        <f t="shared" ca="1" si="28"/>
        <v>0.9669040491985289</v>
      </c>
      <c r="AM45" s="9">
        <f t="shared" ca="1" si="28"/>
        <v>1.5307899378433614</v>
      </c>
      <c r="AN45" s="9">
        <f ca="1">AVERAGE(OFFSET($A45,0,Fixtures!$D$6,1,3))</f>
        <v>0.84033841259647446</v>
      </c>
      <c r="AO45" s="9">
        <f ca="1">AVERAGE(OFFSET($A45,0,Fixtures!$D$6,1,6))</f>
        <v>0.90765374411941391</v>
      </c>
      <c r="AP45" s="9">
        <f ca="1">AVERAGE(OFFSET($A45,0,Fixtures!$D$6,1,9))</f>
        <v>1.0293909304469311</v>
      </c>
      <c r="AQ45" s="9">
        <f ca="1">AVERAGE(OFFSET($A45,0,Fixtures!$D$6,1,12))</f>
        <v>1.1067208155099173</v>
      </c>
      <c r="AR45" s="9">
        <f ca="1">IF(OR(Fixtures!$D$6&lt;=0,Fixtures!$D$6&gt;39),AVERAGE(A45:AM45),AVERAGE(OFFSET($A45,0,Fixtures!$D$6,1,39-Fixtures!$D$6)))</f>
        <v>1.1270245552257783</v>
      </c>
    </row>
    <row r="46" spans="1:44" x14ac:dyDescent="0.25">
      <c r="A46" s="30" t="s">
        <v>10</v>
      </c>
      <c r="B46" s="9">
        <f ca="1">MIN(VLOOKUP($A38,$A$2:$AM$12,B$14+1,FALSE),VLOOKUP($A46,$A$2:$AM$12,B$14+1,FALSE))</f>
        <v>1.089074872543899</v>
      </c>
      <c r="C46" s="9">
        <f t="shared" ref="C46:AM46" ca="1" si="29">MIN(VLOOKUP($A38,$A$2:$AM$12,C$14+1,FALSE),VLOOKUP($A46,$A$2:$AM$12,C$14+1,FALSE))</f>
        <v>1.6458422731215967</v>
      </c>
      <c r="D46" s="9">
        <f t="shared" ca="1" si="29"/>
        <v>1.5918730755755952</v>
      </c>
      <c r="E46" s="9">
        <f t="shared" ca="1" si="29"/>
        <v>1.3657652322848952</v>
      </c>
      <c r="F46" s="9">
        <f t="shared" ca="1" si="29"/>
        <v>1.2971821318314822</v>
      </c>
      <c r="G46" s="9">
        <f t="shared" ca="1" si="29"/>
        <v>0.82268248035604863</v>
      </c>
      <c r="H46" s="9">
        <f t="shared" ca="1" si="29"/>
        <v>1.1703396198760179</v>
      </c>
      <c r="I46" s="9">
        <f t="shared" ca="1" si="29"/>
        <v>1.4864129839792515</v>
      </c>
      <c r="J46" s="9">
        <f t="shared" ca="1" si="29"/>
        <v>1.0298629853955117</v>
      </c>
      <c r="K46" s="9">
        <f t="shared" ca="1" si="29"/>
        <v>1.3888899612385484</v>
      </c>
      <c r="L46" s="9">
        <f t="shared" ca="1" si="29"/>
        <v>1.560530450292245</v>
      </c>
      <c r="M46" s="9">
        <f t="shared" ca="1" si="29"/>
        <v>1.135284643285787</v>
      </c>
      <c r="N46" s="9">
        <f t="shared" ca="1" si="29"/>
        <v>1.318957508934169</v>
      </c>
      <c r="O46" s="9">
        <f t="shared" ca="1" si="29"/>
        <v>0.9798475011715545</v>
      </c>
      <c r="P46" s="9">
        <f t="shared" ca="1" si="29"/>
        <v>0.90132881367800777</v>
      </c>
      <c r="Q46" s="9">
        <f t="shared" ca="1" si="29"/>
        <v>1.148041292976361</v>
      </c>
      <c r="R46" s="9">
        <f t="shared" ca="1" si="29"/>
        <v>1.0242729723683679</v>
      </c>
      <c r="S46" s="9">
        <f t="shared" ca="1" si="29"/>
        <v>1.0802664850264654</v>
      </c>
      <c r="T46" s="9">
        <f t="shared" ca="1" si="29"/>
        <v>1.1589086004643194</v>
      </c>
      <c r="U46" s="9">
        <f t="shared" ca="1" si="29"/>
        <v>0.71743141731271676</v>
      </c>
      <c r="V46" s="9">
        <f t="shared" ca="1" si="29"/>
        <v>1.0802167071311488</v>
      </c>
      <c r="W46" s="9">
        <f t="shared" ca="1" si="29"/>
        <v>1.1195788456723681</v>
      </c>
      <c r="X46" s="9">
        <f t="shared" ca="1" si="29"/>
        <v>1.1543422995853951</v>
      </c>
      <c r="Y46" s="9">
        <f t="shared" ca="1" si="29"/>
        <v>1.0717185369733178</v>
      </c>
      <c r="Z46" s="9">
        <f t="shared" ca="1" si="29"/>
        <v>1.2012049829607538</v>
      </c>
      <c r="AA46" s="9">
        <f t="shared" ca="1" si="29"/>
        <v>0.94544160069126315</v>
      </c>
      <c r="AB46" s="9">
        <f t="shared" ca="1" si="29"/>
        <v>1.0512861202214505</v>
      </c>
      <c r="AC46" s="9">
        <f t="shared" ca="1" si="29"/>
        <v>1.5300867858836116</v>
      </c>
      <c r="AD46" s="9">
        <f t="shared" ca="1" si="29"/>
        <v>0.76852351017425802</v>
      </c>
      <c r="AE46" s="9">
        <f t="shared" ca="1" si="29"/>
        <v>0.81974086486283992</v>
      </c>
      <c r="AF46" s="9">
        <f t="shared" ca="1" si="29"/>
        <v>1.0142686248856592</v>
      </c>
      <c r="AG46" s="9">
        <f t="shared" ca="1" si="29"/>
        <v>0.8781189556172857</v>
      </c>
      <c r="AH46" s="9">
        <f t="shared" ca="1" si="29"/>
        <v>1.960490402702564</v>
      </c>
      <c r="AI46" s="9">
        <f t="shared" ca="1" si="29"/>
        <v>1.2342612218737039</v>
      </c>
      <c r="AJ46" s="9">
        <f t="shared" ca="1" si="29"/>
        <v>1.5869528857400697</v>
      </c>
      <c r="AK46" s="9">
        <f t="shared" ca="1" si="29"/>
        <v>1.0656340423274644</v>
      </c>
      <c r="AL46" s="9">
        <f t="shared" ca="1" si="29"/>
        <v>1.2289454336182952</v>
      </c>
      <c r="AM46" s="9">
        <f t="shared" ca="1" si="29"/>
        <v>0.95315063925667542</v>
      </c>
      <c r="AN46" s="9">
        <f ca="1">AVERAGE(OFFSET($A46,0,Fixtures!$D$6,1,3))</f>
        <v>1.0659775679578225</v>
      </c>
      <c r="AO46" s="9">
        <f ca="1">AVERAGE(OFFSET($A46,0,Fixtures!$D$6,1,6))</f>
        <v>1.0527139774656964</v>
      </c>
      <c r="AP46" s="9">
        <f ca="1">AVERAGE(OFFSET($A46,0,Fixtures!$D$6,1,9))</f>
        <v>1.1299068719999652</v>
      </c>
      <c r="AQ46" s="9">
        <f ca="1">AVERAGE(OFFSET($A46,0,Fixtures!$D$6,1,12))</f>
        <v>1.1713341664950772</v>
      </c>
      <c r="AR46" s="9">
        <f ca="1">IF(OR(Fixtures!$D$6&lt;=0,Fixtures!$D$6&gt;39),AVERAGE(A46:AM46),AVERAGE(OFFSET($A46,0,Fixtures!$D$6,1,39-Fixtures!$D$6)))</f>
        <v>1.1598647193439926</v>
      </c>
    </row>
    <row r="47" spans="1:44" x14ac:dyDescent="0.25">
      <c r="A47" s="30" t="s">
        <v>71</v>
      </c>
      <c r="B47" s="9">
        <f ca="1">MIN(VLOOKUP($A38,$A$2:$AM$12,B$14+1,FALSE),VLOOKUP($A47,$A$2:$AM$12,B$14+1,FALSE))</f>
        <v>1.089074872543899</v>
      </c>
      <c r="C47" s="9">
        <f t="shared" ref="C47:AM47" ca="1" si="30">MIN(VLOOKUP($A38,$A$2:$AM$12,C$14+1,FALSE),VLOOKUP($A47,$A$2:$AM$12,C$14+1,FALSE))</f>
        <v>1.7943926288672987</v>
      </c>
      <c r="D47" s="9">
        <f t="shared" ca="1" si="30"/>
        <v>1.1064806462605581</v>
      </c>
      <c r="E47" s="9">
        <f t="shared" ca="1" si="30"/>
        <v>1.2401825548994829</v>
      </c>
      <c r="F47" s="9">
        <f t="shared" ca="1" si="30"/>
        <v>1.0956733544870698</v>
      </c>
      <c r="G47" s="9">
        <f t="shared" ca="1" si="30"/>
        <v>2.0536819104272035</v>
      </c>
      <c r="H47" s="9">
        <f t="shared" ca="1" si="30"/>
        <v>1.1703396198760179</v>
      </c>
      <c r="I47" s="9">
        <f t="shared" ca="1" si="30"/>
        <v>1.0296500676668252</v>
      </c>
      <c r="J47" s="9">
        <f t="shared" ca="1" si="30"/>
        <v>1.0298629853955117</v>
      </c>
      <c r="K47" s="9">
        <f t="shared" ca="1" si="30"/>
        <v>0.88871059482005654</v>
      </c>
      <c r="L47" s="9">
        <f t="shared" ca="1" si="30"/>
        <v>1.560530450292245</v>
      </c>
      <c r="M47" s="9">
        <f t="shared" ca="1" si="30"/>
        <v>1.3117579460455751</v>
      </c>
      <c r="N47" s="9">
        <f t="shared" ca="1" si="30"/>
        <v>1.0213223052401921</v>
      </c>
      <c r="O47" s="9">
        <f t="shared" ca="1" si="30"/>
        <v>1.8437729363792368</v>
      </c>
      <c r="P47" s="9">
        <f t="shared" ca="1" si="30"/>
        <v>1.2245511684988102</v>
      </c>
      <c r="Q47" s="9">
        <f t="shared" ca="1" si="30"/>
        <v>0.77501213025302129</v>
      </c>
      <c r="R47" s="9">
        <f t="shared" ca="1" si="30"/>
        <v>2.5370909504095569</v>
      </c>
      <c r="S47" s="9">
        <f t="shared" ca="1" si="30"/>
        <v>1.0802664850264654</v>
      </c>
      <c r="T47" s="9">
        <f t="shared" ca="1" si="30"/>
        <v>1.1589086004643194</v>
      </c>
      <c r="U47" s="9">
        <f t="shared" ca="1" si="30"/>
        <v>1.1356618568365813</v>
      </c>
      <c r="V47" s="9">
        <f t="shared" ca="1" si="30"/>
        <v>1.2469892773777063</v>
      </c>
      <c r="W47" s="9">
        <f t="shared" ca="1" si="30"/>
        <v>1.1195788456723681</v>
      </c>
      <c r="X47" s="9">
        <f t="shared" ca="1" si="30"/>
        <v>1.1669143992389479</v>
      </c>
      <c r="Y47" s="9">
        <f t="shared" ca="1" si="30"/>
        <v>1.2175989933042424</v>
      </c>
      <c r="Z47" s="9">
        <f t="shared" ca="1" si="30"/>
        <v>1.2012049829607538</v>
      </c>
      <c r="AA47" s="9">
        <f t="shared" ca="1" si="30"/>
        <v>1.6268896244174296</v>
      </c>
      <c r="AB47" s="9">
        <f t="shared" ca="1" si="30"/>
        <v>1.6137314159037319</v>
      </c>
      <c r="AC47" s="9">
        <f t="shared" ca="1" si="30"/>
        <v>1.6983831982080504</v>
      </c>
      <c r="AD47" s="9">
        <f t="shared" ca="1" si="30"/>
        <v>1.1577341698841428</v>
      </c>
      <c r="AE47" s="9">
        <f t="shared" ca="1" si="30"/>
        <v>0.81974086486283992</v>
      </c>
      <c r="AF47" s="9">
        <f t="shared" ca="1" si="30"/>
        <v>1.5256789991859661</v>
      </c>
      <c r="AG47" s="9">
        <f t="shared" ca="1" si="30"/>
        <v>0.8781189556172857</v>
      </c>
      <c r="AH47" s="9">
        <f t="shared" ca="1" si="30"/>
        <v>2.3311627714242182</v>
      </c>
      <c r="AI47" s="9">
        <f t="shared" ca="1" si="30"/>
        <v>0.97366904639267948</v>
      </c>
      <c r="AJ47" s="9">
        <f t="shared" ca="1" si="30"/>
        <v>0.83020485080048045</v>
      </c>
      <c r="AK47" s="9">
        <f t="shared" ca="1" si="30"/>
        <v>1.6528908419447843</v>
      </c>
      <c r="AL47" s="9">
        <f t="shared" ca="1" si="30"/>
        <v>1.3747787995421776</v>
      </c>
      <c r="AM47" s="9">
        <f t="shared" ca="1" si="30"/>
        <v>1.636746615962166</v>
      </c>
      <c r="AN47" s="9">
        <f ca="1">AVERAGE(OFFSET($A47,0,Fixtures!$D$6,1,3))</f>
        <v>1.4806086744273053</v>
      </c>
      <c r="AO47" s="9">
        <f ca="1">AVERAGE(OFFSET($A47,0,Fixtures!$D$6,1,6))</f>
        <v>1.3529473760394914</v>
      </c>
      <c r="AP47" s="9">
        <f ca="1">AVERAGE(OFFSET($A47,0,Fixtures!$D$6,1,9))</f>
        <v>1.4280716647182687</v>
      </c>
      <c r="AQ47" s="9">
        <f ca="1">AVERAGE(OFFSET($A47,0,Fixtures!$D$6,1,12))</f>
        <v>1.359117476800197</v>
      </c>
      <c r="AR47" s="9">
        <f ca="1">IF(OR(Fixtures!$D$6&lt;=0,Fixtures!$D$6&gt;39),AVERAGE(A47:AM47),AVERAGE(OFFSET($A47,0,Fixtures!$D$6,1,39-Fixtures!$D$6)))</f>
        <v>1.380066795507622</v>
      </c>
    </row>
    <row r="48" spans="1:44" x14ac:dyDescent="0.25">
      <c r="A48" s="30" t="s">
        <v>63</v>
      </c>
      <c r="B48" s="9">
        <f ca="1">MIN(VLOOKUP($A38,$A$2:$AM$12,B$14+1,FALSE),VLOOKUP($A48,$A$2:$AM$12,B$14+1,FALSE))</f>
        <v>1.089074872543899</v>
      </c>
      <c r="C48" s="9">
        <f t="shared" ref="C48:AM48" ca="1" si="31">MIN(VLOOKUP($A38,$A$2:$AM$12,C$14+1,FALSE),VLOOKUP($A48,$A$2:$AM$12,C$14+1,FALSE))</f>
        <v>1.7943926288672987</v>
      </c>
      <c r="D48" s="9">
        <f t="shared" ca="1" si="31"/>
        <v>2.0104402161776762</v>
      </c>
      <c r="E48" s="9">
        <f t="shared" ca="1" si="31"/>
        <v>1.2379855544729803</v>
      </c>
      <c r="F48" s="9">
        <f t="shared" ca="1" si="31"/>
        <v>1.2971821318314822</v>
      </c>
      <c r="G48" s="9">
        <f t="shared" ca="1" si="31"/>
        <v>1.8758943492226556</v>
      </c>
      <c r="H48" s="9">
        <f t="shared" ca="1" si="31"/>
        <v>1.1703396198760179</v>
      </c>
      <c r="I48" s="9">
        <f t="shared" ca="1" si="31"/>
        <v>0.98540035276794213</v>
      </c>
      <c r="J48" s="9">
        <f t="shared" ca="1" si="31"/>
        <v>1.0298629853955117</v>
      </c>
      <c r="K48" s="9">
        <f t="shared" ca="1" si="31"/>
        <v>1.3091634315132319</v>
      </c>
      <c r="L48" s="9">
        <f t="shared" ca="1" si="31"/>
        <v>1.0555759334777988</v>
      </c>
      <c r="M48" s="9">
        <f t="shared" ca="1" si="31"/>
        <v>1.3117579460455751</v>
      </c>
      <c r="N48" s="9">
        <f t="shared" ca="1" si="31"/>
        <v>1.318957508934169</v>
      </c>
      <c r="O48" s="9">
        <f t="shared" ca="1" si="31"/>
        <v>1.8437729363792368</v>
      </c>
      <c r="P48" s="9">
        <f t="shared" ca="1" si="31"/>
        <v>1.2245511684988102</v>
      </c>
      <c r="Q48" s="9">
        <f t="shared" ca="1" si="31"/>
        <v>1.3931096919444432</v>
      </c>
      <c r="R48" s="9">
        <f t="shared" ca="1" si="31"/>
        <v>2.4687056187527214</v>
      </c>
      <c r="S48" s="9">
        <f t="shared" ca="1" si="31"/>
        <v>1.0802664850264654</v>
      </c>
      <c r="T48" s="9">
        <f t="shared" ca="1" si="31"/>
        <v>1.1589086004643194</v>
      </c>
      <c r="U48" s="9">
        <f t="shared" ca="1" si="31"/>
        <v>1.8188824467878189</v>
      </c>
      <c r="V48" s="9">
        <f t="shared" ca="1" si="31"/>
        <v>1.1299639056725299</v>
      </c>
      <c r="W48" s="9">
        <f t="shared" ca="1" si="31"/>
        <v>1.1195788456723681</v>
      </c>
      <c r="X48" s="9">
        <f t="shared" ca="1" si="31"/>
        <v>1.5384372991710729</v>
      </c>
      <c r="Y48" s="9">
        <f t="shared" ca="1" si="31"/>
        <v>1.2175989933042424</v>
      </c>
      <c r="Z48" s="9">
        <f t="shared" ca="1" si="31"/>
        <v>1.2012049829607538</v>
      </c>
      <c r="AA48" s="9">
        <f t="shared" ca="1" si="31"/>
        <v>1.6268896244174296</v>
      </c>
      <c r="AB48" s="9">
        <f t="shared" ca="1" si="31"/>
        <v>1.6137314159037319</v>
      </c>
      <c r="AC48" s="9">
        <f t="shared" ca="1" si="31"/>
        <v>1.6526045877600861</v>
      </c>
      <c r="AD48" s="9">
        <f t="shared" ca="1" si="31"/>
        <v>2.0810650953737984</v>
      </c>
      <c r="AE48" s="9">
        <f t="shared" ca="1" si="31"/>
        <v>0.81974086486283992</v>
      </c>
      <c r="AF48" s="9">
        <f t="shared" ca="1" si="31"/>
        <v>1.9702945503831415</v>
      </c>
      <c r="AG48" s="9">
        <f t="shared" ca="1" si="31"/>
        <v>0.8781189556172857</v>
      </c>
      <c r="AH48" s="9">
        <f t="shared" ca="1" si="31"/>
        <v>1.5768479993927611</v>
      </c>
      <c r="AI48" s="9">
        <f t="shared" ca="1" si="31"/>
        <v>1.2342612218737039</v>
      </c>
      <c r="AJ48" s="9">
        <f t="shared" ca="1" si="31"/>
        <v>1.5869528857400697</v>
      </c>
      <c r="AK48" s="9">
        <f t="shared" ca="1" si="31"/>
        <v>1.3458318802511713</v>
      </c>
      <c r="AL48" s="9">
        <f t="shared" ca="1" si="31"/>
        <v>1.3747787995421776</v>
      </c>
      <c r="AM48" s="9">
        <f t="shared" ca="1" si="31"/>
        <v>1.4439536501015957</v>
      </c>
      <c r="AN48" s="9">
        <f ca="1">AVERAGE(OFFSET($A48,0,Fixtures!$D$6,1,3))</f>
        <v>1.4806086744273053</v>
      </c>
      <c r="AO48" s="9">
        <f ca="1">AVERAGE(OFFSET($A48,0,Fixtures!$D$6,1,6))</f>
        <v>1.4992060952131068</v>
      </c>
      <c r="AP48" s="9">
        <f ca="1">AVERAGE(OFFSET($A48,0,Fixtures!$D$6,1,9))</f>
        <v>1.4911664529635364</v>
      </c>
      <c r="AQ48" s="9">
        <f ca="1">AVERAGE(OFFSET($A48,0,Fixtures!$D$6,1,12))</f>
        <v>1.4656286720447309</v>
      </c>
      <c r="AR48" s="9">
        <f ca="1">IF(OR(Fixtures!$D$6&lt;=0,Fixtures!$D$6&gt;39),AVERAGE(A48:AM48),AVERAGE(OFFSET($A48,0,Fixtures!$D$6,1,39-Fixtures!$D$6)))</f>
        <v>1.4575911795843246</v>
      </c>
    </row>
    <row r="50" spans="1:44" x14ac:dyDescent="0.25">
      <c r="A50" s="31" t="s">
        <v>61</v>
      </c>
      <c r="B50" s="2">
        <v>1</v>
      </c>
      <c r="C50" s="2">
        <v>2</v>
      </c>
      <c r="D50" s="2">
        <v>3</v>
      </c>
      <c r="E50" s="2">
        <v>4</v>
      </c>
      <c r="F50" s="2">
        <v>5</v>
      </c>
      <c r="G50" s="2">
        <v>6</v>
      </c>
      <c r="H50" s="2">
        <v>7</v>
      </c>
      <c r="I50" s="2">
        <v>8</v>
      </c>
      <c r="J50" s="2">
        <v>9</v>
      </c>
      <c r="K50" s="2">
        <v>10</v>
      </c>
      <c r="L50" s="2">
        <v>11</v>
      </c>
      <c r="M50" s="2">
        <v>12</v>
      </c>
      <c r="N50" s="2">
        <v>13</v>
      </c>
      <c r="O50" s="2">
        <v>14</v>
      </c>
      <c r="P50" s="2">
        <v>15</v>
      </c>
      <c r="Q50" s="2">
        <v>16</v>
      </c>
      <c r="R50" s="2">
        <v>17</v>
      </c>
      <c r="S50" s="2">
        <v>18</v>
      </c>
      <c r="T50" s="2">
        <v>19</v>
      </c>
      <c r="U50" s="2">
        <v>20</v>
      </c>
      <c r="V50" s="2">
        <v>21</v>
      </c>
      <c r="W50" s="2">
        <v>22</v>
      </c>
      <c r="X50" s="2">
        <v>23</v>
      </c>
      <c r="Y50" s="2">
        <v>24</v>
      </c>
      <c r="Z50" s="2">
        <v>25</v>
      </c>
      <c r="AA50" s="2">
        <v>26</v>
      </c>
      <c r="AB50" s="2">
        <v>27</v>
      </c>
      <c r="AC50" s="2">
        <v>28</v>
      </c>
      <c r="AD50" s="2">
        <v>29</v>
      </c>
      <c r="AE50" s="2">
        <v>30</v>
      </c>
      <c r="AF50" s="2">
        <v>31</v>
      </c>
      <c r="AG50" s="2">
        <v>32</v>
      </c>
      <c r="AH50" s="2">
        <v>33</v>
      </c>
      <c r="AI50" s="2">
        <v>34</v>
      </c>
      <c r="AJ50" s="2">
        <v>35</v>
      </c>
      <c r="AK50" s="2">
        <v>36</v>
      </c>
      <c r="AL50" s="2">
        <v>37</v>
      </c>
      <c r="AM50" s="2">
        <v>38</v>
      </c>
      <c r="AN50" s="31" t="s">
        <v>56</v>
      </c>
      <c r="AO50" s="31" t="s">
        <v>57</v>
      </c>
      <c r="AP50" s="31" t="s">
        <v>58</v>
      </c>
      <c r="AQ50" s="31" t="s">
        <v>82</v>
      </c>
      <c r="AR50" s="31" t="s">
        <v>59</v>
      </c>
    </row>
    <row r="51" spans="1:44" x14ac:dyDescent="0.25">
      <c r="A51" s="30" t="s">
        <v>111</v>
      </c>
      <c r="B51" s="9">
        <f t="shared" ref="B51:AM51" ca="1" si="32">MIN(VLOOKUP($A50,$A$2:$AM$12,B$14+1,FALSE),VLOOKUP($A51,$A$2:$AM$12,B$14+1,FALSE))</f>
        <v>1.1445174919273002</v>
      </c>
      <c r="C51" s="9">
        <f t="shared" ca="1" si="32"/>
        <v>1.0895536130562569</v>
      </c>
      <c r="D51" s="9">
        <f t="shared" ca="1" si="32"/>
        <v>1.5035612334955426</v>
      </c>
      <c r="E51" s="9">
        <f t="shared" ca="1" si="32"/>
        <v>1.4193748281029119</v>
      </c>
      <c r="F51" s="9">
        <f t="shared" ca="1" si="32"/>
        <v>1.3565383297293909</v>
      </c>
      <c r="G51" s="9">
        <f t="shared" ca="1" si="32"/>
        <v>0.85737152876241396</v>
      </c>
      <c r="H51" s="9">
        <f t="shared" ca="1" si="32"/>
        <v>1.2521347379623735</v>
      </c>
      <c r="I51" s="9">
        <f t="shared" ca="1" si="32"/>
        <v>1.079917467879987</v>
      </c>
      <c r="J51" s="9">
        <f t="shared" ca="1" si="32"/>
        <v>1.411316575638192</v>
      </c>
      <c r="K51" s="9">
        <f t="shared" ca="1" si="32"/>
        <v>1.4139214824900339</v>
      </c>
      <c r="L51" s="9">
        <f t="shared" ca="1" si="32"/>
        <v>1.3544023469090885</v>
      </c>
      <c r="M51" s="9">
        <f t="shared" ca="1" si="32"/>
        <v>0.97431977194419606</v>
      </c>
      <c r="N51" s="9">
        <f t="shared" ca="1" si="32"/>
        <v>1.0178259379811325</v>
      </c>
      <c r="O51" s="9">
        <f t="shared" ca="1" si="32"/>
        <v>0.68244270205182911</v>
      </c>
      <c r="P51" s="9">
        <f t="shared" ca="1" si="32"/>
        <v>1.864878419708009</v>
      </c>
      <c r="Q51" s="9">
        <f t="shared" ca="1" si="32"/>
        <v>1.5349599350316845</v>
      </c>
      <c r="R51" s="9">
        <f t="shared" ca="1" si="32"/>
        <v>0.73104306309611711</v>
      </c>
      <c r="S51" s="9">
        <f t="shared" ca="1" si="32"/>
        <v>1.1690104756412656</v>
      </c>
      <c r="T51" s="9">
        <f t="shared" ca="1" si="32"/>
        <v>1.1937121416145431</v>
      </c>
      <c r="U51" s="9">
        <f t="shared" ca="1" si="32"/>
        <v>1.2991576518632995</v>
      </c>
      <c r="V51" s="9">
        <f t="shared" ca="1" si="32"/>
        <v>1.0000155042008554</v>
      </c>
      <c r="W51" s="9">
        <f t="shared" ca="1" si="32"/>
        <v>2.1121543133493104</v>
      </c>
      <c r="X51" s="9">
        <f t="shared" ca="1" si="32"/>
        <v>1.3211546011611979</v>
      </c>
      <c r="Y51" s="9">
        <f t="shared" ca="1" si="32"/>
        <v>1.2977016171337048</v>
      </c>
      <c r="Z51" s="9">
        <f t="shared" ca="1" si="32"/>
        <v>0.96480333070171664</v>
      </c>
      <c r="AA51" s="9">
        <f t="shared" ca="1" si="32"/>
        <v>1.4306297316907755</v>
      </c>
      <c r="AB51" s="9">
        <f t="shared" ca="1" si="32"/>
        <v>0.78256073162762396</v>
      </c>
      <c r="AC51" s="9">
        <f t="shared" ca="1" si="32"/>
        <v>1.0920519831435824</v>
      </c>
      <c r="AD51" s="9">
        <f t="shared" ca="1" si="32"/>
        <v>1.027535163120384</v>
      </c>
      <c r="AE51" s="9">
        <f t="shared" ca="1" si="32"/>
        <v>1.9685925929617591</v>
      </c>
      <c r="AF51" s="9">
        <f t="shared" ca="1" si="32"/>
        <v>0.9320609052820128</v>
      </c>
      <c r="AG51" s="9">
        <f t="shared" ca="1" si="32"/>
        <v>1.0194514438058189</v>
      </c>
      <c r="AH51" s="9">
        <f t="shared" ca="1" si="32"/>
        <v>0.90666603388129052</v>
      </c>
      <c r="AI51" s="9">
        <f t="shared" ca="1" si="32"/>
        <v>1.455465338336392</v>
      </c>
      <c r="AJ51" s="9">
        <f t="shared" ca="1" si="32"/>
        <v>0.95016000889533769</v>
      </c>
      <c r="AK51" s="9">
        <f t="shared" ca="1" si="32"/>
        <v>1.0980456933047886</v>
      </c>
      <c r="AL51" s="9">
        <f t="shared" ca="1" si="32"/>
        <v>1.2807648762994086</v>
      </c>
      <c r="AM51" s="9">
        <f t="shared" ca="1" si="32"/>
        <v>1.0136636864445796</v>
      </c>
      <c r="AN51" s="9">
        <f ca="1">AVERAGE(OFFSET($A51,0,Fixtures!$D$6,1,3))</f>
        <v>1.0593312646733721</v>
      </c>
      <c r="AO51" s="9">
        <f ca="1">AVERAGE(OFFSET($A51,0,Fixtures!$D$6,1,6))</f>
        <v>1.2110289222076402</v>
      </c>
      <c r="AP51" s="9">
        <f ca="1">AVERAGE(OFFSET($A51,0,Fixtures!$D$6,1,9))</f>
        <v>1.1249279906905516</v>
      </c>
      <c r="AQ51" s="9">
        <f ca="1">AVERAGE(OFFSET($A51,0,Fixtures!$D$6,1,12))</f>
        <v>1.1356685797292903</v>
      </c>
      <c r="AR51" s="9">
        <f ca="1">IF(OR(Fixtures!$D$6&lt;=0,Fixtures!$D$6&gt;39),AVERAGE(A51:AM51),AVERAGE(OFFSET($A51,0,Fixtures!$D$6,1,39-Fixtures!$D$6)))</f>
        <v>1.1373179656782479</v>
      </c>
    </row>
    <row r="52" spans="1:44" x14ac:dyDescent="0.25">
      <c r="A52" s="30" t="s">
        <v>121</v>
      </c>
      <c r="B52" s="9">
        <f ca="1">MIN(VLOOKUP($A50,$A$2:$AM$12,B$14+1,FALSE),VLOOKUP($A52,$A$2:$AM$12,B$14+1,FALSE))</f>
        <v>1.1445174919273002</v>
      </c>
      <c r="C52" s="9">
        <f t="shared" ref="C52:AM52" ca="1" si="33">MIN(VLOOKUP($A50,$A$2:$AM$12,C$14+1,FALSE),VLOOKUP($A52,$A$2:$AM$12,C$14+1,FALSE))</f>
        <v>1.0885051638724494</v>
      </c>
      <c r="D52" s="9">
        <f t="shared" ca="1" si="33"/>
        <v>1.2786492032479913</v>
      </c>
      <c r="E52" s="9">
        <f t="shared" ca="1" si="33"/>
        <v>1.5655754974146125</v>
      </c>
      <c r="F52" s="9">
        <f t="shared" ca="1" si="33"/>
        <v>1.0047302743063729</v>
      </c>
      <c r="G52" s="9">
        <f t="shared" ca="1" si="33"/>
        <v>0.85737152876241396</v>
      </c>
      <c r="H52" s="9">
        <f t="shared" ca="1" si="33"/>
        <v>1.4938503210901672</v>
      </c>
      <c r="I52" s="9">
        <f t="shared" ca="1" si="33"/>
        <v>1.079917467879987</v>
      </c>
      <c r="J52" s="9">
        <f t="shared" ca="1" si="33"/>
        <v>1.6689220883965552</v>
      </c>
      <c r="K52" s="9">
        <f t="shared" ca="1" si="33"/>
        <v>1.2064783802937671</v>
      </c>
      <c r="L52" s="9">
        <f t="shared" ca="1" si="33"/>
        <v>0.95785117298076927</v>
      </c>
      <c r="M52" s="9">
        <f t="shared" ca="1" si="33"/>
        <v>0.97431977194419606</v>
      </c>
      <c r="N52" s="9">
        <f t="shared" ca="1" si="33"/>
        <v>1.3923378955447356</v>
      </c>
      <c r="O52" s="9">
        <f t="shared" ca="1" si="33"/>
        <v>0.68244270205182911</v>
      </c>
      <c r="P52" s="9">
        <f t="shared" ca="1" si="33"/>
        <v>1.6101566253749326</v>
      </c>
      <c r="Q52" s="9">
        <f t="shared" ca="1" si="33"/>
        <v>1.2267311428414926</v>
      </c>
      <c r="R52" s="9">
        <f t="shared" ca="1" si="33"/>
        <v>0.73104306309611711</v>
      </c>
      <c r="S52" s="9">
        <f t="shared" ca="1" si="33"/>
        <v>1.0129227469316542</v>
      </c>
      <c r="T52" s="9">
        <f t="shared" ca="1" si="33"/>
        <v>1.6132100446108455</v>
      </c>
      <c r="U52" s="9">
        <f t="shared" ca="1" si="33"/>
        <v>0.8742729255311249</v>
      </c>
      <c r="V52" s="9">
        <f t="shared" ca="1" si="33"/>
        <v>1.0000155042008554</v>
      </c>
      <c r="W52" s="9">
        <f t="shared" ca="1" si="33"/>
        <v>1.8022701730314299</v>
      </c>
      <c r="X52" s="9">
        <f t="shared" ca="1" si="33"/>
        <v>1.1172123071084379</v>
      </c>
      <c r="Y52" s="9">
        <f t="shared" ca="1" si="33"/>
        <v>1.3060126418427915</v>
      </c>
      <c r="Z52" s="9">
        <f t="shared" ca="1" si="33"/>
        <v>0.96480333070171664</v>
      </c>
      <c r="AA52" s="9">
        <f t="shared" ca="1" si="33"/>
        <v>1.0412937699279383</v>
      </c>
      <c r="AB52" s="9">
        <f t="shared" ca="1" si="33"/>
        <v>0.78256073162762396</v>
      </c>
      <c r="AC52" s="9">
        <f t="shared" ca="1" si="33"/>
        <v>0.76242156489156165</v>
      </c>
      <c r="AD52" s="9">
        <f t="shared" ca="1" si="33"/>
        <v>1.027535163120384</v>
      </c>
      <c r="AE52" s="9">
        <f t="shared" ca="1" si="33"/>
        <v>1.0778734434328063</v>
      </c>
      <c r="AF52" s="9">
        <f t="shared" ca="1" si="33"/>
        <v>0.9320609052820128</v>
      </c>
      <c r="AG52" s="9">
        <f t="shared" ca="1" si="33"/>
        <v>1.0194514438058189</v>
      </c>
      <c r="AH52" s="9">
        <f t="shared" ca="1" si="33"/>
        <v>0.90666603388129052</v>
      </c>
      <c r="AI52" s="9">
        <f t="shared" ca="1" si="33"/>
        <v>1.455465338336392</v>
      </c>
      <c r="AJ52" s="9">
        <f t="shared" ca="1" si="33"/>
        <v>2.0834328197978156</v>
      </c>
      <c r="AK52" s="9">
        <f t="shared" ca="1" si="33"/>
        <v>1.0980456933047886</v>
      </c>
      <c r="AL52" s="9">
        <f t="shared" ca="1" si="33"/>
        <v>0.8167176445628288</v>
      </c>
      <c r="AM52" s="9">
        <f t="shared" ca="1" si="33"/>
        <v>1.0136636864445796</v>
      </c>
      <c r="AN52" s="9">
        <f ca="1">AVERAGE(OFFSET($A52,0,Fixtures!$D$6,1,3))</f>
        <v>0.92955261075242623</v>
      </c>
      <c r="AO52" s="9">
        <f ca="1">AVERAGE(OFFSET($A52,0,Fixtures!$D$6,1,6))</f>
        <v>0.94274800061700514</v>
      </c>
      <c r="AP52" s="9">
        <f ca="1">AVERAGE(OFFSET($A52,0,Fixtures!$D$6,1,9))</f>
        <v>0.94607404296346154</v>
      </c>
      <c r="AQ52" s="9">
        <f ca="1">AVERAGE(OFFSET($A52,0,Fixtures!$D$6,1,12))</f>
        <v>1.0959675198425125</v>
      </c>
      <c r="AR52" s="9">
        <f ca="1">IF(OR(Fixtures!$D$6&lt;=0,Fixtures!$D$6&gt;39),AVERAGE(A52:AM52),AVERAGE(OFFSET($A52,0,Fixtures!$D$6,1,39-Fixtures!$D$6)))</f>
        <v>1.0701422549369684</v>
      </c>
    </row>
    <row r="53" spans="1:44" x14ac:dyDescent="0.25">
      <c r="A53" s="30" t="s">
        <v>73</v>
      </c>
      <c r="B53" s="9">
        <f ca="1">MIN(VLOOKUP($A50,$A$2:$AM$12,B$14+1,FALSE),VLOOKUP($A53,$A$2:$AM$12,B$14+1,FALSE))</f>
        <v>1.089074872543899</v>
      </c>
      <c r="C53" s="9">
        <f t="shared" ref="C53:AM53" ca="1" si="34">MIN(VLOOKUP($A50,$A$2:$AM$12,C$14+1,FALSE),VLOOKUP($A53,$A$2:$AM$12,C$14+1,FALSE))</f>
        <v>1.4412494199371324</v>
      </c>
      <c r="D53" s="9">
        <f t="shared" ca="1" si="34"/>
        <v>1.6402904801219682</v>
      </c>
      <c r="E53" s="9">
        <f t="shared" ca="1" si="34"/>
        <v>1.5655754974146125</v>
      </c>
      <c r="F53" s="9">
        <f t="shared" ca="1" si="34"/>
        <v>1.2971821318314822</v>
      </c>
      <c r="G53" s="9">
        <f t="shared" ca="1" si="34"/>
        <v>0.85737152876241396</v>
      </c>
      <c r="H53" s="9">
        <f t="shared" ca="1" si="34"/>
        <v>1.1703396198760179</v>
      </c>
      <c r="I53" s="9">
        <f t="shared" ca="1" si="34"/>
        <v>1.079917467879987</v>
      </c>
      <c r="J53" s="9">
        <f t="shared" ca="1" si="34"/>
        <v>1.0298629853955117</v>
      </c>
      <c r="K53" s="9">
        <f t="shared" ca="1" si="34"/>
        <v>1.4139214824900339</v>
      </c>
      <c r="L53" s="9">
        <f t="shared" ca="1" si="34"/>
        <v>1.3544023469090885</v>
      </c>
      <c r="M53" s="9">
        <f t="shared" ca="1" si="34"/>
        <v>0.97431977194419606</v>
      </c>
      <c r="N53" s="9">
        <f t="shared" ca="1" si="34"/>
        <v>1.318957508934169</v>
      </c>
      <c r="O53" s="9">
        <f t="shared" ca="1" si="34"/>
        <v>0.68244270205182911</v>
      </c>
      <c r="P53" s="9">
        <f t="shared" ca="1" si="34"/>
        <v>1.2245511684988102</v>
      </c>
      <c r="Q53" s="9">
        <f t="shared" ca="1" si="34"/>
        <v>1.5349599350316845</v>
      </c>
      <c r="R53" s="9">
        <f t="shared" ca="1" si="34"/>
        <v>0.73104306309611711</v>
      </c>
      <c r="S53" s="9">
        <f t="shared" ca="1" si="34"/>
        <v>1.0802664850264654</v>
      </c>
      <c r="T53" s="9">
        <f t="shared" ca="1" si="34"/>
        <v>1.1589086004643194</v>
      </c>
      <c r="U53" s="9">
        <f t="shared" ca="1" si="34"/>
        <v>1.2991576518632995</v>
      </c>
      <c r="V53" s="9">
        <f t="shared" ca="1" si="34"/>
        <v>1.0000155042008554</v>
      </c>
      <c r="W53" s="9">
        <f t="shared" ca="1" si="34"/>
        <v>1.1195788456723681</v>
      </c>
      <c r="X53" s="9">
        <f t="shared" ca="1" si="34"/>
        <v>1.3211546011611979</v>
      </c>
      <c r="Y53" s="9">
        <f t="shared" ca="1" si="34"/>
        <v>1.2175989933042424</v>
      </c>
      <c r="Z53" s="9">
        <f t="shared" ca="1" si="34"/>
        <v>0.96480333070171664</v>
      </c>
      <c r="AA53" s="9">
        <f t="shared" ca="1" si="34"/>
        <v>1.6268896244174296</v>
      </c>
      <c r="AB53" s="9">
        <f t="shared" ca="1" si="34"/>
        <v>0.78256073162762396</v>
      </c>
      <c r="AC53" s="9">
        <f t="shared" ca="1" si="34"/>
        <v>1.0920519831435824</v>
      </c>
      <c r="AD53" s="9">
        <f t="shared" ca="1" si="34"/>
        <v>1.027535163120384</v>
      </c>
      <c r="AE53" s="9">
        <f t="shared" ca="1" si="34"/>
        <v>0.81974086486283992</v>
      </c>
      <c r="AF53" s="9">
        <f t="shared" ca="1" si="34"/>
        <v>0.9320609052820128</v>
      </c>
      <c r="AG53" s="9">
        <f t="shared" ca="1" si="34"/>
        <v>0.8781189556172857</v>
      </c>
      <c r="AH53" s="9">
        <f t="shared" ca="1" si="34"/>
        <v>0.90666603388129052</v>
      </c>
      <c r="AI53" s="9">
        <f t="shared" ca="1" si="34"/>
        <v>1.2342612218737039</v>
      </c>
      <c r="AJ53" s="9">
        <f t="shared" ca="1" si="34"/>
        <v>1.5869528857400697</v>
      </c>
      <c r="AK53" s="9">
        <f t="shared" ca="1" si="34"/>
        <v>1.0980456933047886</v>
      </c>
      <c r="AL53" s="9">
        <f t="shared" ca="1" si="34"/>
        <v>1.2807648762994086</v>
      </c>
      <c r="AM53" s="9">
        <f t="shared" ca="1" si="34"/>
        <v>1.0136636864445796</v>
      </c>
      <c r="AN53" s="9">
        <f ca="1">AVERAGE(OFFSET($A53,0,Fixtures!$D$6,1,3))</f>
        <v>1.1247512289155901</v>
      </c>
      <c r="AO53" s="9">
        <f ca="1">AVERAGE(OFFSET($A53,0,Fixtures!$D$6,1,6))</f>
        <v>1.0522636163122627</v>
      </c>
      <c r="AP53" s="9">
        <f ca="1">AVERAGE(OFFSET($A53,0,Fixtures!$D$6,1,9))</f>
        <v>1.0033808436282405</v>
      </c>
      <c r="AQ53" s="9">
        <f ca="1">AVERAGE(OFFSET($A53,0,Fixtures!$D$6,1,12))</f>
        <v>1.0791406161310606</v>
      </c>
      <c r="AR53" s="9">
        <f ca="1">IF(OR(Fixtures!$D$6&lt;=0,Fixtures!$D$6&gt;39),AVERAGE(A53:AM53),AVERAGE(OFFSET($A53,0,Fixtures!$D$6,1,39-Fixtures!$D$6)))</f>
        <v>1.088865425451194</v>
      </c>
    </row>
    <row r="54" spans="1:44" x14ac:dyDescent="0.25">
      <c r="A54" s="30" t="s">
        <v>53</v>
      </c>
      <c r="B54" s="9">
        <f ca="1">MIN(VLOOKUP($A50,$A$2:$AM$12,B$14+1,FALSE),VLOOKUP($A54,$A$2:$AM$12,B$14+1,FALSE))</f>
        <v>1.1445174919273002</v>
      </c>
      <c r="C54" s="9">
        <f t="shared" ref="C54:AM54" ca="1" si="35">MIN(VLOOKUP($A50,$A$2:$AM$12,C$14+1,FALSE),VLOOKUP($A54,$A$2:$AM$12,C$14+1,FALSE))</f>
        <v>1.4412494199371324</v>
      </c>
      <c r="D54" s="9">
        <f t="shared" ca="1" si="35"/>
        <v>1.6402904801219682</v>
      </c>
      <c r="E54" s="9">
        <f t="shared" ca="1" si="35"/>
        <v>1.0828577741273131</v>
      </c>
      <c r="F54" s="9">
        <f t="shared" ca="1" si="35"/>
        <v>1.5142383464172118</v>
      </c>
      <c r="G54" s="9">
        <f t="shared" ca="1" si="35"/>
        <v>0.85737152876241396</v>
      </c>
      <c r="H54" s="9">
        <f t="shared" ca="1" si="35"/>
        <v>0.9283970311817541</v>
      </c>
      <c r="I54" s="9">
        <f t="shared" ca="1" si="35"/>
        <v>1.079917467879987</v>
      </c>
      <c r="J54" s="9">
        <f t="shared" ca="1" si="35"/>
        <v>1.9735766264259875</v>
      </c>
      <c r="K54" s="9">
        <f t="shared" ca="1" si="35"/>
        <v>1.4139214824900339</v>
      </c>
      <c r="L54" s="9">
        <f t="shared" ca="1" si="35"/>
        <v>1.3544023469090885</v>
      </c>
      <c r="M54" s="9">
        <f t="shared" ca="1" si="35"/>
        <v>0.97431977194419606</v>
      </c>
      <c r="N54" s="9">
        <f t="shared" ca="1" si="35"/>
        <v>1.3923378955447356</v>
      </c>
      <c r="O54" s="9">
        <f t="shared" ca="1" si="35"/>
        <v>0.68244270205182911</v>
      </c>
      <c r="P54" s="9">
        <f t="shared" ca="1" si="35"/>
        <v>0.84738883388304742</v>
      </c>
      <c r="Q54" s="9">
        <f t="shared" ca="1" si="35"/>
        <v>1.5076805390207773</v>
      </c>
      <c r="R54" s="9">
        <f t="shared" ca="1" si="35"/>
        <v>0.73104306309611711</v>
      </c>
      <c r="S54" s="9">
        <f t="shared" ca="1" si="35"/>
        <v>1.1690104756412656</v>
      </c>
      <c r="T54" s="9">
        <f t="shared" ca="1" si="35"/>
        <v>1.0550333820862585</v>
      </c>
      <c r="U54" s="9">
        <f t="shared" ca="1" si="35"/>
        <v>1.2991576518632995</v>
      </c>
      <c r="V54" s="9">
        <f t="shared" ca="1" si="35"/>
        <v>1.0000155042008554</v>
      </c>
      <c r="W54" s="9">
        <f t="shared" ca="1" si="35"/>
        <v>1.0447285894723886</v>
      </c>
      <c r="X54" s="9">
        <f t="shared" ca="1" si="35"/>
        <v>1.3211546011611979</v>
      </c>
      <c r="Y54" s="9">
        <f t="shared" ca="1" si="35"/>
        <v>1.2393304489299652</v>
      </c>
      <c r="Z54" s="9">
        <f t="shared" ca="1" si="35"/>
        <v>0.96480333070171664</v>
      </c>
      <c r="AA54" s="9">
        <f t="shared" ca="1" si="35"/>
        <v>1.7097113151012759</v>
      </c>
      <c r="AB54" s="9">
        <f t="shared" ca="1" si="35"/>
        <v>0.78256073162762396</v>
      </c>
      <c r="AC54" s="9">
        <f t="shared" ca="1" si="35"/>
        <v>1.0920519831435824</v>
      </c>
      <c r="AD54" s="9">
        <f t="shared" ca="1" si="35"/>
        <v>1.0092737492618424</v>
      </c>
      <c r="AE54" s="9">
        <f t="shared" ca="1" si="35"/>
        <v>1.2658524555536885</v>
      </c>
      <c r="AF54" s="9">
        <f t="shared" ca="1" si="35"/>
        <v>0.9320609052820128</v>
      </c>
      <c r="AG54" s="9">
        <f t="shared" ca="1" si="35"/>
        <v>0.97383458946100143</v>
      </c>
      <c r="AH54" s="9">
        <f t="shared" ca="1" si="35"/>
        <v>0.90666603388129052</v>
      </c>
      <c r="AI54" s="9">
        <f t="shared" ca="1" si="35"/>
        <v>1.455465338336392</v>
      </c>
      <c r="AJ54" s="9">
        <f t="shared" ca="1" si="35"/>
        <v>1.6176023539432707</v>
      </c>
      <c r="AK54" s="9">
        <f t="shared" ca="1" si="35"/>
        <v>1.0980456933047886</v>
      </c>
      <c r="AL54" s="9">
        <f t="shared" ca="1" si="35"/>
        <v>1.2807648762994086</v>
      </c>
      <c r="AM54" s="9">
        <f t="shared" ca="1" si="35"/>
        <v>1.0136636864445796</v>
      </c>
      <c r="AN54" s="9">
        <f ca="1">AVERAGE(OFFSET($A54,0,Fixtures!$D$6,1,3))</f>
        <v>1.152358459143539</v>
      </c>
      <c r="AO54" s="9">
        <f ca="1">AVERAGE(OFFSET($A54,0,Fixtures!$D$6,1,6))</f>
        <v>1.1373755942316217</v>
      </c>
      <c r="AP54" s="9">
        <f ca="1">AVERAGE(OFFSET($A54,0,Fixtures!$D$6,1,9))</f>
        <v>1.070757232668226</v>
      </c>
      <c r="AQ54" s="9">
        <f ca="1">AVERAGE(OFFSET($A54,0,Fixtures!$D$6,1,12))</f>
        <v>1.1506607066332071</v>
      </c>
      <c r="AR54" s="9">
        <f ca="1">IF(OR(Fixtures!$D$6&lt;=0,Fixtures!$D$6&gt;39),AVERAGE(A54:AM54),AVERAGE(OFFSET($A54,0,Fixtures!$D$6,1,39-Fixtures!$D$6)))</f>
        <v>1.1501683601673196</v>
      </c>
    </row>
    <row r="55" spans="1:44" x14ac:dyDescent="0.25">
      <c r="A55" s="30" t="s">
        <v>2</v>
      </c>
      <c r="B55" s="9">
        <f ca="1">MIN(VLOOKUP($A50,$A$2:$AM$12,B$14+1,FALSE),VLOOKUP($A55,$A$2:$AM$12,B$14+1,FALSE))</f>
        <v>1.1445174919273002</v>
      </c>
      <c r="C55" s="9">
        <f t="shared" ref="C55:AM55" ca="1" si="36">MIN(VLOOKUP($A50,$A$2:$AM$12,C$14+1,FALSE),VLOOKUP($A55,$A$2:$AM$12,C$14+1,FALSE))</f>
        <v>1.4412494199371324</v>
      </c>
      <c r="D55" s="9">
        <f t="shared" ca="1" si="36"/>
        <v>1.6402904801219682</v>
      </c>
      <c r="E55" s="9">
        <f t="shared" ca="1" si="36"/>
        <v>1.1803633636588731</v>
      </c>
      <c r="F55" s="9">
        <f t="shared" ca="1" si="36"/>
        <v>1.5142383464172118</v>
      </c>
      <c r="G55" s="9">
        <f t="shared" ca="1" si="36"/>
        <v>0.85737152876241396</v>
      </c>
      <c r="H55" s="9">
        <f t="shared" ca="1" si="36"/>
        <v>1.4938503210901672</v>
      </c>
      <c r="I55" s="9">
        <f t="shared" ca="1" si="36"/>
        <v>1.079917467879987</v>
      </c>
      <c r="J55" s="9">
        <f t="shared" ca="1" si="36"/>
        <v>1.9735766264259875</v>
      </c>
      <c r="K55" s="9">
        <f t="shared" ca="1" si="36"/>
        <v>1.3905667544421056</v>
      </c>
      <c r="L55" s="9">
        <f t="shared" ca="1" si="36"/>
        <v>1.3544023469090885</v>
      </c>
      <c r="M55" s="9">
        <f t="shared" ca="1" si="36"/>
        <v>0.97431977194419606</v>
      </c>
      <c r="N55" s="9">
        <f t="shared" ca="1" si="36"/>
        <v>1.3923378955447356</v>
      </c>
      <c r="O55" s="9">
        <f t="shared" ca="1" si="36"/>
        <v>0.68244270205182911</v>
      </c>
      <c r="P55" s="9">
        <f t="shared" ca="1" si="36"/>
        <v>1.7152172147606282</v>
      </c>
      <c r="Q55" s="9">
        <f t="shared" ca="1" si="36"/>
        <v>1.4494187116763262</v>
      </c>
      <c r="R55" s="9">
        <f t="shared" ca="1" si="36"/>
        <v>0.73104306309611711</v>
      </c>
      <c r="S55" s="9">
        <f t="shared" ca="1" si="36"/>
        <v>0.86424648725569986</v>
      </c>
      <c r="T55" s="9">
        <f t="shared" ca="1" si="36"/>
        <v>1.6132100446108455</v>
      </c>
      <c r="U55" s="9">
        <f t="shared" ca="1" si="36"/>
        <v>1.2991576518632995</v>
      </c>
      <c r="V55" s="9">
        <f t="shared" ca="1" si="36"/>
        <v>1.0000155042008554</v>
      </c>
      <c r="W55" s="9">
        <f t="shared" ca="1" si="36"/>
        <v>2.077266386265368</v>
      </c>
      <c r="X55" s="9">
        <f t="shared" ca="1" si="36"/>
        <v>1.3211546011611979</v>
      </c>
      <c r="Y55" s="9">
        <f t="shared" ca="1" si="36"/>
        <v>1.940716986116781</v>
      </c>
      <c r="Z55" s="9">
        <f t="shared" ca="1" si="36"/>
        <v>0.96480333070171664</v>
      </c>
      <c r="AA55" s="9">
        <f t="shared" ca="1" si="36"/>
        <v>1.7097113151012759</v>
      </c>
      <c r="AB55" s="9">
        <f t="shared" ca="1" si="36"/>
        <v>0.78256073162762396</v>
      </c>
      <c r="AC55" s="9">
        <f t="shared" ca="1" si="36"/>
        <v>1.0920519831435824</v>
      </c>
      <c r="AD55" s="9">
        <f t="shared" ca="1" si="36"/>
        <v>1.027535163120384</v>
      </c>
      <c r="AE55" s="9">
        <f t="shared" ca="1" si="36"/>
        <v>1.1482032594678582</v>
      </c>
      <c r="AF55" s="9">
        <f t="shared" ca="1" si="36"/>
        <v>0.9320609052820128</v>
      </c>
      <c r="AG55" s="9">
        <f t="shared" ca="1" si="36"/>
        <v>1.0194514438058189</v>
      </c>
      <c r="AH55" s="9">
        <f t="shared" ca="1" si="36"/>
        <v>0.90666603388129052</v>
      </c>
      <c r="AI55" s="9">
        <f t="shared" ca="1" si="36"/>
        <v>1.455465338336392</v>
      </c>
      <c r="AJ55" s="9">
        <f t="shared" ca="1" si="36"/>
        <v>1.7632588518854777</v>
      </c>
      <c r="AK55" s="9">
        <f t="shared" ca="1" si="36"/>
        <v>1.0980456933047886</v>
      </c>
      <c r="AL55" s="9">
        <f t="shared" ca="1" si="36"/>
        <v>1.2807648762994086</v>
      </c>
      <c r="AM55" s="9">
        <f t="shared" ca="1" si="36"/>
        <v>1.0136636864445796</v>
      </c>
      <c r="AN55" s="9">
        <f ca="1">AVERAGE(OFFSET($A55,0,Fixtures!$D$6,1,3))</f>
        <v>1.152358459143539</v>
      </c>
      <c r="AO55" s="9">
        <f ca="1">AVERAGE(OFFSET($A55,0,Fixtures!$D$6,1,6))</f>
        <v>1.1208109638604069</v>
      </c>
      <c r="AP55" s="9">
        <f ca="1">AVERAGE(OFFSET($A55,0,Fixtures!$D$6,1,9))</f>
        <v>1.0647826851257294</v>
      </c>
      <c r="AQ55" s="9">
        <f ca="1">AVERAGE(OFFSET($A55,0,Fixtures!$D$6,1,12))</f>
        <v>1.1583178374715186</v>
      </c>
      <c r="AR55" s="9">
        <f ca="1">IF(OR(Fixtures!$D$6&lt;=0,Fixtures!$D$6&gt;39),AVERAGE(A55:AM55),AVERAGE(OFFSET($A55,0,Fixtures!$D$6,1,39-Fixtures!$D$6)))</f>
        <v>1.1567316151715867</v>
      </c>
    </row>
    <row r="56" spans="1:44" x14ac:dyDescent="0.25">
      <c r="A56" s="30" t="s">
        <v>113</v>
      </c>
      <c r="B56" s="9">
        <f ca="1">MIN(VLOOKUP($A50,$A$2:$AM$12,B$14+1,FALSE),VLOOKUP($A56,$A$2:$AM$12,B$14+1,FALSE))</f>
        <v>1.1445174919273002</v>
      </c>
      <c r="C56" s="9">
        <f t="shared" ref="C56:AM56" ca="1" si="37">MIN(VLOOKUP($A50,$A$2:$AM$12,C$14+1,FALSE),VLOOKUP($A56,$A$2:$AM$12,C$14+1,FALSE))</f>
        <v>0.96284356691808692</v>
      </c>
      <c r="D56" s="9">
        <f t="shared" ca="1" si="37"/>
        <v>1.6402904801219682</v>
      </c>
      <c r="E56" s="9">
        <f t="shared" ca="1" si="37"/>
        <v>1.5655754974146125</v>
      </c>
      <c r="F56" s="9">
        <f t="shared" ca="1" si="37"/>
        <v>1.5142383464172118</v>
      </c>
      <c r="G56" s="9">
        <f t="shared" ca="1" si="37"/>
        <v>0.85737152876241396</v>
      </c>
      <c r="H56" s="9">
        <f t="shared" ca="1" si="37"/>
        <v>1.3427010172241136</v>
      </c>
      <c r="I56" s="9">
        <f t="shared" ca="1" si="37"/>
        <v>1.079917467879987</v>
      </c>
      <c r="J56" s="9">
        <f t="shared" ca="1" si="37"/>
        <v>1.5396825070249736</v>
      </c>
      <c r="K56" s="9">
        <f t="shared" ca="1" si="37"/>
        <v>1.4139214824900339</v>
      </c>
      <c r="L56" s="9">
        <f t="shared" ca="1" si="37"/>
        <v>1.3544023469090885</v>
      </c>
      <c r="M56" s="9">
        <f t="shared" ca="1" si="37"/>
        <v>0.97431977194419606</v>
      </c>
      <c r="N56" s="9">
        <f t="shared" ca="1" si="37"/>
        <v>1.3923378955447356</v>
      </c>
      <c r="O56" s="9">
        <f t="shared" ca="1" si="37"/>
        <v>0.68244270205182911</v>
      </c>
      <c r="P56" s="9">
        <f t="shared" ca="1" si="37"/>
        <v>1.864878419708009</v>
      </c>
      <c r="Q56" s="9">
        <f t="shared" ca="1" si="37"/>
        <v>1.1941533982533097</v>
      </c>
      <c r="R56" s="9">
        <f t="shared" ca="1" si="37"/>
        <v>0.73104306309611711</v>
      </c>
      <c r="S56" s="9">
        <f t="shared" ca="1" si="37"/>
        <v>1.1690104756412656</v>
      </c>
      <c r="T56" s="9">
        <f t="shared" ca="1" si="37"/>
        <v>1.6132100446108455</v>
      </c>
      <c r="U56" s="9">
        <f t="shared" ca="1" si="37"/>
        <v>1.2991576518632995</v>
      </c>
      <c r="V56" s="9">
        <f t="shared" ca="1" si="37"/>
        <v>0.89883291235663798</v>
      </c>
      <c r="W56" s="9">
        <f t="shared" ca="1" si="37"/>
        <v>2.1121543133493104</v>
      </c>
      <c r="X56" s="9">
        <f t="shared" ca="1" si="37"/>
        <v>1.0306965542894448</v>
      </c>
      <c r="Y56" s="9">
        <f t="shared" ca="1" si="37"/>
        <v>1.940716986116781</v>
      </c>
      <c r="Z56" s="9">
        <f t="shared" ca="1" si="37"/>
        <v>0.96480333070171664</v>
      </c>
      <c r="AA56" s="9">
        <f t="shared" ca="1" si="37"/>
        <v>1.7097113151012759</v>
      </c>
      <c r="AB56" s="9">
        <f t="shared" ca="1" si="37"/>
        <v>0.78256073162762396</v>
      </c>
      <c r="AC56" s="9">
        <f t="shared" ca="1" si="37"/>
        <v>1.0920519831435824</v>
      </c>
      <c r="AD56" s="9">
        <f t="shared" ca="1" si="37"/>
        <v>1.027535163120384</v>
      </c>
      <c r="AE56" s="9">
        <f t="shared" ca="1" si="37"/>
        <v>1.5074232421552103</v>
      </c>
      <c r="AF56" s="9">
        <f t="shared" ca="1" si="37"/>
        <v>0.9320609052820128</v>
      </c>
      <c r="AG56" s="9">
        <f t="shared" ca="1" si="37"/>
        <v>1.0194514438058189</v>
      </c>
      <c r="AH56" s="9">
        <f t="shared" ca="1" si="37"/>
        <v>0.90666603388129052</v>
      </c>
      <c r="AI56" s="9">
        <f t="shared" ca="1" si="37"/>
        <v>1.455465338336392</v>
      </c>
      <c r="AJ56" s="9">
        <f t="shared" ca="1" si="37"/>
        <v>1.2832589103088496</v>
      </c>
      <c r="AK56" s="9">
        <f t="shared" ca="1" si="37"/>
        <v>1.0980456933047886</v>
      </c>
      <c r="AL56" s="9">
        <f t="shared" ca="1" si="37"/>
        <v>1.1844951404491368</v>
      </c>
      <c r="AM56" s="9">
        <f t="shared" ca="1" si="37"/>
        <v>1.0136636864445796</v>
      </c>
      <c r="AN56" s="9">
        <f ca="1">AVERAGE(OFFSET($A56,0,Fixtures!$D$6,1,3))</f>
        <v>1.152358459143539</v>
      </c>
      <c r="AO56" s="9">
        <f ca="1">AVERAGE(OFFSET($A56,0,Fixtures!$D$6,1,6))</f>
        <v>1.1806809609749658</v>
      </c>
      <c r="AP56" s="9">
        <f ca="1">AVERAGE(OFFSET($A56,0,Fixtures!$D$6,1,9))</f>
        <v>1.1046960165354351</v>
      </c>
      <c r="AQ56" s="9">
        <f ca="1">AVERAGE(OFFSET($A56,0,Fixtures!$D$6,1,12))</f>
        <v>1.1482528408974122</v>
      </c>
      <c r="AR56" s="9">
        <f ca="1">IF(OR(Fixtures!$D$6&lt;=0,Fixtures!$D$6&gt;39),AVERAGE(A56:AM56),AVERAGE(OFFSET($A56,0,Fixtures!$D$6,1,39-Fixtures!$D$6)))</f>
        <v>1.141228065547333</v>
      </c>
    </row>
    <row r="57" spans="1:44" x14ac:dyDescent="0.25">
      <c r="A57" s="30" t="s">
        <v>112</v>
      </c>
      <c r="B57" s="9">
        <f ca="1">MIN(VLOOKUP($A50,$A$2:$AM$12,B$14+1,FALSE),VLOOKUP($A57,$A$2:$AM$12,B$14+1,FALSE))</f>
        <v>1.0466734691050039</v>
      </c>
      <c r="C57" s="9">
        <f t="shared" ref="C57:AM57" ca="1" si="38">MIN(VLOOKUP($A50,$A$2:$AM$12,C$14+1,FALSE),VLOOKUP($A57,$A$2:$AM$12,C$14+1,FALSE))</f>
        <v>0.61102503810340225</v>
      </c>
      <c r="D57" s="9">
        <f t="shared" ca="1" si="38"/>
        <v>1.1828957040465173</v>
      </c>
      <c r="E57" s="9">
        <f t="shared" ca="1" si="38"/>
        <v>1.5655754974146125</v>
      </c>
      <c r="F57" s="9">
        <f t="shared" ca="1" si="38"/>
        <v>1.0247436773992749</v>
      </c>
      <c r="G57" s="9">
        <f t="shared" ca="1" si="38"/>
        <v>0.85737152876241396</v>
      </c>
      <c r="H57" s="9">
        <f t="shared" ca="1" si="38"/>
        <v>1.4017379409075512</v>
      </c>
      <c r="I57" s="9">
        <f t="shared" ca="1" si="38"/>
        <v>1.079917467879987</v>
      </c>
      <c r="J57" s="9">
        <f t="shared" ca="1" si="38"/>
        <v>0.86383661240989273</v>
      </c>
      <c r="K57" s="9">
        <f t="shared" ca="1" si="38"/>
        <v>1.3031508156528486</v>
      </c>
      <c r="L57" s="9">
        <f t="shared" ca="1" si="38"/>
        <v>0.8052177199749192</v>
      </c>
      <c r="M57" s="9">
        <f t="shared" ca="1" si="38"/>
        <v>0.97431977194419606</v>
      </c>
      <c r="N57" s="9">
        <f t="shared" ca="1" si="38"/>
        <v>1.1632007366265475</v>
      </c>
      <c r="O57" s="9">
        <f t="shared" ca="1" si="38"/>
        <v>0.68244270205182911</v>
      </c>
      <c r="P57" s="9">
        <f t="shared" ca="1" si="38"/>
        <v>0.65453936885914354</v>
      </c>
      <c r="Q57" s="9">
        <f t="shared" ca="1" si="38"/>
        <v>1.1467327659735322</v>
      </c>
      <c r="R57" s="9">
        <f t="shared" ca="1" si="38"/>
        <v>0.73104306309611711</v>
      </c>
      <c r="S57" s="9">
        <f t="shared" ca="1" si="38"/>
        <v>1.1690104756412656</v>
      </c>
      <c r="T57" s="9">
        <f t="shared" ca="1" si="38"/>
        <v>0.83452068349817443</v>
      </c>
      <c r="U57" s="9">
        <f t="shared" ca="1" si="38"/>
        <v>1.2991576518632995</v>
      </c>
      <c r="V57" s="9">
        <f t="shared" ca="1" si="38"/>
        <v>1.0000155042008554</v>
      </c>
      <c r="W57" s="9">
        <f t="shared" ca="1" si="38"/>
        <v>0.87235715758579102</v>
      </c>
      <c r="X57" s="9">
        <f t="shared" ca="1" si="38"/>
        <v>1.290422593846877</v>
      </c>
      <c r="Y57" s="9">
        <f t="shared" ca="1" si="38"/>
        <v>1.6697187969544125</v>
      </c>
      <c r="Z57" s="9">
        <f t="shared" ca="1" si="38"/>
        <v>0.91276579766063792</v>
      </c>
      <c r="AA57" s="9">
        <f t="shared" ca="1" si="38"/>
        <v>0.7006657107231844</v>
      </c>
      <c r="AB57" s="9">
        <f t="shared" ca="1" si="38"/>
        <v>0.78256073162762396</v>
      </c>
      <c r="AC57" s="9">
        <f t="shared" ca="1" si="38"/>
        <v>1.0920519831435824</v>
      </c>
      <c r="AD57" s="9">
        <f t="shared" ca="1" si="38"/>
        <v>0.76764755408145557</v>
      </c>
      <c r="AE57" s="9">
        <f t="shared" ca="1" si="38"/>
        <v>0.97776868681427642</v>
      </c>
      <c r="AF57" s="9">
        <f t="shared" ca="1" si="38"/>
        <v>0.9320609052820128</v>
      </c>
      <c r="AG57" s="9">
        <f t="shared" ca="1" si="38"/>
        <v>0.92000355533223244</v>
      </c>
      <c r="AH57" s="9">
        <f t="shared" ca="1" si="38"/>
        <v>0.90666603388129052</v>
      </c>
      <c r="AI57" s="9">
        <f t="shared" ca="1" si="38"/>
        <v>0.98313515489814718</v>
      </c>
      <c r="AJ57" s="9">
        <f t="shared" ca="1" si="38"/>
        <v>1.2659545264623235</v>
      </c>
      <c r="AK57" s="9">
        <f t="shared" ca="1" si="38"/>
        <v>1.0980456933047886</v>
      </c>
      <c r="AL57" s="9">
        <f t="shared" ca="1" si="38"/>
        <v>0.9669040491985289</v>
      </c>
      <c r="AM57" s="9">
        <f t="shared" ca="1" si="38"/>
        <v>1.0136636864445796</v>
      </c>
      <c r="AN57" s="9">
        <f ca="1">AVERAGE(OFFSET($A57,0,Fixtures!$D$6,1,3))</f>
        <v>0.7986640800038155</v>
      </c>
      <c r="AO57" s="9">
        <f ca="1">AVERAGE(OFFSET($A57,0,Fixtures!$D$6,1,6))</f>
        <v>0.8722434106751269</v>
      </c>
      <c r="AP57" s="9">
        <f ca="1">AVERAGE(OFFSET($A57,0,Fixtures!$D$6,1,9))</f>
        <v>0.88802121761625519</v>
      </c>
      <c r="AQ57" s="9">
        <f ca="1">AVERAGE(OFFSET($A57,0,Fixtures!$D$6,1,12))</f>
        <v>0.94494386110096296</v>
      </c>
      <c r="AR57" s="9">
        <f ca="1">IF(OR(Fixtures!$D$6&lt;=0,Fixtures!$D$6&gt;39),AVERAGE(A57:AM57),AVERAGE(OFFSET($A57,0,Fixtures!$D$6,1,39-Fixtures!$D$6)))</f>
        <v>0.95142100491819037</v>
      </c>
    </row>
    <row r="58" spans="1:44" x14ac:dyDescent="0.25">
      <c r="A58" s="30" t="s">
        <v>10</v>
      </c>
      <c r="B58" s="9">
        <f ca="1">MIN(VLOOKUP($A50,$A$2:$AM$12,B$14+1,FALSE),VLOOKUP($A58,$A$2:$AM$12,B$14+1,FALSE))</f>
        <v>1.1445174919273002</v>
      </c>
      <c r="C58" s="9">
        <f t="shared" ref="C58:AM58" ca="1" si="39">MIN(VLOOKUP($A50,$A$2:$AM$12,C$14+1,FALSE),VLOOKUP($A58,$A$2:$AM$12,C$14+1,FALSE))</f>
        <v>1.4412494199371324</v>
      </c>
      <c r="D58" s="9">
        <f t="shared" ca="1" si="39"/>
        <v>1.5918730755755952</v>
      </c>
      <c r="E58" s="9">
        <f t="shared" ca="1" si="39"/>
        <v>1.3657652322848952</v>
      </c>
      <c r="F58" s="9">
        <f t="shared" ca="1" si="39"/>
        <v>1.4238423129636764</v>
      </c>
      <c r="G58" s="9">
        <f t="shared" ca="1" si="39"/>
        <v>0.82268248035604863</v>
      </c>
      <c r="H58" s="9">
        <f t="shared" ca="1" si="39"/>
        <v>1.4938503210901672</v>
      </c>
      <c r="I58" s="9">
        <f t="shared" ca="1" si="39"/>
        <v>1.079917467879987</v>
      </c>
      <c r="J58" s="9">
        <f t="shared" ca="1" si="39"/>
        <v>1.7243878796275658</v>
      </c>
      <c r="K58" s="9">
        <f t="shared" ca="1" si="39"/>
        <v>1.3888899612385484</v>
      </c>
      <c r="L58" s="9">
        <f t="shared" ca="1" si="39"/>
        <v>1.3544023469090885</v>
      </c>
      <c r="M58" s="9">
        <f t="shared" ca="1" si="39"/>
        <v>0.97431977194419606</v>
      </c>
      <c r="N58" s="9">
        <f t="shared" ca="1" si="39"/>
        <v>1.3923378955447356</v>
      </c>
      <c r="O58" s="9">
        <f t="shared" ca="1" si="39"/>
        <v>0.68244270205182911</v>
      </c>
      <c r="P58" s="9">
        <f t="shared" ca="1" si="39"/>
        <v>0.90132881367800777</v>
      </c>
      <c r="Q58" s="9">
        <f t="shared" ca="1" si="39"/>
        <v>1.148041292976361</v>
      </c>
      <c r="R58" s="9">
        <f t="shared" ca="1" si="39"/>
        <v>0.73104306309611711</v>
      </c>
      <c r="S58" s="9">
        <f t="shared" ca="1" si="39"/>
        <v>1.1690104756412656</v>
      </c>
      <c r="T58" s="9">
        <f t="shared" ca="1" si="39"/>
        <v>1.6132100446108455</v>
      </c>
      <c r="U58" s="9">
        <f t="shared" ca="1" si="39"/>
        <v>0.71743141731271676</v>
      </c>
      <c r="V58" s="9">
        <f t="shared" ca="1" si="39"/>
        <v>1.0000155042008554</v>
      </c>
      <c r="W58" s="9">
        <f t="shared" ca="1" si="39"/>
        <v>2.0747615470353629</v>
      </c>
      <c r="X58" s="9">
        <f t="shared" ca="1" si="39"/>
        <v>1.1543422995853951</v>
      </c>
      <c r="Y58" s="9">
        <f t="shared" ca="1" si="39"/>
        <v>1.0717185369733178</v>
      </c>
      <c r="Z58" s="9">
        <f t="shared" ca="1" si="39"/>
        <v>0.96480333070171664</v>
      </c>
      <c r="AA58" s="9">
        <f t="shared" ca="1" si="39"/>
        <v>0.94544160069126315</v>
      </c>
      <c r="AB58" s="9">
        <f t="shared" ca="1" si="39"/>
        <v>0.78256073162762396</v>
      </c>
      <c r="AC58" s="9">
        <f t="shared" ca="1" si="39"/>
        <v>1.0920519831435824</v>
      </c>
      <c r="AD58" s="9">
        <f t="shared" ca="1" si="39"/>
        <v>0.76852351017425802</v>
      </c>
      <c r="AE58" s="9">
        <f t="shared" ca="1" si="39"/>
        <v>1.3464294624078885</v>
      </c>
      <c r="AF58" s="9">
        <f t="shared" ca="1" si="39"/>
        <v>0.9320609052820128</v>
      </c>
      <c r="AG58" s="9">
        <f t="shared" ca="1" si="39"/>
        <v>1.0194514438058189</v>
      </c>
      <c r="AH58" s="9">
        <f t="shared" ca="1" si="39"/>
        <v>0.90666603388129052</v>
      </c>
      <c r="AI58" s="9">
        <f t="shared" ca="1" si="39"/>
        <v>1.455465338336392</v>
      </c>
      <c r="AJ58" s="9">
        <f t="shared" ca="1" si="39"/>
        <v>2.0402171988453377</v>
      </c>
      <c r="AK58" s="9">
        <f t="shared" ca="1" si="39"/>
        <v>1.0656340423274644</v>
      </c>
      <c r="AL58" s="9">
        <f t="shared" ca="1" si="39"/>
        <v>1.2289454336182952</v>
      </c>
      <c r="AM58" s="9">
        <f t="shared" ca="1" si="39"/>
        <v>0.95315063925667542</v>
      </c>
      <c r="AN58" s="9">
        <f ca="1">AVERAGE(OFFSET($A58,0,Fixtures!$D$6,1,3))</f>
        <v>0.89760188767353455</v>
      </c>
      <c r="AO58" s="9">
        <f ca="1">AVERAGE(OFFSET($A58,0,Fixtures!$D$6,1,6))</f>
        <v>0.98330176979105544</v>
      </c>
      <c r="AP58" s="9">
        <f ca="1">AVERAGE(OFFSET($A58,0,Fixtures!$D$6,1,9))</f>
        <v>0.97310988907949492</v>
      </c>
      <c r="AQ58" s="9">
        <f ca="1">AVERAGE(OFFSET($A58,0,Fixtures!$D$6,1,12))</f>
        <v>1.1099421317687206</v>
      </c>
      <c r="AR58" s="9">
        <f ca="1">IF(OR(Fixtures!$D$6&lt;=0,Fixtures!$D$6&gt;39),AVERAGE(A58:AM58),AVERAGE(OFFSET($A58,0,Fixtures!$D$6,1,39-Fixtures!$D$6)))</f>
        <v>1.1072429752928297</v>
      </c>
    </row>
    <row r="59" spans="1:44" x14ac:dyDescent="0.25">
      <c r="A59" s="30" t="s">
        <v>71</v>
      </c>
      <c r="B59" s="9">
        <f ca="1">MIN(VLOOKUP($A50,$A$2:$AM$12,B$14+1,FALSE),VLOOKUP($A59,$A$2:$AM$12,B$14+1,FALSE))</f>
        <v>1.1445174919273002</v>
      </c>
      <c r="C59" s="9">
        <f t="shared" ref="C59:AM59" ca="1" si="40">MIN(VLOOKUP($A50,$A$2:$AM$12,C$14+1,FALSE),VLOOKUP($A59,$A$2:$AM$12,C$14+1,FALSE))</f>
        <v>1.4412494199371324</v>
      </c>
      <c r="D59" s="9">
        <f t="shared" ca="1" si="40"/>
        <v>1.1064806462605581</v>
      </c>
      <c r="E59" s="9">
        <f t="shared" ca="1" si="40"/>
        <v>1.2401825548994829</v>
      </c>
      <c r="F59" s="9">
        <f t="shared" ca="1" si="40"/>
        <v>1.0956733544870698</v>
      </c>
      <c r="G59" s="9">
        <f t="shared" ca="1" si="40"/>
        <v>0.85737152876241396</v>
      </c>
      <c r="H59" s="9">
        <f t="shared" ca="1" si="40"/>
        <v>1.4938503210901672</v>
      </c>
      <c r="I59" s="9">
        <f t="shared" ca="1" si="40"/>
        <v>1.0296500676668252</v>
      </c>
      <c r="J59" s="9">
        <f t="shared" ca="1" si="40"/>
        <v>1.7431684235544775</v>
      </c>
      <c r="K59" s="9">
        <f t="shared" ca="1" si="40"/>
        <v>0.88871059482005654</v>
      </c>
      <c r="L59" s="9">
        <f t="shared" ca="1" si="40"/>
        <v>1.3544023469090885</v>
      </c>
      <c r="M59" s="9">
        <f t="shared" ca="1" si="40"/>
        <v>0.97431977194419606</v>
      </c>
      <c r="N59" s="9">
        <f t="shared" ca="1" si="40"/>
        <v>1.0213223052401921</v>
      </c>
      <c r="O59" s="9">
        <f t="shared" ca="1" si="40"/>
        <v>0.68244270205182911</v>
      </c>
      <c r="P59" s="9">
        <f t="shared" ca="1" si="40"/>
        <v>1.864878419708009</v>
      </c>
      <c r="Q59" s="9">
        <f t="shared" ca="1" si="40"/>
        <v>0.77501213025302129</v>
      </c>
      <c r="R59" s="9">
        <f t="shared" ca="1" si="40"/>
        <v>0.73104306309611711</v>
      </c>
      <c r="S59" s="9">
        <f t="shared" ca="1" si="40"/>
        <v>1.1690104756412656</v>
      </c>
      <c r="T59" s="9">
        <f t="shared" ca="1" si="40"/>
        <v>1.5381192368850105</v>
      </c>
      <c r="U59" s="9">
        <f t="shared" ca="1" si="40"/>
        <v>1.1356618568365813</v>
      </c>
      <c r="V59" s="9">
        <f t="shared" ca="1" si="40"/>
        <v>1.0000155042008554</v>
      </c>
      <c r="W59" s="9">
        <f t="shared" ca="1" si="40"/>
        <v>1.3275800243608253</v>
      </c>
      <c r="X59" s="9">
        <f t="shared" ca="1" si="40"/>
        <v>1.1669143992389479</v>
      </c>
      <c r="Y59" s="9">
        <f t="shared" ca="1" si="40"/>
        <v>1.6964825268793375</v>
      </c>
      <c r="Z59" s="9">
        <f t="shared" ca="1" si="40"/>
        <v>0.96480333070171664</v>
      </c>
      <c r="AA59" s="9">
        <f t="shared" ca="1" si="40"/>
        <v>1.7097113151012759</v>
      </c>
      <c r="AB59" s="9">
        <f t="shared" ca="1" si="40"/>
        <v>0.78256073162762396</v>
      </c>
      <c r="AC59" s="9">
        <f t="shared" ca="1" si="40"/>
        <v>1.0920519831435824</v>
      </c>
      <c r="AD59" s="9">
        <f t="shared" ca="1" si="40"/>
        <v>1.027535163120384</v>
      </c>
      <c r="AE59" s="9">
        <f t="shared" ca="1" si="40"/>
        <v>1.5003616256149197</v>
      </c>
      <c r="AF59" s="9">
        <f t="shared" ca="1" si="40"/>
        <v>0.9320609052820128</v>
      </c>
      <c r="AG59" s="9">
        <f t="shared" ca="1" si="40"/>
        <v>1.0194514438058189</v>
      </c>
      <c r="AH59" s="9">
        <f t="shared" ca="1" si="40"/>
        <v>0.90666603388129052</v>
      </c>
      <c r="AI59" s="9">
        <f t="shared" ca="1" si="40"/>
        <v>0.97366904639267948</v>
      </c>
      <c r="AJ59" s="9">
        <f t="shared" ca="1" si="40"/>
        <v>0.83020485080048045</v>
      </c>
      <c r="AK59" s="9">
        <f t="shared" ca="1" si="40"/>
        <v>1.0980456933047886</v>
      </c>
      <c r="AL59" s="9">
        <f t="shared" ca="1" si="40"/>
        <v>1.2807648762994086</v>
      </c>
      <c r="AM59" s="9">
        <f t="shared" ca="1" si="40"/>
        <v>1.0136636864445796</v>
      </c>
      <c r="AN59" s="9">
        <f ca="1">AVERAGE(OFFSET($A59,0,Fixtures!$D$6,1,3))</f>
        <v>1.152358459143539</v>
      </c>
      <c r="AO59" s="9">
        <f ca="1">AVERAGE(OFFSET($A59,0,Fixtures!$D$6,1,6))</f>
        <v>1.1795040248849171</v>
      </c>
      <c r="AP59" s="9">
        <f ca="1">AVERAGE(OFFSET($A59,0,Fixtures!$D$6,1,9))</f>
        <v>1.1039113924754027</v>
      </c>
      <c r="AQ59" s="9">
        <f ca="1">AVERAGE(OFFSET($A59,0,Fixtures!$D$6,1,12))</f>
        <v>1.0697601768980478</v>
      </c>
      <c r="AR59" s="9">
        <f ca="1">IF(OR(Fixtures!$D$6&lt;=0,Fixtures!$D$6&gt;39),AVERAGE(A59:AM59),AVERAGE(OFFSET($A59,0,Fixtures!$D$6,1,39-Fixtures!$D$6)))</f>
        <v>1.0808250489657545</v>
      </c>
    </row>
    <row r="60" spans="1:44" x14ac:dyDescent="0.25">
      <c r="A60" s="30" t="s">
        <v>63</v>
      </c>
      <c r="B60" s="9">
        <f ca="1">MIN(VLOOKUP($A50,$A$2:$AM$12,B$14+1,FALSE),VLOOKUP($A60,$A$2:$AM$12,B$14+1,FALSE))</f>
        <v>1.1445174919273002</v>
      </c>
      <c r="C60" s="9">
        <f t="shared" ref="C60:AM60" ca="1" si="41">MIN(VLOOKUP($A50,$A$2:$AM$12,C$14+1,FALSE),VLOOKUP($A60,$A$2:$AM$12,C$14+1,FALSE))</f>
        <v>1.4412494199371324</v>
      </c>
      <c r="D60" s="9">
        <f t="shared" ca="1" si="41"/>
        <v>1.6402904801219682</v>
      </c>
      <c r="E60" s="9">
        <f t="shared" ca="1" si="41"/>
        <v>1.2379855544729803</v>
      </c>
      <c r="F60" s="9">
        <f t="shared" ca="1" si="41"/>
        <v>1.5142383464172118</v>
      </c>
      <c r="G60" s="9">
        <f t="shared" ca="1" si="41"/>
        <v>0.85737152876241396</v>
      </c>
      <c r="H60" s="9">
        <f t="shared" ca="1" si="41"/>
        <v>1.4938503210901672</v>
      </c>
      <c r="I60" s="9">
        <f t="shared" ca="1" si="41"/>
        <v>0.98540035276794213</v>
      </c>
      <c r="J60" s="9">
        <f t="shared" ca="1" si="41"/>
        <v>1.9735766264259875</v>
      </c>
      <c r="K60" s="9">
        <f t="shared" ca="1" si="41"/>
        <v>1.3091634315132319</v>
      </c>
      <c r="L60" s="9">
        <f t="shared" ca="1" si="41"/>
        <v>1.0555759334777988</v>
      </c>
      <c r="M60" s="9">
        <f t="shared" ca="1" si="41"/>
        <v>0.97431977194419606</v>
      </c>
      <c r="N60" s="9">
        <f t="shared" ca="1" si="41"/>
        <v>1.3923378955447356</v>
      </c>
      <c r="O60" s="9">
        <f t="shared" ca="1" si="41"/>
        <v>0.68244270205182911</v>
      </c>
      <c r="P60" s="9">
        <f t="shared" ca="1" si="41"/>
        <v>1.864878419708009</v>
      </c>
      <c r="Q60" s="9">
        <f t="shared" ca="1" si="41"/>
        <v>1.3931096919444432</v>
      </c>
      <c r="R60" s="9">
        <f t="shared" ca="1" si="41"/>
        <v>0.73104306309611711</v>
      </c>
      <c r="S60" s="9">
        <f t="shared" ca="1" si="41"/>
        <v>1.1690104756412656</v>
      </c>
      <c r="T60" s="9">
        <f t="shared" ca="1" si="41"/>
        <v>1.4720178109249509</v>
      </c>
      <c r="U60" s="9">
        <f t="shared" ca="1" si="41"/>
        <v>1.2991576518632995</v>
      </c>
      <c r="V60" s="9">
        <f t="shared" ca="1" si="41"/>
        <v>1.0000155042008554</v>
      </c>
      <c r="W60" s="9">
        <f t="shared" ca="1" si="41"/>
        <v>1.9556638915197666</v>
      </c>
      <c r="X60" s="9">
        <f t="shared" ca="1" si="41"/>
        <v>1.3211546011611979</v>
      </c>
      <c r="Y60" s="9">
        <f t="shared" ca="1" si="41"/>
        <v>1.940716986116781</v>
      </c>
      <c r="Z60" s="9">
        <f t="shared" ca="1" si="41"/>
        <v>0.96480333070171664</v>
      </c>
      <c r="AA60" s="9">
        <f t="shared" ca="1" si="41"/>
        <v>1.7097113151012759</v>
      </c>
      <c r="AB60" s="9">
        <f t="shared" ca="1" si="41"/>
        <v>0.78256073162762396</v>
      </c>
      <c r="AC60" s="9">
        <f t="shared" ca="1" si="41"/>
        <v>1.0920519831435824</v>
      </c>
      <c r="AD60" s="9">
        <f t="shared" ca="1" si="41"/>
        <v>1.027535163120384</v>
      </c>
      <c r="AE60" s="9">
        <f t="shared" ca="1" si="41"/>
        <v>1.5855025048764941</v>
      </c>
      <c r="AF60" s="9">
        <f t="shared" ca="1" si="41"/>
        <v>0.9320609052820128</v>
      </c>
      <c r="AG60" s="9">
        <f t="shared" ca="1" si="41"/>
        <v>1.0194514438058189</v>
      </c>
      <c r="AH60" s="9">
        <f t="shared" ca="1" si="41"/>
        <v>0.90666603388129052</v>
      </c>
      <c r="AI60" s="9">
        <f t="shared" ca="1" si="41"/>
        <v>1.2985749778456839</v>
      </c>
      <c r="AJ60" s="9">
        <f t="shared" ca="1" si="41"/>
        <v>1.8493364455707486</v>
      </c>
      <c r="AK60" s="9">
        <f t="shared" ca="1" si="41"/>
        <v>1.0980456933047886</v>
      </c>
      <c r="AL60" s="9">
        <f t="shared" ca="1" si="41"/>
        <v>1.2807648762994086</v>
      </c>
      <c r="AM60" s="9">
        <f t="shared" ca="1" si="41"/>
        <v>1.0136636864445796</v>
      </c>
      <c r="AN60" s="9">
        <f ca="1">AVERAGE(OFFSET($A60,0,Fixtures!$D$6,1,3))</f>
        <v>1.152358459143539</v>
      </c>
      <c r="AO60" s="9">
        <f ca="1">AVERAGE(OFFSET($A60,0,Fixtures!$D$6,1,6))</f>
        <v>1.193694171428513</v>
      </c>
      <c r="AP60" s="9">
        <f ca="1">AVERAGE(OFFSET($A60,0,Fixtures!$D$6,1,9))</f>
        <v>1.1133714901711333</v>
      </c>
      <c r="AQ60" s="9">
        <f ca="1">AVERAGE(OFFSET($A60,0,Fixtures!$D$6,1,12))</f>
        <v>1.1888583773551185</v>
      </c>
      <c r="AR60" s="9">
        <f ca="1">IF(OR(Fixtures!$D$6&lt;=0,Fixtures!$D$6&gt;39),AVERAGE(A60:AM60),AVERAGE(OFFSET($A60,0,Fixtures!$D$6,1,39-Fixtures!$D$6)))</f>
        <v>1.1829092207861007</v>
      </c>
    </row>
    <row r="62" spans="1:44" x14ac:dyDescent="0.25">
      <c r="A62" s="31" t="s">
        <v>53</v>
      </c>
      <c r="B62" s="2">
        <v>1</v>
      </c>
      <c r="C62" s="2">
        <v>2</v>
      </c>
      <c r="D62" s="2">
        <v>3</v>
      </c>
      <c r="E62" s="2">
        <v>4</v>
      </c>
      <c r="F62" s="2">
        <v>5</v>
      </c>
      <c r="G62" s="2">
        <v>6</v>
      </c>
      <c r="H62" s="2">
        <v>7</v>
      </c>
      <c r="I62" s="2">
        <v>8</v>
      </c>
      <c r="J62" s="2">
        <v>9</v>
      </c>
      <c r="K62" s="2">
        <v>10</v>
      </c>
      <c r="L62" s="2">
        <v>11</v>
      </c>
      <c r="M62" s="2">
        <v>12</v>
      </c>
      <c r="N62" s="2">
        <v>13</v>
      </c>
      <c r="O62" s="2">
        <v>14</v>
      </c>
      <c r="P62" s="2">
        <v>15</v>
      </c>
      <c r="Q62" s="2">
        <v>16</v>
      </c>
      <c r="R62" s="2">
        <v>17</v>
      </c>
      <c r="S62" s="2">
        <v>18</v>
      </c>
      <c r="T62" s="2">
        <v>19</v>
      </c>
      <c r="U62" s="2">
        <v>20</v>
      </c>
      <c r="V62" s="2">
        <v>21</v>
      </c>
      <c r="W62" s="2">
        <v>22</v>
      </c>
      <c r="X62" s="2">
        <v>23</v>
      </c>
      <c r="Y62" s="2">
        <v>24</v>
      </c>
      <c r="Z62" s="2">
        <v>25</v>
      </c>
      <c r="AA62" s="2">
        <v>26</v>
      </c>
      <c r="AB62" s="2">
        <v>27</v>
      </c>
      <c r="AC62" s="2">
        <v>28</v>
      </c>
      <c r="AD62" s="2">
        <v>29</v>
      </c>
      <c r="AE62" s="2">
        <v>30</v>
      </c>
      <c r="AF62" s="2">
        <v>31</v>
      </c>
      <c r="AG62" s="2">
        <v>32</v>
      </c>
      <c r="AH62" s="2">
        <v>33</v>
      </c>
      <c r="AI62" s="2">
        <v>34</v>
      </c>
      <c r="AJ62" s="2">
        <v>35</v>
      </c>
      <c r="AK62" s="2">
        <v>36</v>
      </c>
      <c r="AL62" s="2">
        <v>37</v>
      </c>
      <c r="AM62" s="2">
        <v>38</v>
      </c>
      <c r="AN62" s="31" t="s">
        <v>56</v>
      </c>
      <c r="AO62" s="31" t="s">
        <v>57</v>
      </c>
      <c r="AP62" s="31" t="s">
        <v>58</v>
      </c>
      <c r="AQ62" s="31" t="s">
        <v>82</v>
      </c>
      <c r="AR62" s="31" t="s">
        <v>59</v>
      </c>
    </row>
    <row r="63" spans="1:44" x14ac:dyDescent="0.25">
      <c r="A63" s="30" t="s">
        <v>111</v>
      </c>
      <c r="B63" s="9">
        <f t="shared" ref="B63:AM63" ca="1" si="42">MIN(VLOOKUP($A62,$A$2:$AM$12,B$14+1,FALSE),VLOOKUP($A63,$A$2:$AM$12,B$14+1,FALSE))</f>
        <v>1.1693788952244597</v>
      </c>
      <c r="C63" s="9">
        <f t="shared" ca="1" si="42"/>
        <v>1.0895536130562569</v>
      </c>
      <c r="D63" s="9">
        <f t="shared" ca="1" si="42"/>
        <v>1.5035612334955426</v>
      </c>
      <c r="E63" s="9">
        <f t="shared" ca="1" si="42"/>
        <v>1.0828577741273131</v>
      </c>
      <c r="F63" s="9">
        <f t="shared" ca="1" si="42"/>
        <v>1.3565383297293909</v>
      </c>
      <c r="G63" s="9">
        <f t="shared" ca="1" si="42"/>
        <v>1.1890088807096002</v>
      </c>
      <c r="H63" s="9">
        <f t="shared" ca="1" si="42"/>
        <v>0.9283970311817541</v>
      </c>
      <c r="I63" s="9">
        <f t="shared" ca="1" si="42"/>
        <v>1.5760375213881148</v>
      </c>
      <c r="J63" s="9">
        <f t="shared" ca="1" si="42"/>
        <v>1.411316575638192</v>
      </c>
      <c r="K63" s="9">
        <f t="shared" ca="1" si="42"/>
        <v>1.5606439422982594</v>
      </c>
      <c r="L63" s="9">
        <f t="shared" ca="1" si="42"/>
        <v>1.430600350376297</v>
      </c>
      <c r="M63" s="9">
        <f t="shared" ca="1" si="42"/>
        <v>2.2837645013973078</v>
      </c>
      <c r="N63" s="9">
        <f t="shared" ca="1" si="42"/>
        <v>1.0178259379811325</v>
      </c>
      <c r="O63" s="9">
        <f t="shared" ca="1" si="42"/>
        <v>1.4547405595651999</v>
      </c>
      <c r="P63" s="9">
        <f t="shared" ca="1" si="42"/>
        <v>0.84738883388304742</v>
      </c>
      <c r="Q63" s="9">
        <f t="shared" ca="1" si="42"/>
        <v>1.5076805390207773</v>
      </c>
      <c r="R63" s="9">
        <f t="shared" ca="1" si="42"/>
        <v>1.0976365852389804</v>
      </c>
      <c r="S63" s="9">
        <f t="shared" ca="1" si="42"/>
        <v>1.1825186456915797</v>
      </c>
      <c r="T63" s="9">
        <f t="shared" ca="1" si="42"/>
        <v>1.0550333820862585</v>
      </c>
      <c r="U63" s="9">
        <f t="shared" ca="1" si="42"/>
        <v>1.8513454854385905</v>
      </c>
      <c r="V63" s="9">
        <f t="shared" ca="1" si="42"/>
        <v>1.3868647009011394</v>
      </c>
      <c r="W63" s="9">
        <f t="shared" ca="1" si="42"/>
        <v>1.0447285894723886</v>
      </c>
      <c r="X63" s="9">
        <f t="shared" ca="1" si="42"/>
        <v>2.1082630327434724</v>
      </c>
      <c r="Y63" s="9">
        <f t="shared" ca="1" si="42"/>
        <v>1.2393304489299652</v>
      </c>
      <c r="Z63" s="9">
        <f t="shared" ca="1" si="42"/>
        <v>0.98177514168654179</v>
      </c>
      <c r="AA63" s="9">
        <f t="shared" ca="1" si="42"/>
        <v>1.4306297316907755</v>
      </c>
      <c r="AB63" s="9">
        <f t="shared" ca="1" si="42"/>
        <v>0.79160339091750376</v>
      </c>
      <c r="AC63" s="9">
        <f t="shared" ca="1" si="42"/>
        <v>1.2623445224450818</v>
      </c>
      <c r="AD63" s="9">
        <f t="shared" ca="1" si="42"/>
        <v>1.0092737492618424</v>
      </c>
      <c r="AE63" s="9">
        <f t="shared" ca="1" si="42"/>
        <v>1.2658524555536885</v>
      </c>
      <c r="AF63" s="9">
        <f t="shared" ca="1" si="42"/>
        <v>1.5204560308113217</v>
      </c>
      <c r="AG63" s="9">
        <f t="shared" ca="1" si="42"/>
        <v>0.97383458946100143</v>
      </c>
      <c r="AH63" s="9">
        <f t="shared" ca="1" si="42"/>
        <v>2.1370696592040987</v>
      </c>
      <c r="AI63" s="9">
        <f t="shared" ca="1" si="42"/>
        <v>1.5310521315801811</v>
      </c>
      <c r="AJ63" s="9">
        <f t="shared" ca="1" si="42"/>
        <v>0.95016000889533769</v>
      </c>
      <c r="AK63" s="9">
        <f t="shared" ca="1" si="42"/>
        <v>1.4067811521196172</v>
      </c>
      <c r="AL63" s="9">
        <f t="shared" ca="1" si="42"/>
        <v>1.3432886578251855</v>
      </c>
      <c r="AM63" s="9">
        <f t="shared" ca="1" si="42"/>
        <v>1.1126571887135477</v>
      </c>
      <c r="AN63" s="9">
        <f ca="1">AVERAGE(OFFSET($A63,0,Fixtures!$D$6,1,3))</f>
        <v>1.0680027547649402</v>
      </c>
      <c r="AO63" s="9">
        <f ca="1">AVERAGE(OFFSET($A63,0,Fixtures!$D$6,1,6))</f>
        <v>1.1235798319259056</v>
      </c>
      <c r="AP63" s="9">
        <f ca="1">AVERAGE(OFFSET($A63,0,Fixtures!$D$6,1,9))</f>
        <v>1.2636488078924282</v>
      </c>
      <c r="AQ63" s="9">
        <f ca="1">AVERAGE(OFFSET($A63,0,Fixtures!$D$6,1,12))</f>
        <v>1.2717360469689158</v>
      </c>
      <c r="AR63" s="9">
        <f ca="1">IF(OR(Fixtures!$D$6&lt;=0,Fixtures!$D$6&gt;39),AVERAGE(A63:AM63),AVERAGE(OFFSET($A63,0,Fixtures!$D$6,1,39-Fixtures!$D$6)))</f>
        <v>1.2654841721546946</v>
      </c>
    </row>
    <row r="64" spans="1:44" x14ac:dyDescent="0.25">
      <c r="A64" s="30" t="s">
        <v>121</v>
      </c>
      <c r="B64" s="9">
        <f ca="1">MIN(VLOOKUP($A62,$A$2:$AM$12,B$14+1,FALSE),VLOOKUP($A64,$A$2:$AM$12,B$14+1,FALSE))</f>
        <v>1.1693788952244597</v>
      </c>
      <c r="C64" s="9">
        <f t="shared" ref="C64:AM64" ca="1" si="43">MIN(VLOOKUP($A62,$A$2:$AM$12,C$14+1,FALSE),VLOOKUP($A64,$A$2:$AM$12,C$14+1,FALSE))</f>
        <v>1.0885051638724494</v>
      </c>
      <c r="D64" s="9">
        <f t="shared" ca="1" si="43"/>
        <v>1.2786492032479913</v>
      </c>
      <c r="E64" s="9">
        <f t="shared" ca="1" si="43"/>
        <v>1.0828577741273131</v>
      </c>
      <c r="F64" s="9">
        <f t="shared" ca="1" si="43"/>
        <v>1.0047302743063729</v>
      </c>
      <c r="G64" s="9">
        <f t="shared" ca="1" si="43"/>
        <v>1.1890088807096002</v>
      </c>
      <c r="H64" s="9">
        <f t="shared" ca="1" si="43"/>
        <v>0.9283970311817541</v>
      </c>
      <c r="I64" s="9">
        <f t="shared" ca="1" si="43"/>
        <v>1.14795713206682</v>
      </c>
      <c r="J64" s="9">
        <f t="shared" ca="1" si="43"/>
        <v>1.6689220883965552</v>
      </c>
      <c r="K64" s="9">
        <f t="shared" ca="1" si="43"/>
        <v>1.2064783802937671</v>
      </c>
      <c r="L64" s="9">
        <f t="shared" ca="1" si="43"/>
        <v>0.95785117298076927</v>
      </c>
      <c r="M64" s="9">
        <f t="shared" ca="1" si="43"/>
        <v>2.1681592859270071</v>
      </c>
      <c r="N64" s="9">
        <f t="shared" ca="1" si="43"/>
        <v>1.4759872960067326</v>
      </c>
      <c r="O64" s="9">
        <f t="shared" ca="1" si="43"/>
        <v>1.4547405595651999</v>
      </c>
      <c r="P64" s="9">
        <f t="shared" ca="1" si="43"/>
        <v>0.84738883388304742</v>
      </c>
      <c r="Q64" s="9">
        <f t="shared" ca="1" si="43"/>
        <v>1.2267311428414926</v>
      </c>
      <c r="R64" s="9">
        <f t="shared" ca="1" si="43"/>
        <v>1.0976365852389804</v>
      </c>
      <c r="S64" s="9">
        <f t="shared" ca="1" si="43"/>
        <v>1.0129227469316542</v>
      </c>
      <c r="T64" s="9">
        <f t="shared" ca="1" si="43"/>
        <v>1.0550333820862585</v>
      </c>
      <c r="U64" s="9">
        <f t="shared" ca="1" si="43"/>
        <v>0.8742729255311249</v>
      </c>
      <c r="V64" s="9">
        <f t="shared" ca="1" si="43"/>
        <v>1.3868647009011394</v>
      </c>
      <c r="W64" s="9">
        <f t="shared" ca="1" si="43"/>
        <v>1.0447285894723886</v>
      </c>
      <c r="X64" s="9">
        <f t="shared" ca="1" si="43"/>
        <v>1.1172123071084379</v>
      </c>
      <c r="Y64" s="9">
        <f t="shared" ca="1" si="43"/>
        <v>1.2393304489299652</v>
      </c>
      <c r="Z64" s="9">
        <f t="shared" ca="1" si="43"/>
        <v>0.98177514168654179</v>
      </c>
      <c r="AA64" s="9">
        <f t="shared" ca="1" si="43"/>
        <v>1.0412937699279383</v>
      </c>
      <c r="AB64" s="9">
        <f t="shared" ca="1" si="43"/>
        <v>0.79160339091750376</v>
      </c>
      <c r="AC64" s="9">
        <f t="shared" ca="1" si="43"/>
        <v>0.76242156489156165</v>
      </c>
      <c r="AD64" s="9">
        <f t="shared" ca="1" si="43"/>
        <v>1.0092737492618424</v>
      </c>
      <c r="AE64" s="9">
        <f t="shared" ca="1" si="43"/>
        <v>1.0778734434328063</v>
      </c>
      <c r="AF64" s="9">
        <f t="shared" ca="1" si="43"/>
        <v>2.2048699113186996</v>
      </c>
      <c r="AG64" s="9">
        <f t="shared" ca="1" si="43"/>
        <v>0.97383458946100143</v>
      </c>
      <c r="AH64" s="9">
        <f t="shared" ca="1" si="43"/>
        <v>1.4308640979095446</v>
      </c>
      <c r="AI64" s="9">
        <f t="shared" ca="1" si="43"/>
        <v>1.5310521315801811</v>
      </c>
      <c r="AJ64" s="9">
        <f t="shared" ca="1" si="43"/>
        <v>1.6176023539432707</v>
      </c>
      <c r="AK64" s="9">
        <f t="shared" ca="1" si="43"/>
        <v>1.4067811521196172</v>
      </c>
      <c r="AL64" s="9">
        <f t="shared" ca="1" si="43"/>
        <v>0.8167176445628288</v>
      </c>
      <c r="AM64" s="9">
        <f t="shared" ca="1" si="43"/>
        <v>1.1126571887135477</v>
      </c>
      <c r="AN64" s="9">
        <f ca="1">AVERAGE(OFFSET($A64,0,Fixtures!$D$6,1,3))</f>
        <v>0.93822410084399477</v>
      </c>
      <c r="AO64" s="9">
        <f ca="1">AVERAGE(OFFSET($A64,0,Fixtures!$D$6,1,6))</f>
        <v>0.94404017668636575</v>
      </c>
      <c r="AP64" s="9">
        <f ca="1">AVERAGE(OFFSET($A64,0,Fixtures!$D$6,1,9))</f>
        <v>1.1415344065341602</v>
      </c>
      <c r="AQ64" s="9">
        <f ca="1">AVERAGE(OFFSET($A64,0,Fixtures!$D$6,1,12))</f>
        <v>1.2357704413708757</v>
      </c>
      <c r="AR64" s="9">
        <f ca="1">IF(OR(Fixtures!$D$6&lt;=0,Fixtures!$D$6&gt;39),AVERAGE(A64:AM64),AVERAGE(OFFSET($A64,0,Fixtures!$D$6,1,39-Fixtures!$D$6)))</f>
        <v>1.1970442949804918</v>
      </c>
    </row>
    <row r="65" spans="1:44" x14ac:dyDescent="0.25">
      <c r="A65" s="30" t="s">
        <v>73</v>
      </c>
      <c r="B65" s="9">
        <f ca="1">MIN(VLOOKUP($A62,$A$2:$AM$12,B$14+1,FALSE),VLOOKUP($A65,$A$2:$AM$12,B$14+1,FALSE))</f>
        <v>1.089074872543899</v>
      </c>
      <c r="C65" s="9">
        <f t="shared" ref="C65:AM65" ca="1" si="44">MIN(VLOOKUP($A62,$A$2:$AM$12,C$14+1,FALSE),VLOOKUP($A65,$A$2:$AM$12,C$14+1,FALSE))</f>
        <v>1.466602372149032</v>
      </c>
      <c r="D65" s="9">
        <f t="shared" ca="1" si="44"/>
        <v>2.1014878939070831</v>
      </c>
      <c r="E65" s="9">
        <f t="shared" ca="1" si="44"/>
        <v>1.0828577741273131</v>
      </c>
      <c r="F65" s="9">
        <f t="shared" ca="1" si="44"/>
        <v>1.2971821318314822</v>
      </c>
      <c r="G65" s="9">
        <f t="shared" ca="1" si="44"/>
        <v>1.1890088807096002</v>
      </c>
      <c r="H65" s="9">
        <f t="shared" ca="1" si="44"/>
        <v>0.9283970311817541</v>
      </c>
      <c r="I65" s="9">
        <f t="shared" ca="1" si="44"/>
        <v>1.5760375213881148</v>
      </c>
      <c r="J65" s="9">
        <f t="shared" ca="1" si="44"/>
        <v>1.0298629853955117</v>
      </c>
      <c r="K65" s="9">
        <f t="shared" ca="1" si="44"/>
        <v>1.5606439422982594</v>
      </c>
      <c r="L65" s="9">
        <f t="shared" ca="1" si="44"/>
        <v>1.430600350376297</v>
      </c>
      <c r="M65" s="9">
        <f t="shared" ca="1" si="44"/>
        <v>1.3117579460455751</v>
      </c>
      <c r="N65" s="9">
        <f t="shared" ca="1" si="44"/>
        <v>1.318957508934169</v>
      </c>
      <c r="O65" s="9">
        <f t="shared" ca="1" si="44"/>
        <v>1.4547405595651999</v>
      </c>
      <c r="P65" s="9">
        <f t="shared" ca="1" si="44"/>
        <v>0.84738883388304742</v>
      </c>
      <c r="Q65" s="9">
        <f t="shared" ca="1" si="44"/>
        <v>1.5076805390207773</v>
      </c>
      <c r="R65" s="9">
        <f t="shared" ca="1" si="44"/>
        <v>1.0976365852389804</v>
      </c>
      <c r="S65" s="9">
        <f t="shared" ca="1" si="44"/>
        <v>1.0802664850264654</v>
      </c>
      <c r="T65" s="9">
        <f t="shared" ca="1" si="44"/>
        <v>1.0550333820862585</v>
      </c>
      <c r="U65" s="9">
        <f t="shared" ca="1" si="44"/>
        <v>1.8188824467878189</v>
      </c>
      <c r="V65" s="9">
        <f t="shared" ca="1" si="44"/>
        <v>1.3868647009011394</v>
      </c>
      <c r="W65" s="9">
        <f t="shared" ca="1" si="44"/>
        <v>1.0447285894723886</v>
      </c>
      <c r="X65" s="9">
        <f t="shared" ca="1" si="44"/>
        <v>1.5384372991710729</v>
      </c>
      <c r="Y65" s="9">
        <f t="shared" ca="1" si="44"/>
        <v>1.2175989933042424</v>
      </c>
      <c r="Z65" s="9">
        <f t="shared" ca="1" si="44"/>
        <v>0.98177514168654179</v>
      </c>
      <c r="AA65" s="9">
        <f t="shared" ca="1" si="44"/>
        <v>1.6268896244174296</v>
      </c>
      <c r="AB65" s="9">
        <f t="shared" ca="1" si="44"/>
        <v>0.79160339091750376</v>
      </c>
      <c r="AC65" s="9">
        <f t="shared" ca="1" si="44"/>
        <v>1.639679343381687</v>
      </c>
      <c r="AD65" s="9">
        <f t="shared" ca="1" si="44"/>
        <v>1.0092737492618424</v>
      </c>
      <c r="AE65" s="9">
        <f t="shared" ca="1" si="44"/>
        <v>0.81974086486283992</v>
      </c>
      <c r="AF65" s="9">
        <f t="shared" ca="1" si="44"/>
        <v>1.9702945503831415</v>
      </c>
      <c r="AG65" s="9">
        <f t="shared" ca="1" si="44"/>
        <v>0.8781189556172857</v>
      </c>
      <c r="AH65" s="9">
        <f t="shared" ca="1" si="44"/>
        <v>2.1370696592040987</v>
      </c>
      <c r="AI65" s="9">
        <f t="shared" ca="1" si="44"/>
        <v>1.2342612218737039</v>
      </c>
      <c r="AJ65" s="9">
        <f t="shared" ca="1" si="44"/>
        <v>1.5869528857400697</v>
      </c>
      <c r="AK65" s="9">
        <f t="shared" ca="1" si="44"/>
        <v>1.4067811521196172</v>
      </c>
      <c r="AL65" s="9">
        <f t="shared" ca="1" si="44"/>
        <v>1.3747787995421776</v>
      </c>
      <c r="AM65" s="9">
        <f t="shared" ca="1" si="44"/>
        <v>1.1126571887135477</v>
      </c>
      <c r="AN65" s="9">
        <f ca="1">AVERAGE(OFFSET($A65,0,Fixtures!$D$6,1,3))</f>
        <v>1.1334227190071584</v>
      </c>
      <c r="AO65" s="9">
        <f ca="1">AVERAGE(OFFSET($A65,0,Fixtures!$D$6,1,6))</f>
        <v>1.1448270190879741</v>
      </c>
      <c r="AP65" s="9">
        <f ca="1">AVERAGE(OFFSET($A65,0,Fixtures!$D$6,1,9))</f>
        <v>1.31716058663693</v>
      </c>
      <c r="AQ65" s="9">
        <f ca="1">AVERAGE(OFFSET($A65,0,Fixtures!$D$6,1,12))</f>
        <v>1.3402033782888134</v>
      </c>
      <c r="AR65" s="9">
        <f ca="1">IF(OR(Fixtures!$D$6&lt;=0,Fixtures!$D$6&gt;39),AVERAGE(A65:AM65),AVERAGE(OFFSET($A65,0,Fixtures!$D$6,1,39-Fixtures!$D$6)))</f>
        <v>1.3264197519801062</v>
      </c>
    </row>
    <row r="66" spans="1:44" x14ac:dyDescent="0.25">
      <c r="A66" s="30" t="s">
        <v>61</v>
      </c>
      <c r="B66" s="9">
        <f ca="1">MIN(VLOOKUP($A62,$A$2:$AM$12,B$14+1,FALSE),VLOOKUP($A66,$A$2:$AM$12,B$14+1,FALSE))</f>
        <v>1.1445174919273002</v>
      </c>
      <c r="C66" s="9">
        <f t="shared" ref="C66:AM66" ca="1" si="45">MIN(VLOOKUP($A62,$A$2:$AM$12,C$14+1,FALSE),VLOOKUP($A66,$A$2:$AM$12,C$14+1,FALSE))</f>
        <v>1.4412494199371324</v>
      </c>
      <c r="D66" s="9">
        <f t="shared" ca="1" si="45"/>
        <v>1.6402904801219682</v>
      </c>
      <c r="E66" s="9">
        <f t="shared" ca="1" si="45"/>
        <v>1.0828577741273131</v>
      </c>
      <c r="F66" s="9">
        <f t="shared" ca="1" si="45"/>
        <v>1.5142383464172118</v>
      </c>
      <c r="G66" s="9">
        <f t="shared" ca="1" si="45"/>
        <v>0.85737152876241396</v>
      </c>
      <c r="H66" s="9">
        <f t="shared" ca="1" si="45"/>
        <v>0.9283970311817541</v>
      </c>
      <c r="I66" s="9">
        <f t="shared" ca="1" si="45"/>
        <v>1.079917467879987</v>
      </c>
      <c r="J66" s="9">
        <f t="shared" ca="1" si="45"/>
        <v>1.9735766264259875</v>
      </c>
      <c r="K66" s="9">
        <f t="shared" ca="1" si="45"/>
        <v>1.4139214824900339</v>
      </c>
      <c r="L66" s="9">
        <f t="shared" ca="1" si="45"/>
        <v>1.3544023469090885</v>
      </c>
      <c r="M66" s="9">
        <f t="shared" ca="1" si="45"/>
        <v>0.97431977194419606</v>
      </c>
      <c r="N66" s="9">
        <f t="shared" ca="1" si="45"/>
        <v>1.3923378955447356</v>
      </c>
      <c r="O66" s="9">
        <f t="shared" ca="1" si="45"/>
        <v>0.68244270205182911</v>
      </c>
      <c r="P66" s="9">
        <f t="shared" ca="1" si="45"/>
        <v>0.84738883388304742</v>
      </c>
      <c r="Q66" s="9">
        <f t="shared" ca="1" si="45"/>
        <v>1.5076805390207773</v>
      </c>
      <c r="R66" s="9">
        <f t="shared" ca="1" si="45"/>
        <v>0.73104306309611711</v>
      </c>
      <c r="S66" s="9">
        <f t="shared" ca="1" si="45"/>
        <v>1.1690104756412656</v>
      </c>
      <c r="T66" s="9">
        <f t="shared" ca="1" si="45"/>
        <v>1.0550333820862585</v>
      </c>
      <c r="U66" s="9">
        <f t="shared" ca="1" si="45"/>
        <v>1.2991576518632995</v>
      </c>
      <c r="V66" s="9">
        <f t="shared" ca="1" si="45"/>
        <v>1.0000155042008554</v>
      </c>
      <c r="W66" s="9">
        <f t="shared" ca="1" si="45"/>
        <v>1.0447285894723886</v>
      </c>
      <c r="X66" s="9">
        <f t="shared" ca="1" si="45"/>
        <v>1.3211546011611979</v>
      </c>
      <c r="Y66" s="9">
        <f t="shared" ca="1" si="45"/>
        <v>1.2393304489299652</v>
      </c>
      <c r="Z66" s="9">
        <f t="shared" ca="1" si="45"/>
        <v>0.96480333070171664</v>
      </c>
      <c r="AA66" s="9">
        <f t="shared" ca="1" si="45"/>
        <v>1.7097113151012759</v>
      </c>
      <c r="AB66" s="9">
        <f t="shared" ca="1" si="45"/>
        <v>0.78256073162762396</v>
      </c>
      <c r="AC66" s="9">
        <f t="shared" ca="1" si="45"/>
        <v>1.0920519831435824</v>
      </c>
      <c r="AD66" s="9">
        <f t="shared" ca="1" si="45"/>
        <v>1.0092737492618424</v>
      </c>
      <c r="AE66" s="9">
        <f t="shared" ca="1" si="45"/>
        <v>1.2658524555536885</v>
      </c>
      <c r="AF66" s="9">
        <f t="shared" ca="1" si="45"/>
        <v>0.9320609052820128</v>
      </c>
      <c r="AG66" s="9">
        <f t="shared" ca="1" si="45"/>
        <v>0.97383458946100143</v>
      </c>
      <c r="AH66" s="9">
        <f t="shared" ca="1" si="45"/>
        <v>0.90666603388129052</v>
      </c>
      <c r="AI66" s="9">
        <f t="shared" ca="1" si="45"/>
        <v>1.455465338336392</v>
      </c>
      <c r="AJ66" s="9">
        <f t="shared" ca="1" si="45"/>
        <v>1.6176023539432707</v>
      </c>
      <c r="AK66" s="9">
        <f t="shared" ca="1" si="45"/>
        <v>1.0980456933047886</v>
      </c>
      <c r="AL66" s="9">
        <f t="shared" ca="1" si="45"/>
        <v>1.2807648762994086</v>
      </c>
      <c r="AM66" s="9">
        <f t="shared" ca="1" si="45"/>
        <v>1.0136636864445796</v>
      </c>
      <c r="AN66" s="9">
        <f ca="1">AVERAGE(OFFSET($A66,0,Fixtures!$D$6,1,3))</f>
        <v>1.152358459143539</v>
      </c>
      <c r="AO66" s="9">
        <f ca="1">AVERAGE(OFFSET($A66,0,Fixtures!$D$6,1,6))</f>
        <v>1.1373755942316217</v>
      </c>
      <c r="AP66" s="9">
        <f ca="1">AVERAGE(OFFSET($A66,0,Fixtures!$D$6,1,9))</f>
        <v>1.070757232668226</v>
      </c>
      <c r="AQ66" s="9">
        <f ca="1">AVERAGE(OFFSET($A66,0,Fixtures!$D$6,1,12))</f>
        <v>1.1506607066332071</v>
      </c>
      <c r="AR66" s="9">
        <f ca="1">IF(OR(Fixtures!$D$6&lt;=0,Fixtures!$D$6&gt;39),AVERAGE(A66:AM66),AVERAGE(OFFSET($A66,0,Fixtures!$D$6,1,39-Fixtures!$D$6)))</f>
        <v>1.1501683601673196</v>
      </c>
    </row>
    <row r="67" spans="1:44" x14ac:dyDescent="0.25">
      <c r="A67" s="30" t="s">
        <v>2</v>
      </c>
      <c r="B67" s="9">
        <f ca="1">MIN(VLOOKUP($A62,$A$2:$AM$12,B$14+1,FALSE),VLOOKUP($A67,$A$2:$AM$12,B$14+1,FALSE))</f>
        <v>1.1693788952244597</v>
      </c>
      <c r="C67" s="9">
        <f t="shared" ref="C67:AM67" ca="1" si="46">MIN(VLOOKUP($A62,$A$2:$AM$12,C$14+1,FALSE),VLOOKUP($A67,$A$2:$AM$12,C$14+1,FALSE))</f>
        <v>1.466602372149032</v>
      </c>
      <c r="D67" s="9">
        <f t="shared" ca="1" si="46"/>
        <v>1.94387562199855</v>
      </c>
      <c r="E67" s="9">
        <f t="shared" ca="1" si="46"/>
        <v>1.0828577741273131</v>
      </c>
      <c r="F67" s="9">
        <f t="shared" ca="1" si="46"/>
        <v>1.6621175288190033</v>
      </c>
      <c r="G67" s="9">
        <f t="shared" ca="1" si="46"/>
        <v>1.1890088807096002</v>
      </c>
      <c r="H67" s="9">
        <f t="shared" ca="1" si="46"/>
        <v>0.9283970311817541</v>
      </c>
      <c r="I67" s="9">
        <f t="shared" ca="1" si="46"/>
        <v>1.5760375213881148</v>
      </c>
      <c r="J67" s="9">
        <f t="shared" ca="1" si="46"/>
        <v>2.0193667859148263</v>
      </c>
      <c r="K67" s="9">
        <f t="shared" ca="1" si="46"/>
        <v>1.3905667544421056</v>
      </c>
      <c r="L67" s="9">
        <f t="shared" ca="1" si="46"/>
        <v>1.430600350376297</v>
      </c>
      <c r="M67" s="9">
        <f t="shared" ca="1" si="46"/>
        <v>0.99103611385979762</v>
      </c>
      <c r="N67" s="9">
        <f t="shared" ca="1" si="46"/>
        <v>1.6952693145626916</v>
      </c>
      <c r="O67" s="9">
        <f t="shared" ca="1" si="46"/>
        <v>1.4547405595651999</v>
      </c>
      <c r="P67" s="9">
        <f t="shared" ca="1" si="46"/>
        <v>0.84738883388304742</v>
      </c>
      <c r="Q67" s="9">
        <f t="shared" ca="1" si="46"/>
        <v>1.4494187116763262</v>
      </c>
      <c r="R67" s="9">
        <f t="shared" ca="1" si="46"/>
        <v>1.0976365852389804</v>
      </c>
      <c r="S67" s="9">
        <f t="shared" ca="1" si="46"/>
        <v>0.86424648725569986</v>
      </c>
      <c r="T67" s="9">
        <f t="shared" ca="1" si="46"/>
        <v>1.0550333820862585</v>
      </c>
      <c r="U67" s="9">
        <f t="shared" ca="1" si="46"/>
        <v>1.3676091418887604</v>
      </c>
      <c r="V67" s="9">
        <f t="shared" ca="1" si="46"/>
        <v>1.3868647009011394</v>
      </c>
      <c r="W67" s="9">
        <f t="shared" ca="1" si="46"/>
        <v>1.0447285894723886</v>
      </c>
      <c r="X67" s="9">
        <f t="shared" ca="1" si="46"/>
        <v>1.7905923395816146</v>
      </c>
      <c r="Y67" s="9">
        <f t="shared" ca="1" si="46"/>
        <v>1.2393304489299652</v>
      </c>
      <c r="Z67" s="9">
        <f t="shared" ca="1" si="46"/>
        <v>0.98177514168654179</v>
      </c>
      <c r="AA67" s="9">
        <f t="shared" ca="1" si="46"/>
        <v>1.7468499545945635</v>
      </c>
      <c r="AB67" s="9">
        <f t="shared" ca="1" si="46"/>
        <v>0.79160339091750376</v>
      </c>
      <c r="AC67" s="9">
        <f t="shared" ca="1" si="46"/>
        <v>1.1389166442744056</v>
      </c>
      <c r="AD67" s="9">
        <f t="shared" ca="1" si="46"/>
        <v>1.0092737492618424</v>
      </c>
      <c r="AE67" s="9">
        <f t="shared" ca="1" si="46"/>
        <v>1.1482032594678582</v>
      </c>
      <c r="AF67" s="9">
        <f t="shared" ca="1" si="46"/>
        <v>1.2664211722220005</v>
      </c>
      <c r="AG67" s="9">
        <f t="shared" ca="1" si="46"/>
        <v>0.97383458946100143</v>
      </c>
      <c r="AH67" s="9">
        <f t="shared" ca="1" si="46"/>
        <v>1.2338800573803999</v>
      </c>
      <c r="AI67" s="9">
        <f t="shared" ca="1" si="46"/>
        <v>1.5310521315801811</v>
      </c>
      <c r="AJ67" s="9">
        <f t="shared" ca="1" si="46"/>
        <v>1.6176023539432707</v>
      </c>
      <c r="AK67" s="9">
        <f t="shared" ca="1" si="46"/>
        <v>1.3012721105940708</v>
      </c>
      <c r="AL67" s="9">
        <f t="shared" ca="1" si="46"/>
        <v>1.7761737600723664</v>
      </c>
      <c r="AM67" s="9">
        <f t="shared" ca="1" si="46"/>
        <v>1.1126571887135477</v>
      </c>
      <c r="AN67" s="9">
        <f ca="1">AVERAGE(OFFSET($A67,0,Fixtures!$D$6,1,3))</f>
        <v>1.1734094957328696</v>
      </c>
      <c r="AO67" s="9">
        <f ca="1">AVERAGE(OFFSET($A67,0,Fixtures!$D$6,1,6))</f>
        <v>1.1361036900337858</v>
      </c>
      <c r="AP67" s="9">
        <f ca="1">AVERAGE(OFFSET($A67,0,Fixtures!$D$6,1,9))</f>
        <v>1.1434175510295685</v>
      </c>
      <c r="AQ67" s="9">
        <f ca="1">AVERAGE(OFFSET($A67,0,Fixtures!$D$6,1,12))</f>
        <v>1.2283903796153031</v>
      </c>
      <c r="AR67" s="9">
        <f ca="1">IF(OR(Fixtures!$D$6&lt;=0,Fixtures!$D$6&gt;39),AVERAGE(A67:AM67),AVERAGE(OFFSET($A67,0,Fixtures!$D$6,1,39-Fixtures!$D$6)))</f>
        <v>1.2592511074406825</v>
      </c>
    </row>
    <row r="68" spans="1:44" x14ac:dyDescent="0.25">
      <c r="A68" s="30" t="s">
        <v>113</v>
      </c>
      <c r="B68" s="9">
        <f ca="1">MIN(VLOOKUP($A62,$A$2:$AM$12,B$14+1,FALSE),VLOOKUP($A68,$A$2:$AM$12,B$14+1,FALSE))</f>
        <v>1.1693788952244597</v>
      </c>
      <c r="C68" s="9">
        <f t="shared" ref="C68:AM68" ca="1" si="47">MIN(VLOOKUP($A62,$A$2:$AM$12,C$14+1,FALSE),VLOOKUP($A68,$A$2:$AM$12,C$14+1,FALSE))</f>
        <v>0.96284356691808692</v>
      </c>
      <c r="D68" s="9">
        <f t="shared" ca="1" si="47"/>
        <v>1.8622503546878193</v>
      </c>
      <c r="E68" s="9">
        <f t="shared" ca="1" si="47"/>
        <v>1.0828577741273131</v>
      </c>
      <c r="F68" s="9">
        <f t="shared" ca="1" si="47"/>
        <v>1.6621175288190033</v>
      </c>
      <c r="G68" s="9">
        <f t="shared" ca="1" si="47"/>
        <v>1.1890088807096002</v>
      </c>
      <c r="H68" s="9">
        <f t="shared" ca="1" si="47"/>
        <v>0.9283970311817541</v>
      </c>
      <c r="I68" s="9">
        <f t="shared" ca="1" si="47"/>
        <v>1.3171022934821894</v>
      </c>
      <c r="J68" s="9">
        <f t="shared" ca="1" si="47"/>
        <v>1.5396825070249736</v>
      </c>
      <c r="K68" s="9">
        <f t="shared" ca="1" si="47"/>
        <v>1.5606439422982594</v>
      </c>
      <c r="L68" s="9">
        <f t="shared" ca="1" si="47"/>
        <v>1.430600350376297</v>
      </c>
      <c r="M68" s="9">
        <f t="shared" ca="1" si="47"/>
        <v>1.2276005230469456</v>
      </c>
      <c r="N68" s="9">
        <f t="shared" ca="1" si="47"/>
        <v>1.6952693145626916</v>
      </c>
      <c r="O68" s="9">
        <f t="shared" ca="1" si="47"/>
        <v>1.2707249780511949</v>
      </c>
      <c r="P68" s="9">
        <f t="shared" ca="1" si="47"/>
        <v>0.84738883388304742</v>
      </c>
      <c r="Q68" s="9">
        <f t="shared" ca="1" si="47"/>
        <v>1.1941533982533097</v>
      </c>
      <c r="R68" s="9">
        <f t="shared" ca="1" si="47"/>
        <v>1.0976365852389804</v>
      </c>
      <c r="S68" s="9">
        <f t="shared" ca="1" si="47"/>
        <v>1.1825186456915797</v>
      </c>
      <c r="T68" s="9">
        <f t="shared" ca="1" si="47"/>
        <v>1.0550333820862585</v>
      </c>
      <c r="U68" s="9">
        <f t="shared" ca="1" si="47"/>
        <v>1.3533479374012047</v>
      </c>
      <c r="V68" s="9">
        <f t="shared" ca="1" si="47"/>
        <v>0.89883291235663798</v>
      </c>
      <c r="W68" s="9">
        <f t="shared" ca="1" si="47"/>
        <v>1.0447285894723886</v>
      </c>
      <c r="X68" s="9">
        <f t="shared" ca="1" si="47"/>
        <v>1.0306965542894448</v>
      </c>
      <c r="Y68" s="9">
        <f t="shared" ca="1" si="47"/>
        <v>1.2393304489299652</v>
      </c>
      <c r="Z68" s="9">
        <f t="shared" ca="1" si="47"/>
        <v>0.98177514168654179</v>
      </c>
      <c r="AA68" s="9">
        <f t="shared" ca="1" si="47"/>
        <v>1.7468499545945635</v>
      </c>
      <c r="AB68" s="9">
        <f t="shared" ca="1" si="47"/>
        <v>0.79160339091750376</v>
      </c>
      <c r="AC68" s="9">
        <f t="shared" ca="1" si="47"/>
        <v>1.639679343381687</v>
      </c>
      <c r="AD68" s="9">
        <f t="shared" ca="1" si="47"/>
        <v>1.0092737492618424</v>
      </c>
      <c r="AE68" s="9">
        <f t="shared" ca="1" si="47"/>
        <v>1.2658524555536885</v>
      </c>
      <c r="AF68" s="9">
        <f t="shared" ca="1" si="47"/>
        <v>1.4223397214754836</v>
      </c>
      <c r="AG68" s="9">
        <f t="shared" ca="1" si="47"/>
        <v>0.97383458946100143</v>
      </c>
      <c r="AH68" s="9">
        <f t="shared" ca="1" si="47"/>
        <v>1.3350780669172597</v>
      </c>
      <c r="AI68" s="9">
        <f t="shared" ca="1" si="47"/>
        <v>1.5310521315801811</v>
      </c>
      <c r="AJ68" s="9">
        <f t="shared" ca="1" si="47"/>
        <v>1.2832589103088496</v>
      </c>
      <c r="AK68" s="9">
        <f t="shared" ca="1" si="47"/>
        <v>1.4067811521196172</v>
      </c>
      <c r="AL68" s="9">
        <f t="shared" ca="1" si="47"/>
        <v>1.1844951404491368</v>
      </c>
      <c r="AM68" s="9">
        <f t="shared" ca="1" si="47"/>
        <v>1.1126571887135477</v>
      </c>
      <c r="AN68" s="9">
        <f ca="1">AVERAGE(OFFSET($A68,0,Fixtures!$D$6,1,3))</f>
        <v>1.1734094957328696</v>
      </c>
      <c r="AO68" s="9">
        <f ca="1">AVERAGE(OFFSET($A68,0,Fixtures!$D$6,1,6))</f>
        <v>1.2391723392326377</v>
      </c>
      <c r="AP68" s="9">
        <f ca="1">AVERAGE(OFFSET($A68,0,Fixtures!$D$6,1,9))</f>
        <v>1.2406984903610634</v>
      </c>
      <c r="AQ68" s="9">
        <f ca="1">AVERAGE(OFFSET($A68,0,Fixtures!$D$6,1,12))</f>
        <v>1.2822815506048515</v>
      </c>
      <c r="AR68" s="9">
        <f ca="1">IF(OR(Fixtures!$D$6&lt;=0,Fixtures!$D$6&gt;39),AVERAGE(A68:AM68),AVERAGE(OFFSET($A68,0,Fixtures!$D$6,1,39-Fixtures!$D$6)))</f>
        <v>1.2631807811729217</v>
      </c>
    </row>
    <row r="69" spans="1:44" x14ac:dyDescent="0.25">
      <c r="A69" s="30" t="s">
        <v>112</v>
      </c>
      <c r="B69" s="9">
        <f ca="1">MIN(VLOOKUP($A62,$A$2:$AM$12,B$14+1,FALSE),VLOOKUP($A69,$A$2:$AM$12,B$14+1,FALSE))</f>
        <v>1.0466734691050039</v>
      </c>
      <c r="C69" s="9">
        <f t="shared" ref="C69:AM69" ca="1" si="48">MIN(VLOOKUP($A62,$A$2:$AM$12,C$14+1,FALSE),VLOOKUP($A69,$A$2:$AM$12,C$14+1,FALSE))</f>
        <v>0.61102503810340225</v>
      </c>
      <c r="D69" s="9">
        <f t="shared" ca="1" si="48"/>
        <v>1.1828957040465173</v>
      </c>
      <c r="E69" s="9">
        <f t="shared" ca="1" si="48"/>
        <v>1.0828577741273131</v>
      </c>
      <c r="F69" s="9">
        <f t="shared" ca="1" si="48"/>
        <v>1.0247436773992749</v>
      </c>
      <c r="G69" s="9">
        <f t="shared" ca="1" si="48"/>
        <v>1.1890088807096002</v>
      </c>
      <c r="H69" s="9">
        <f t="shared" ca="1" si="48"/>
        <v>0.9283970311817541</v>
      </c>
      <c r="I69" s="9">
        <f t="shared" ca="1" si="48"/>
        <v>1.2466296630034459</v>
      </c>
      <c r="J69" s="9">
        <f t="shared" ca="1" si="48"/>
        <v>0.86383661240989273</v>
      </c>
      <c r="K69" s="9">
        <f t="shared" ca="1" si="48"/>
        <v>1.3031508156528486</v>
      </c>
      <c r="L69" s="9">
        <f t="shared" ca="1" si="48"/>
        <v>0.8052177199749192</v>
      </c>
      <c r="M69" s="9">
        <f t="shared" ca="1" si="48"/>
        <v>1.3743262987061742</v>
      </c>
      <c r="N69" s="9">
        <f t="shared" ca="1" si="48"/>
        <v>1.1632007366265475</v>
      </c>
      <c r="O69" s="9">
        <f t="shared" ca="1" si="48"/>
        <v>1.4547405595651999</v>
      </c>
      <c r="P69" s="9">
        <f t="shared" ca="1" si="48"/>
        <v>0.65453936885914354</v>
      </c>
      <c r="Q69" s="9">
        <f t="shared" ca="1" si="48"/>
        <v>1.1467327659735322</v>
      </c>
      <c r="R69" s="9">
        <f t="shared" ca="1" si="48"/>
        <v>0.89536383013722187</v>
      </c>
      <c r="S69" s="9">
        <f t="shared" ca="1" si="48"/>
        <v>1.1825186456915797</v>
      </c>
      <c r="T69" s="9">
        <f t="shared" ca="1" si="48"/>
        <v>0.83452068349817443</v>
      </c>
      <c r="U69" s="9">
        <f t="shared" ca="1" si="48"/>
        <v>1.8513454854385905</v>
      </c>
      <c r="V69" s="9">
        <f t="shared" ca="1" si="48"/>
        <v>1.3868647009011394</v>
      </c>
      <c r="W69" s="9">
        <f t="shared" ca="1" si="48"/>
        <v>0.87235715758579102</v>
      </c>
      <c r="X69" s="9">
        <f t="shared" ca="1" si="48"/>
        <v>1.290422593846877</v>
      </c>
      <c r="Y69" s="9">
        <f t="shared" ca="1" si="48"/>
        <v>1.2393304489299652</v>
      </c>
      <c r="Z69" s="9">
        <f t="shared" ca="1" si="48"/>
        <v>0.91276579766063792</v>
      </c>
      <c r="AA69" s="9">
        <f t="shared" ca="1" si="48"/>
        <v>0.7006657107231844</v>
      </c>
      <c r="AB69" s="9">
        <f t="shared" ca="1" si="48"/>
        <v>0.79160339091750376</v>
      </c>
      <c r="AC69" s="9">
        <f t="shared" ca="1" si="48"/>
        <v>1.3375188079827636</v>
      </c>
      <c r="AD69" s="9">
        <f t="shared" ca="1" si="48"/>
        <v>0.76764755408145557</v>
      </c>
      <c r="AE69" s="9">
        <f t="shared" ca="1" si="48"/>
        <v>0.97776868681427642</v>
      </c>
      <c r="AF69" s="9">
        <f t="shared" ca="1" si="48"/>
        <v>1.7376208534791637</v>
      </c>
      <c r="AG69" s="9">
        <f t="shared" ca="1" si="48"/>
        <v>0.92000355533223244</v>
      </c>
      <c r="AH69" s="9">
        <f t="shared" ca="1" si="48"/>
        <v>1.2028561002094473</v>
      </c>
      <c r="AI69" s="9">
        <f t="shared" ca="1" si="48"/>
        <v>0.98313515489814718</v>
      </c>
      <c r="AJ69" s="9">
        <f t="shared" ca="1" si="48"/>
        <v>1.2659545264623235</v>
      </c>
      <c r="AK69" s="9">
        <f t="shared" ca="1" si="48"/>
        <v>1.4067811521196172</v>
      </c>
      <c r="AL69" s="9">
        <f t="shared" ca="1" si="48"/>
        <v>0.9669040491985289</v>
      </c>
      <c r="AM69" s="9">
        <f t="shared" ca="1" si="48"/>
        <v>1.1126571887135477</v>
      </c>
      <c r="AN69" s="9">
        <f ca="1">AVERAGE(OFFSET($A69,0,Fixtures!$D$6,1,3))</f>
        <v>0.8016782997671088</v>
      </c>
      <c r="AO69" s="9">
        <f ca="1">AVERAGE(OFFSET($A69,0,Fixtures!$D$6,1,6))</f>
        <v>0.91466165802997035</v>
      </c>
      <c r="AP69" s="9">
        <f ca="1">AVERAGE(OFFSET($A69,0,Fixtures!$D$6,1,9))</f>
        <v>1.0387167174667404</v>
      </c>
      <c r="AQ69" s="9">
        <f ca="1">AVERAGE(OFFSET($A69,0,Fixtures!$D$6,1,12))</f>
        <v>1.0836934408900627</v>
      </c>
      <c r="AR69" s="9">
        <f ca="1">IF(OR(Fixtures!$D$6&lt;=0,Fixtures!$D$6&gt;39),AVERAGE(A69:AM69),AVERAGE(OFFSET($A69,0,Fixtures!$D$6,1,39-Fixtures!$D$6)))</f>
        <v>1.0774201806137735</v>
      </c>
    </row>
    <row r="70" spans="1:44" x14ac:dyDescent="0.25">
      <c r="A70" s="30" t="s">
        <v>10</v>
      </c>
      <c r="B70" s="9">
        <f ca="1">MIN(VLOOKUP($A62,$A$2:$AM$12,B$14+1,FALSE),VLOOKUP($A70,$A$2:$AM$12,B$14+1,FALSE))</f>
        <v>1.1693788952244597</v>
      </c>
      <c r="C70" s="9">
        <f t="shared" ref="C70:AM70" ca="1" si="49">MIN(VLOOKUP($A62,$A$2:$AM$12,C$14+1,FALSE),VLOOKUP($A70,$A$2:$AM$12,C$14+1,FALSE))</f>
        <v>1.466602372149032</v>
      </c>
      <c r="D70" s="9">
        <f t="shared" ca="1" si="49"/>
        <v>1.5918730755755952</v>
      </c>
      <c r="E70" s="9">
        <f t="shared" ca="1" si="49"/>
        <v>1.0828577741273131</v>
      </c>
      <c r="F70" s="9">
        <f t="shared" ca="1" si="49"/>
        <v>1.4238423129636764</v>
      </c>
      <c r="G70" s="9">
        <f t="shared" ca="1" si="49"/>
        <v>0.82268248035604863</v>
      </c>
      <c r="H70" s="9">
        <f t="shared" ca="1" si="49"/>
        <v>0.9283970311817541</v>
      </c>
      <c r="I70" s="9">
        <f t="shared" ca="1" si="49"/>
        <v>1.4864129839792515</v>
      </c>
      <c r="J70" s="9">
        <f t="shared" ca="1" si="49"/>
        <v>1.7243878796275658</v>
      </c>
      <c r="K70" s="9">
        <f t="shared" ca="1" si="49"/>
        <v>1.3888899612385484</v>
      </c>
      <c r="L70" s="9">
        <f t="shared" ca="1" si="49"/>
        <v>1.430600350376297</v>
      </c>
      <c r="M70" s="9">
        <f t="shared" ca="1" si="49"/>
        <v>1.135284643285787</v>
      </c>
      <c r="N70" s="9">
        <f t="shared" ca="1" si="49"/>
        <v>1.5151420198909231</v>
      </c>
      <c r="O70" s="9">
        <f t="shared" ca="1" si="49"/>
        <v>0.9798475011715545</v>
      </c>
      <c r="P70" s="9">
        <f t="shared" ca="1" si="49"/>
        <v>0.84738883388304742</v>
      </c>
      <c r="Q70" s="9">
        <f t="shared" ca="1" si="49"/>
        <v>1.148041292976361</v>
      </c>
      <c r="R70" s="9">
        <f t="shared" ca="1" si="49"/>
        <v>1.0242729723683679</v>
      </c>
      <c r="S70" s="9">
        <f t="shared" ca="1" si="49"/>
        <v>1.1825186456915797</v>
      </c>
      <c r="T70" s="9">
        <f t="shared" ca="1" si="49"/>
        <v>1.0550333820862585</v>
      </c>
      <c r="U70" s="9">
        <f t="shared" ca="1" si="49"/>
        <v>0.71743141731271676</v>
      </c>
      <c r="V70" s="9">
        <f t="shared" ca="1" si="49"/>
        <v>1.0802167071311488</v>
      </c>
      <c r="W70" s="9">
        <f t="shared" ca="1" si="49"/>
        <v>1.0447285894723886</v>
      </c>
      <c r="X70" s="9">
        <f t="shared" ca="1" si="49"/>
        <v>1.1543422995853951</v>
      </c>
      <c r="Y70" s="9">
        <f t="shared" ca="1" si="49"/>
        <v>1.0717185369733178</v>
      </c>
      <c r="Z70" s="9">
        <f t="shared" ca="1" si="49"/>
        <v>0.98177514168654179</v>
      </c>
      <c r="AA70" s="9">
        <f t="shared" ca="1" si="49"/>
        <v>0.94544160069126315</v>
      </c>
      <c r="AB70" s="9">
        <f t="shared" ca="1" si="49"/>
        <v>0.79160339091750376</v>
      </c>
      <c r="AC70" s="9">
        <f t="shared" ca="1" si="49"/>
        <v>1.5300867858836116</v>
      </c>
      <c r="AD70" s="9">
        <f t="shared" ca="1" si="49"/>
        <v>0.76852351017425802</v>
      </c>
      <c r="AE70" s="9">
        <f t="shared" ca="1" si="49"/>
        <v>1.2658524555536885</v>
      </c>
      <c r="AF70" s="9">
        <f t="shared" ca="1" si="49"/>
        <v>1.0142686248856592</v>
      </c>
      <c r="AG70" s="9">
        <f t="shared" ca="1" si="49"/>
        <v>0.97383458946100143</v>
      </c>
      <c r="AH70" s="9">
        <f t="shared" ca="1" si="49"/>
        <v>1.960490402702564</v>
      </c>
      <c r="AI70" s="9">
        <f t="shared" ca="1" si="49"/>
        <v>1.5310521315801811</v>
      </c>
      <c r="AJ70" s="9">
        <f t="shared" ca="1" si="49"/>
        <v>1.6176023539432707</v>
      </c>
      <c r="AK70" s="9">
        <f t="shared" ca="1" si="49"/>
        <v>1.0656340423274644</v>
      </c>
      <c r="AL70" s="9">
        <f t="shared" ca="1" si="49"/>
        <v>1.2289454336182952</v>
      </c>
      <c r="AM70" s="9">
        <f t="shared" ca="1" si="49"/>
        <v>0.95315063925667542</v>
      </c>
      <c r="AN70" s="9">
        <f ca="1">AVERAGE(OFFSET($A70,0,Fixtures!$D$6,1,3))</f>
        <v>0.90627337776510297</v>
      </c>
      <c r="AO70" s="9">
        <f ca="1">AVERAGE(OFFSET($A70,0,Fixtures!$D$6,1,6))</f>
        <v>1.0472138141511445</v>
      </c>
      <c r="AP70" s="9">
        <f ca="1">AVERAGE(OFFSET($A70,0,Fixtures!$D$6,1,9))</f>
        <v>1.1368751668840102</v>
      </c>
      <c r="AQ70" s="9">
        <f ca="1">AVERAGE(OFFSET($A70,0,Fixtures!$D$6,1,12))</f>
        <v>1.2038470858172508</v>
      </c>
      <c r="AR70" s="9">
        <f ca="1">IF(OR(Fixtures!$D$6&lt;=0,Fixtures!$D$6&gt;39),AVERAGE(A70:AM70),AVERAGE(OFFSET($A70,0,Fixtures!$D$6,1,39-Fixtures!$D$6)))</f>
        <v>1.1877329359058557</v>
      </c>
    </row>
    <row r="71" spans="1:44" x14ac:dyDescent="0.25">
      <c r="A71" s="30" t="s">
        <v>71</v>
      </c>
      <c r="B71" s="9">
        <f ca="1">MIN(VLOOKUP($A62,$A$2:$AM$12,B$14+1,FALSE),VLOOKUP($A71,$A$2:$AM$12,B$14+1,FALSE))</f>
        <v>1.1511613365188871</v>
      </c>
      <c r="C71" s="9">
        <f t="shared" ref="C71:AM71" ca="1" si="50">MIN(VLOOKUP($A62,$A$2:$AM$12,C$14+1,FALSE),VLOOKUP($A71,$A$2:$AM$12,C$14+1,FALSE))</f>
        <v>1.466602372149032</v>
      </c>
      <c r="D71" s="9">
        <f t="shared" ca="1" si="50"/>
        <v>1.1064806462605581</v>
      </c>
      <c r="E71" s="9">
        <f t="shared" ca="1" si="50"/>
        <v>1.0828577741273131</v>
      </c>
      <c r="F71" s="9">
        <f t="shared" ca="1" si="50"/>
        <v>1.0956733544870698</v>
      </c>
      <c r="G71" s="9">
        <f t="shared" ca="1" si="50"/>
        <v>1.1890088807096002</v>
      </c>
      <c r="H71" s="9">
        <f t="shared" ca="1" si="50"/>
        <v>0.9283970311817541</v>
      </c>
      <c r="I71" s="9">
        <f t="shared" ca="1" si="50"/>
        <v>1.0296500676668252</v>
      </c>
      <c r="J71" s="9">
        <f t="shared" ca="1" si="50"/>
        <v>1.7431684235544775</v>
      </c>
      <c r="K71" s="9">
        <f t="shared" ca="1" si="50"/>
        <v>0.88871059482005654</v>
      </c>
      <c r="L71" s="9">
        <f t="shared" ca="1" si="50"/>
        <v>1.430600350376297</v>
      </c>
      <c r="M71" s="9">
        <f t="shared" ca="1" si="50"/>
        <v>1.4544932668335084</v>
      </c>
      <c r="N71" s="9">
        <f t="shared" ca="1" si="50"/>
        <v>1.0213223052401921</v>
      </c>
      <c r="O71" s="9">
        <f t="shared" ca="1" si="50"/>
        <v>1.4547405595651999</v>
      </c>
      <c r="P71" s="9">
        <f t="shared" ca="1" si="50"/>
        <v>0.84738883388304742</v>
      </c>
      <c r="Q71" s="9">
        <f t="shared" ca="1" si="50"/>
        <v>0.77501213025302129</v>
      </c>
      <c r="R71" s="9">
        <f t="shared" ca="1" si="50"/>
        <v>1.0976365852389804</v>
      </c>
      <c r="S71" s="9">
        <f t="shared" ca="1" si="50"/>
        <v>1.1825186456915797</v>
      </c>
      <c r="T71" s="9">
        <f t="shared" ca="1" si="50"/>
        <v>1.0550333820862585</v>
      </c>
      <c r="U71" s="9">
        <f t="shared" ca="1" si="50"/>
        <v>1.1356618568365813</v>
      </c>
      <c r="V71" s="9">
        <f t="shared" ca="1" si="50"/>
        <v>1.2469892773777063</v>
      </c>
      <c r="W71" s="9">
        <f t="shared" ca="1" si="50"/>
        <v>1.0447285894723886</v>
      </c>
      <c r="X71" s="9">
        <f t="shared" ca="1" si="50"/>
        <v>1.1669143992389479</v>
      </c>
      <c r="Y71" s="9">
        <f t="shared" ca="1" si="50"/>
        <v>1.2393304489299652</v>
      </c>
      <c r="Z71" s="9">
        <f t="shared" ca="1" si="50"/>
        <v>0.98177514168654179</v>
      </c>
      <c r="AA71" s="9">
        <f t="shared" ca="1" si="50"/>
        <v>1.7196360706022882</v>
      </c>
      <c r="AB71" s="9">
        <f t="shared" ca="1" si="50"/>
        <v>0.79160339091750376</v>
      </c>
      <c r="AC71" s="9">
        <f t="shared" ca="1" si="50"/>
        <v>1.639679343381687</v>
      </c>
      <c r="AD71" s="9">
        <f t="shared" ca="1" si="50"/>
        <v>1.0092737492618424</v>
      </c>
      <c r="AE71" s="9">
        <f t="shared" ca="1" si="50"/>
        <v>1.2658524555536885</v>
      </c>
      <c r="AF71" s="9">
        <f t="shared" ca="1" si="50"/>
        <v>1.5256789991859661</v>
      </c>
      <c r="AG71" s="9">
        <f t="shared" ca="1" si="50"/>
        <v>0.97383458946100143</v>
      </c>
      <c r="AH71" s="9">
        <f t="shared" ca="1" si="50"/>
        <v>2.1370696592040987</v>
      </c>
      <c r="AI71" s="9">
        <f t="shared" ca="1" si="50"/>
        <v>0.97366904639267948</v>
      </c>
      <c r="AJ71" s="9">
        <f t="shared" ca="1" si="50"/>
        <v>0.83020485080048045</v>
      </c>
      <c r="AK71" s="9">
        <f t="shared" ca="1" si="50"/>
        <v>1.4067811521196172</v>
      </c>
      <c r="AL71" s="9">
        <f t="shared" ca="1" si="50"/>
        <v>1.7761737600723664</v>
      </c>
      <c r="AM71" s="9">
        <f t="shared" ca="1" si="50"/>
        <v>1.1126571887135477</v>
      </c>
      <c r="AN71" s="9">
        <f ca="1">AVERAGE(OFFSET($A71,0,Fixtures!$D$6,1,3))</f>
        <v>1.1643382010687777</v>
      </c>
      <c r="AO71" s="9">
        <f ca="1">AVERAGE(OFFSET($A71,0,Fixtures!$D$6,1,6))</f>
        <v>1.2346366919005918</v>
      </c>
      <c r="AP71" s="9">
        <f ca="1">AVERAGE(OFFSET($A71,0,Fixtures!$D$6,1,9))</f>
        <v>1.338267044361624</v>
      </c>
      <c r="AQ71" s="9">
        <f ca="1">AVERAGE(OFFSET($A71,0,Fixtures!$D$6,1,12))</f>
        <v>1.2712548707139495</v>
      </c>
      <c r="AR71" s="9">
        <f ca="1">IF(OR(Fixtures!$D$6&lt;=0,Fixtures!$D$6&gt;39),AVERAGE(A71:AM71),AVERAGE(OFFSET($A71,0,Fixtures!$D$6,1,39-Fixtures!$D$6)))</f>
        <v>1.2959920998109506</v>
      </c>
    </row>
    <row r="72" spans="1:44" x14ac:dyDescent="0.25">
      <c r="A72" s="30" t="s">
        <v>63</v>
      </c>
      <c r="B72" s="9">
        <f ca="1">MIN(VLOOKUP($A62,$A$2:$AM$12,B$14+1,FALSE),VLOOKUP($A72,$A$2:$AM$12,B$14+1,FALSE))</f>
        <v>1.1693788952244597</v>
      </c>
      <c r="C72" s="9">
        <f t="shared" ref="C72:AM72" ca="1" si="51">MIN(VLOOKUP($A62,$A$2:$AM$12,C$14+1,FALSE),VLOOKUP($A72,$A$2:$AM$12,C$14+1,FALSE))</f>
        <v>1.466602372149032</v>
      </c>
      <c r="D72" s="9">
        <f t="shared" ca="1" si="51"/>
        <v>2.0104402161776762</v>
      </c>
      <c r="E72" s="9">
        <f t="shared" ca="1" si="51"/>
        <v>1.0828577741273131</v>
      </c>
      <c r="F72" s="9">
        <f t="shared" ca="1" si="51"/>
        <v>1.6621175288190033</v>
      </c>
      <c r="G72" s="9">
        <f t="shared" ca="1" si="51"/>
        <v>1.1890088807096002</v>
      </c>
      <c r="H72" s="9">
        <f t="shared" ca="1" si="51"/>
        <v>0.9283970311817541</v>
      </c>
      <c r="I72" s="9">
        <f t="shared" ca="1" si="51"/>
        <v>0.98540035276794213</v>
      </c>
      <c r="J72" s="9">
        <f t="shared" ca="1" si="51"/>
        <v>2.0193667859148263</v>
      </c>
      <c r="K72" s="9">
        <f t="shared" ca="1" si="51"/>
        <v>1.3091634315132319</v>
      </c>
      <c r="L72" s="9">
        <f t="shared" ca="1" si="51"/>
        <v>1.0555759334777988</v>
      </c>
      <c r="M72" s="9">
        <f t="shared" ca="1" si="51"/>
        <v>1.9398465718435527</v>
      </c>
      <c r="N72" s="9">
        <f t="shared" ca="1" si="51"/>
        <v>1.4836901459653868</v>
      </c>
      <c r="O72" s="9">
        <f t="shared" ca="1" si="51"/>
        <v>1.4547405595651999</v>
      </c>
      <c r="P72" s="9">
        <f t="shared" ca="1" si="51"/>
        <v>0.84738883388304742</v>
      </c>
      <c r="Q72" s="9">
        <f t="shared" ca="1" si="51"/>
        <v>1.3931096919444432</v>
      </c>
      <c r="R72" s="9">
        <f t="shared" ca="1" si="51"/>
        <v>1.0976365852389804</v>
      </c>
      <c r="S72" s="9">
        <f t="shared" ca="1" si="51"/>
        <v>1.1825186456915797</v>
      </c>
      <c r="T72" s="9">
        <f t="shared" ca="1" si="51"/>
        <v>1.0550333820862585</v>
      </c>
      <c r="U72" s="9">
        <f t="shared" ca="1" si="51"/>
        <v>1.8513454854385905</v>
      </c>
      <c r="V72" s="9">
        <f t="shared" ca="1" si="51"/>
        <v>1.1299639056725299</v>
      </c>
      <c r="W72" s="9">
        <f t="shared" ca="1" si="51"/>
        <v>1.0447285894723886</v>
      </c>
      <c r="X72" s="9">
        <f t="shared" ca="1" si="51"/>
        <v>1.5593265934410765</v>
      </c>
      <c r="Y72" s="9">
        <f t="shared" ca="1" si="51"/>
        <v>1.2393304489299652</v>
      </c>
      <c r="Z72" s="9">
        <f t="shared" ca="1" si="51"/>
        <v>0.98177514168654179</v>
      </c>
      <c r="AA72" s="9">
        <f t="shared" ca="1" si="51"/>
        <v>1.7468499545945635</v>
      </c>
      <c r="AB72" s="9">
        <f t="shared" ca="1" si="51"/>
        <v>0.79160339091750376</v>
      </c>
      <c r="AC72" s="9">
        <f t="shared" ca="1" si="51"/>
        <v>1.639679343381687</v>
      </c>
      <c r="AD72" s="9">
        <f t="shared" ca="1" si="51"/>
        <v>1.0092737492618424</v>
      </c>
      <c r="AE72" s="9">
        <f t="shared" ca="1" si="51"/>
        <v>1.2658524555536885</v>
      </c>
      <c r="AF72" s="9">
        <f t="shared" ca="1" si="51"/>
        <v>2.2163766378001455</v>
      </c>
      <c r="AG72" s="9">
        <f t="shared" ca="1" si="51"/>
        <v>0.97383458946100143</v>
      </c>
      <c r="AH72" s="9">
        <f t="shared" ca="1" si="51"/>
        <v>1.5768479993927611</v>
      </c>
      <c r="AI72" s="9">
        <f t="shared" ca="1" si="51"/>
        <v>1.2985749778456839</v>
      </c>
      <c r="AJ72" s="9">
        <f t="shared" ca="1" si="51"/>
        <v>1.6176023539432707</v>
      </c>
      <c r="AK72" s="9">
        <f t="shared" ca="1" si="51"/>
        <v>1.3458318802511713</v>
      </c>
      <c r="AL72" s="9">
        <f t="shared" ca="1" si="51"/>
        <v>1.7761737600723664</v>
      </c>
      <c r="AM72" s="9">
        <f t="shared" ca="1" si="51"/>
        <v>1.1126571887135477</v>
      </c>
      <c r="AN72" s="9">
        <f ca="1">AVERAGE(OFFSET($A72,0,Fixtures!$D$6,1,3))</f>
        <v>1.1734094957328696</v>
      </c>
      <c r="AO72" s="9">
        <f ca="1">AVERAGE(OFFSET($A72,0,Fixtures!$D$6,1,6))</f>
        <v>1.2391723392326377</v>
      </c>
      <c r="AP72" s="9">
        <f ca="1">AVERAGE(OFFSET($A72,0,Fixtures!$D$6,1,9))</f>
        <v>1.3557881402277483</v>
      </c>
      <c r="AQ72" s="9">
        <f ca="1">AVERAGE(OFFSET($A72,0,Fixtures!$D$6,1,12))</f>
        <v>1.3720085395074884</v>
      </c>
      <c r="AR72" s="9">
        <f ca="1">IF(OR(Fixtures!$D$6&lt;=0,Fixtures!$D$6&gt;39),AVERAGE(A72:AM72),AVERAGE(OFFSET($A72,0,Fixtures!$D$6,1,39-Fixtures!$D$6)))</f>
        <v>1.3823523873482697</v>
      </c>
    </row>
    <row r="74" spans="1:44" x14ac:dyDescent="0.25">
      <c r="A74" s="31" t="s">
        <v>2</v>
      </c>
      <c r="B74" s="2">
        <v>1</v>
      </c>
      <c r="C74" s="2">
        <v>2</v>
      </c>
      <c r="D74" s="2">
        <v>3</v>
      </c>
      <c r="E74" s="2">
        <v>4</v>
      </c>
      <c r="F74" s="2">
        <v>5</v>
      </c>
      <c r="G74" s="2">
        <v>6</v>
      </c>
      <c r="H74" s="2">
        <v>7</v>
      </c>
      <c r="I74" s="2">
        <v>8</v>
      </c>
      <c r="J74" s="2">
        <v>9</v>
      </c>
      <c r="K74" s="2">
        <v>10</v>
      </c>
      <c r="L74" s="2">
        <v>11</v>
      </c>
      <c r="M74" s="2">
        <v>12</v>
      </c>
      <c r="N74" s="2">
        <v>13</v>
      </c>
      <c r="O74" s="2">
        <v>14</v>
      </c>
      <c r="P74" s="2">
        <v>15</v>
      </c>
      <c r="Q74" s="2">
        <v>16</v>
      </c>
      <c r="R74" s="2">
        <v>17</v>
      </c>
      <c r="S74" s="2">
        <v>18</v>
      </c>
      <c r="T74" s="2">
        <v>19</v>
      </c>
      <c r="U74" s="2">
        <v>20</v>
      </c>
      <c r="V74" s="2">
        <v>21</v>
      </c>
      <c r="W74" s="2">
        <v>22</v>
      </c>
      <c r="X74" s="2">
        <v>23</v>
      </c>
      <c r="Y74" s="2">
        <v>24</v>
      </c>
      <c r="Z74" s="2">
        <v>25</v>
      </c>
      <c r="AA74" s="2">
        <v>26</v>
      </c>
      <c r="AB74" s="2">
        <v>27</v>
      </c>
      <c r="AC74" s="2">
        <v>28</v>
      </c>
      <c r="AD74" s="2">
        <v>29</v>
      </c>
      <c r="AE74" s="2">
        <v>30</v>
      </c>
      <c r="AF74" s="2">
        <v>31</v>
      </c>
      <c r="AG74" s="2">
        <v>32</v>
      </c>
      <c r="AH74" s="2">
        <v>33</v>
      </c>
      <c r="AI74" s="2">
        <v>34</v>
      </c>
      <c r="AJ74" s="2">
        <v>35</v>
      </c>
      <c r="AK74" s="2">
        <v>36</v>
      </c>
      <c r="AL74" s="2">
        <v>37</v>
      </c>
      <c r="AM74" s="2">
        <v>38</v>
      </c>
      <c r="AN74" s="31" t="s">
        <v>56</v>
      </c>
      <c r="AO74" s="31" t="s">
        <v>57</v>
      </c>
      <c r="AP74" s="31" t="s">
        <v>58</v>
      </c>
      <c r="AQ74" s="31" t="s">
        <v>82</v>
      </c>
      <c r="AR74" s="31" t="s">
        <v>59</v>
      </c>
    </row>
    <row r="75" spans="1:44" x14ac:dyDescent="0.25">
      <c r="A75" s="30" t="s">
        <v>111</v>
      </c>
      <c r="B75" s="9">
        <f t="shared" ref="B75:AM75" ca="1" si="52">MIN(VLOOKUP($A74,$A$2:$AM$12,B$14+1,FALSE),VLOOKUP($A75,$A$2:$AM$12,B$14+1,FALSE))</f>
        <v>1.2218284215576998</v>
      </c>
      <c r="C75" s="9">
        <f t="shared" ca="1" si="52"/>
        <v>1.0895536130562569</v>
      </c>
      <c r="D75" s="9">
        <f t="shared" ca="1" si="52"/>
        <v>1.5035612334955426</v>
      </c>
      <c r="E75" s="9">
        <f t="shared" ca="1" si="52"/>
        <v>1.1803633636588731</v>
      </c>
      <c r="F75" s="9">
        <f t="shared" ca="1" si="52"/>
        <v>1.3565383297293909</v>
      </c>
      <c r="G75" s="9">
        <f t="shared" ca="1" si="52"/>
        <v>1.2837052512019649</v>
      </c>
      <c r="H75" s="9">
        <f t="shared" ca="1" si="52"/>
        <v>1.2521347379623735</v>
      </c>
      <c r="I75" s="9">
        <f t="shared" ca="1" si="52"/>
        <v>1.6452552480060778</v>
      </c>
      <c r="J75" s="9">
        <f t="shared" ca="1" si="52"/>
        <v>1.411316575638192</v>
      </c>
      <c r="K75" s="9">
        <f t="shared" ca="1" si="52"/>
        <v>1.3905667544421056</v>
      </c>
      <c r="L75" s="9">
        <f t="shared" ca="1" si="52"/>
        <v>1.8432035425065236</v>
      </c>
      <c r="M75" s="9">
        <f t="shared" ca="1" si="52"/>
        <v>0.99103611385979762</v>
      </c>
      <c r="N75" s="9">
        <f t="shared" ca="1" si="52"/>
        <v>1.0178259379811325</v>
      </c>
      <c r="O75" s="9">
        <f t="shared" ca="1" si="52"/>
        <v>2.3616848983011081</v>
      </c>
      <c r="P75" s="9">
        <f t="shared" ca="1" si="52"/>
        <v>1.7152172147606282</v>
      </c>
      <c r="Q75" s="9">
        <f t="shared" ca="1" si="52"/>
        <v>1.4494187116763262</v>
      </c>
      <c r="R75" s="9">
        <f t="shared" ca="1" si="52"/>
        <v>1.7013446167555941</v>
      </c>
      <c r="S75" s="9">
        <f t="shared" ca="1" si="52"/>
        <v>0.86424648725569986</v>
      </c>
      <c r="T75" s="9">
        <f t="shared" ca="1" si="52"/>
        <v>1.1937121416145431</v>
      </c>
      <c r="U75" s="9">
        <f t="shared" ca="1" si="52"/>
        <v>1.3676091418887604</v>
      </c>
      <c r="V75" s="9">
        <f t="shared" ca="1" si="52"/>
        <v>1.6731122184211658</v>
      </c>
      <c r="W75" s="9">
        <f t="shared" ca="1" si="52"/>
        <v>2.077266386265368</v>
      </c>
      <c r="X75" s="9">
        <f t="shared" ca="1" si="52"/>
        <v>1.7905923395816146</v>
      </c>
      <c r="Y75" s="9">
        <f t="shared" ca="1" si="52"/>
        <v>1.2977016171337048</v>
      </c>
      <c r="Z75" s="9">
        <f t="shared" ca="1" si="52"/>
        <v>1.0857766223862273</v>
      </c>
      <c r="AA75" s="9">
        <f t="shared" ca="1" si="52"/>
        <v>1.4306297316907755</v>
      </c>
      <c r="AB75" s="9">
        <f t="shared" ca="1" si="52"/>
        <v>1.2910348760239467</v>
      </c>
      <c r="AC75" s="9">
        <f t="shared" ca="1" si="52"/>
        <v>1.1389166442744056</v>
      </c>
      <c r="AD75" s="9">
        <f t="shared" ca="1" si="52"/>
        <v>2.165181038430068</v>
      </c>
      <c r="AE75" s="9">
        <f t="shared" ca="1" si="52"/>
        <v>1.1482032594678582</v>
      </c>
      <c r="AF75" s="9">
        <f t="shared" ca="1" si="52"/>
        <v>1.2664211722220005</v>
      </c>
      <c r="AG75" s="9">
        <f t="shared" ca="1" si="52"/>
        <v>1.4804366639140187</v>
      </c>
      <c r="AH75" s="9">
        <f t="shared" ca="1" si="52"/>
        <v>1.2338800573803999</v>
      </c>
      <c r="AI75" s="9">
        <f t="shared" ca="1" si="52"/>
        <v>1.8088077465544201</v>
      </c>
      <c r="AJ75" s="9">
        <f t="shared" ca="1" si="52"/>
        <v>0.95016000889533769</v>
      </c>
      <c r="AK75" s="9">
        <f t="shared" ca="1" si="52"/>
        <v>1.3012721105940708</v>
      </c>
      <c r="AL75" s="9">
        <f t="shared" ca="1" si="52"/>
        <v>1.3432886578251855</v>
      </c>
      <c r="AM75" s="9">
        <f t="shared" ca="1" si="52"/>
        <v>1.9826472172771732</v>
      </c>
      <c r="AN75" s="9">
        <f ca="1">AVERAGE(OFFSET($A75,0,Fixtures!$D$6,1,3))</f>
        <v>1.2691470767003166</v>
      </c>
      <c r="AO75" s="9">
        <f ca="1">AVERAGE(OFFSET($A75,0,Fixtures!$D$6,1,6))</f>
        <v>1.3766236953788802</v>
      </c>
      <c r="AP75" s="9">
        <f ca="1">AVERAGE(OFFSET($A75,0,Fixtures!$D$6,1,9))</f>
        <v>1.3600533406433</v>
      </c>
      <c r="AQ75" s="9">
        <f ca="1">AVERAGE(OFFSET($A75,0,Fixtures!$D$6,1,12))</f>
        <v>1.358393327652794</v>
      </c>
      <c r="AR75" s="9">
        <f ca="1">IF(OR(Fixtures!$D$6&lt;=0,Fixtures!$D$6&gt;39),AVERAGE(A75:AM75),AVERAGE(OFFSET($A75,0,Fixtures!$D$6,1,39-Fixtures!$D$6)))</f>
        <v>1.401903986209706</v>
      </c>
    </row>
    <row r="76" spans="1:44" x14ac:dyDescent="0.25">
      <c r="A76" s="30" t="s">
        <v>121</v>
      </c>
      <c r="B76" s="9">
        <f ca="1">MIN(VLOOKUP($A74,$A$2:$AM$12,B$14+1,FALSE),VLOOKUP($A76,$A$2:$AM$12,B$14+1,FALSE))</f>
        <v>1.2218284215576998</v>
      </c>
      <c r="C76" s="9">
        <f t="shared" ref="C76:AM76" ca="1" si="53">MIN(VLOOKUP($A74,$A$2:$AM$12,C$14+1,FALSE),VLOOKUP($A76,$A$2:$AM$12,C$14+1,FALSE))</f>
        <v>1.0885051638724494</v>
      </c>
      <c r="D76" s="9">
        <f t="shared" ca="1" si="53"/>
        <v>1.2786492032479913</v>
      </c>
      <c r="E76" s="9">
        <f t="shared" ca="1" si="53"/>
        <v>1.1803633636588731</v>
      </c>
      <c r="F76" s="9">
        <f t="shared" ca="1" si="53"/>
        <v>1.0047302743063729</v>
      </c>
      <c r="G76" s="9">
        <f t="shared" ca="1" si="53"/>
        <v>1.2200349999024973</v>
      </c>
      <c r="H76" s="9">
        <f t="shared" ca="1" si="53"/>
        <v>2.3596882083060833</v>
      </c>
      <c r="I76" s="9">
        <f t="shared" ca="1" si="53"/>
        <v>1.14795713206682</v>
      </c>
      <c r="J76" s="9">
        <f t="shared" ca="1" si="53"/>
        <v>1.6689220883965552</v>
      </c>
      <c r="K76" s="9">
        <f t="shared" ca="1" si="53"/>
        <v>1.2064783802937671</v>
      </c>
      <c r="L76" s="9">
        <f t="shared" ca="1" si="53"/>
        <v>0.95785117298076927</v>
      </c>
      <c r="M76" s="9">
        <f t="shared" ca="1" si="53"/>
        <v>0.99103611385979762</v>
      </c>
      <c r="N76" s="9">
        <f t="shared" ca="1" si="53"/>
        <v>1.4759872960067326</v>
      </c>
      <c r="O76" s="9">
        <f t="shared" ca="1" si="53"/>
        <v>2.3616848983011081</v>
      </c>
      <c r="P76" s="9">
        <f t="shared" ca="1" si="53"/>
        <v>1.6101566253749326</v>
      </c>
      <c r="Q76" s="9">
        <f t="shared" ca="1" si="53"/>
        <v>1.2267311428414926</v>
      </c>
      <c r="R76" s="9">
        <f t="shared" ca="1" si="53"/>
        <v>1.1389260413812217</v>
      </c>
      <c r="S76" s="9">
        <f t="shared" ca="1" si="53"/>
        <v>0.86424648725569986</v>
      </c>
      <c r="T76" s="9">
        <f t="shared" ca="1" si="53"/>
        <v>1.7148495429640154</v>
      </c>
      <c r="U76" s="9">
        <f t="shared" ca="1" si="53"/>
        <v>0.8742729255311249</v>
      </c>
      <c r="V76" s="9">
        <f t="shared" ca="1" si="53"/>
        <v>1.5796259906842376</v>
      </c>
      <c r="W76" s="9">
        <f t="shared" ca="1" si="53"/>
        <v>1.8022701730314299</v>
      </c>
      <c r="X76" s="9">
        <f t="shared" ca="1" si="53"/>
        <v>1.1172123071084379</v>
      </c>
      <c r="Y76" s="9">
        <f t="shared" ca="1" si="53"/>
        <v>1.3060126418427915</v>
      </c>
      <c r="Z76" s="9">
        <f t="shared" ca="1" si="53"/>
        <v>1.0857766223862273</v>
      </c>
      <c r="AA76" s="9">
        <f t="shared" ca="1" si="53"/>
        <v>1.0412937699279383</v>
      </c>
      <c r="AB76" s="9">
        <f t="shared" ca="1" si="53"/>
        <v>1.2910348760239467</v>
      </c>
      <c r="AC76" s="9">
        <f t="shared" ca="1" si="53"/>
        <v>0.76242156489156165</v>
      </c>
      <c r="AD76" s="9">
        <f t="shared" ca="1" si="53"/>
        <v>1.8325242998002544</v>
      </c>
      <c r="AE76" s="9">
        <f t="shared" ca="1" si="53"/>
        <v>1.0778734434328063</v>
      </c>
      <c r="AF76" s="9">
        <f t="shared" ca="1" si="53"/>
        <v>1.2664211722220005</v>
      </c>
      <c r="AG76" s="9">
        <f t="shared" ca="1" si="53"/>
        <v>1.4514124145461784</v>
      </c>
      <c r="AH76" s="9">
        <f t="shared" ca="1" si="53"/>
        <v>1.2338800573803999</v>
      </c>
      <c r="AI76" s="9">
        <f t="shared" ca="1" si="53"/>
        <v>1.749053095748516</v>
      </c>
      <c r="AJ76" s="9">
        <f t="shared" ca="1" si="53"/>
        <v>1.7632588518854777</v>
      </c>
      <c r="AK76" s="9">
        <f t="shared" ca="1" si="53"/>
        <v>1.3012721105940708</v>
      </c>
      <c r="AL76" s="9">
        <f t="shared" ca="1" si="53"/>
        <v>0.8167176445628288</v>
      </c>
      <c r="AM76" s="9">
        <f t="shared" ca="1" si="53"/>
        <v>1.500893372729273</v>
      </c>
      <c r="AN76" s="9">
        <f ca="1">AVERAGE(OFFSET($A76,0,Fixtures!$D$6,1,3))</f>
        <v>1.1393684227793708</v>
      </c>
      <c r="AO76" s="9">
        <f ca="1">AVERAGE(OFFSET($A76,0,Fixtures!$D$6,1,6))</f>
        <v>1.1818207627437891</v>
      </c>
      <c r="AP76" s="9">
        <f ca="1">AVERAGE(OFFSET($A76,0,Fixtures!$D$6,1,9))</f>
        <v>1.226959802290146</v>
      </c>
      <c r="AQ76" s="9">
        <f ca="1">AVERAGE(OFFSET($A76,0,Fixtures!$D$6,1,12))</f>
        <v>1.3213518565699482</v>
      </c>
      <c r="AR76" s="9">
        <f ca="1">IF(OR(Fixtures!$D$6&lt;=0,Fixtures!$D$6&gt;39),AVERAGE(A76:AM76),AVERAGE(OFFSET($A76,0,Fixtures!$D$6,1,39-Fixtures!$D$6)))</f>
        <v>1.2981309497236773</v>
      </c>
    </row>
    <row r="77" spans="1:44" x14ac:dyDescent="0.25">
      <c r="A77" s="30" t="s">
        <v>73</v>
      </c>
      <c r="B77" s="9">
        <f ca="1">MIN(VLOOKUP($A74,$A$2:$AM$12,B$14+1,FALSE),VLOOKUP($A77,$A$2:$AM$12,B$14+1,FALSE))</f>
        <v>1.089074872543899</v>
      </c>
      <c r="C77" s="9">
        <f t="shared" ref="C77:AM77" ca="1" si="54">MIN(VLOOKUP($A74,$A$2:$AM$12,C$14+1,FALSE),VLOOKUP($A77,$A$2:$AM$12,C$14+1,FALSE))</f>
        <v>1.6219626087497965</v>
      </c>
      <c r="D77" s="9">
        <f t="shared" ca="1" si="54"/>
        <v>1.94387562199855</v>
      </c>
      <c r="E77" s="9">
        <f t="shared" ca="1" si="54"/>
        <v>1.1803633636588731</v>
      </c>
      <c r="F77" s="9">
        <f t="shared" ca="1" si="54"/>
        <v>1.2971821318314822</v>
      </c>
      <c r="G77" s="9">
        <f t="shared" ca="1" si="54"/>
        <v>1.2837052512019649</v>
      </c>
      <c r="H77" s="9">
        <f t="shared" ca="1" si="54"/>
        <v>1.1703396198760179</v>
      </c>
      <c r="I77" s="9">
        <f t="shared" ca="1" si="54"/>
        <v>1.6452552480060778</v>
      </c>
      <c r="J77" s="9">
        <f t="shared" ca="1" si="54"/>
        <v>1.0298629853955117</v>
      </c>
      <c r="K77" s="9">
        <f t="shared" ca="1" si="54"/>
        <v>1.3905667544421056</v>
      </c>
      <c r="L77" s="9">
        <f t="shared" ca="1" si="54"/>
        <v>1.560530450292245</v>
      </c>
      <c r="M77" s="9">
        <f t="shared" ca="1" si="54"/>
        <v>0.99103611385979762</v>
      </c>
      <c r="N77" s="9">
        <f t="shared" ca="1" si="54"/>
        <v>1.318957508934169</v>
      </c>
      <c r="O77" s="9">
        <f t="shared" ca="1" si="54"/>
        <v>1.8437729363792368</v>
      </c>
      <c r="P77" s="9">
        <f t="shared" ca="1" si="54"/>
        <v>1.2245511684988102</v>
      </c>
      <c r="Q77" s="9">
        <f t="shared" ca="1" si="54"/>
        <v>1.4494187116763262</v>
      </c>
      <c r="R77" s="9">
        <f t="shared" ca="1" si="54"/>
        <v>1.7013446167555941</v>
      </c>
      <c r="S77" s="9">
        <f t="shared" ca="1" si="54"/>
        <v>0.86424648725569986</v>
      </c>
      <c r="T77" s="9">
        <f t="shared" ca="1" si="54"/>
        <v>1.1589086004643194</v>
      </c>
      <c r="U77" s="9">
        <f t="shared" ca="1" si="54"/>
        <v>1.3676091418887604</v>
      </c>
      <c r="V77" s="9">
        <f t="shared" ca="1" si="54"/>
        <v>1.6731122184211658</v>
      </c>
      <c r="W77" s="9">
        <f t="shared" ca="1" si="54"/>
        <v>1.1195788456723681</v>
      </c>
      <c r="X77" s="9">
        <f t="shared" ca="1" si="54"/>
        <v>1.5384372991710729</v>
      </c>
      <c r="Y77" s="9">
        <f t="shared" ca="1" si="54"/>
        <v>1.2175989933042424</v>
      </c>
      <c r="Z77" s="9">
        <f t="shared" ca="1" si="54"/>
        <v>1.0857766223862273</v>
      </c>
      <c r="AA77" s="9">
        <f t="shared" ca="1" si="54"/>
        <v>1.6268896244174296</v>
      </c>
      <c r="AB77" s="9">
        <f t="shared" ca="1" si="54"/>
        <v>1.2910348760239467</v>
      </c>
      <c r="AC77" s="9">
        <f t="shared" ca="1" si="54"/>
        <v>1.1389166442744056</v>
      </c>
      <c r="AD77" s="9">
        <f t="shared" ca="1" si="54"/>
        <v>2.165181038430068</v>
      </c>
      <c r="AE77" s="9">
        <f t="shared" ca="1" si="54"/>
        <v>0.81974086486283992</v>
      </c>
      <c r="AF77" s="9">
        <f t="shared" ca="1" si="54"/>
        <v>1.2664211722220005</v>
      </c>
      <c r="AG77" s="9">
        <f t="shared" ca="1" si="54"/>
        <v>0.8781189556172857</v>
      </c>
      <c r="AH77" s="9">
        <f t="shared" ca="1" si="54"/>
        <v>1.2338800573803999</v>
      </c>
      <c r="AI77" s="9">
        <f t="shared" ca="1" si="54"/>
        <v>1.2342612218737039</v>
      </c>
      <c r="AJ77" s="9">
        <f t="shared" ca="1" si="54"/>
        <v>1.5869528857400697</v>
      </c>
      <c r="AK77" s="9">
        <f t="shared" ca="1" si="54"/>
        <v>1.3012721105940708</v>
      </c>
      <c r="AL77" s="9">
        <f t="shared" ca="1" si="54"/>
        <v>1.3747787995421776</v>
      </c>
      <c r="AM77" s="9">
        <f t="shared" ca="1" si="54"/>
        <v>1.9377659006371524</v>
      </c>
      <c r="AN77" s="9">
        <f ca="1">AVERAGE(OFFSET($A77,0,Fixtures!$D$6,1,3))</f>
        <v>1.3345670409425345</v>
      </c>
      <c r="AO77" s="9">
        <f ca="1">AVERAGE(OFFSET($A77,0,Fixtures!$D$6,1,6))</f>
        <v>1.3545899450658194</v>
      </c>
      <c r="AP77" s="9">
        <f ca="1">AVERAGE(OFFSET($A77,0,Fixtures!$D$6,1,9))</f>
        <v>1.2784399839571781</v>
      </c>
      <c r="AQ77" s="9">
        <f ca="1">AVERAGE(OFFSET($A77,0,Fixtures!$D$6,1,12))</f>
        <v>1.3023705061518704</v>
      </c>
      <c r="AR77" s="9">
        <f ca="1">IF(OR(Fixtures!$D$6&lt;=0,Fixtures!$D$6&gt;39),AVERAGE(A77:AM77),AVERAGE(OFFSET($A77,0,Fixtures!$D$6,1,39-Fixtures!$D$6)))</f>
        <v>1.3529279124286984</v>
      </c>
    </row>
    <row r="78" spans="1:44" x14ac:dyDescent="0.25">
      <c r="A78" s="30" t="s">
        <v>61</v>
      </c>
      <c r="B78" s="9">
        <f ca="1">MIN(VLOOKUP($A74,$A$2:$AM$12,B$14+1,FALSE),VLOOKUP($A78,$A$2:$AM$12,B$14+1,FALSE))</f>
        <v>1.1445174919273002</v>
      </c>
      <c r="C78" s="9">
        <f t="shared" ref="C78:AM78" ca="1" si="55">MIN(VLOOKUP($A74,$A$2:$AM$12,C$14+1,FALSE),VLOOKUP($A78,$A$2:$AM$12,C$14+1,FALSE))</f>
        <v>1.4412494199371324</v>
      </c>
      <c r="D78" s="9">
        <f t="shared" ca="1" si="55"/>
        <v>1.6402904801219682</v>
      </c>
      <c r="E78" s="9">
        <f t="shared" ca="1" si="55"/>
        <v>1.1803633636588731</v>
      </c>
      <c r="F78" s="9">
        <f t="shared" ca="1" si="55"/>
        <v>1.5142383464172118</v>
      </c>
      <c r="G78" s="9">
        <f t="shared" ca="1" si="55"/>
        <v>0.85737152876241396</v>
      </c>
      <c r="H78" s="9">
        <f t="shared" ca="1" si="55"/>
        <v>1.4938503210901672</v>
      </c>
      <c r="I78" s="9">
        <f t="shared" ca="1" si="55"/>
        <v>1.079917467879987</v>
      </c>
      <c r="J78" s="9">
        <f t="shared" ca="1" si="55"/>
        <v>1.9735766264259875</v>
      </c>
      <c r="K78" s="9">
        <f t="shared" ca="1" si="55"/>
        <v>1.3905667544421056</v>
      </c>
      <c r="L78" s="9">
        <f t="shared" ca="1" si="55"/>
        <v>1.3544023469090885</v>
      </c>
      <c r="M78" s="9">
        <f t="shared" ca="1" si="55"/>
        <v>0.97431977194419606</v>
      </c>
      <c r="N78" s="9">
        <f t="shared" ca="1" si="55"/>
        <v>1.3923378955447356</v>
      </c>
      <c r="O78" s="9">
        <f t="shared" ca="1" si="55"/>
        <v>0.68244270205182911</v>
      </c>
      <c r="P78" s="9">
        <f t="shared" ca="1" si="55"/>
        <v>1.7152172147606282</v>
      </c>
      <c r="Q78" s="9">
        <f t="shared" ca="1" si="55"/>
        <v>1.4494187116763262</v>
      </c>
      <c r="R78" s="9">
        <f t="shared" ca="1" si="55"/>
        <v>0.73104306309611711</v>
      </c>
      <c r="S78" s="9">
        <f t="shared" ca="1" si="55"/>
        <v>0.86424648725569986</v>
      </c>
      <c r="T78" s="9">
        <f t="shared" ca="1" si="55"/>
        <v>1.6132100446108455</v>
      </c>
      <c r="U78" s="9">
        <f t="shared" ca="1" si="55"/>
        <v>1.2991576518632995</v>
      </c>
      <c r="V78" s="9">
        <f t="shared" ca="1" si="55"/>
        <v>1.0000155042008554</v>
      </c>
      <c r="W78" s="9">
        <f t="shared" ca="1" si="55"/>
        <v>2.077266386265368</v>
      </c>
      <c r="X78" s="9">
        <f t="shared" ca="1" si="55"/>
        <v>1.3211546011611979</v>
      </c>
      <c r="Y78" s="9">
        <f t="shared" ca="1" si="55"/>
        <v>1.940716986116781</v>
      </c>
      <c r="Z78" s="9">
        <f t="shared" ca="1" si="55"/>
        <v>0.96480333070171664</v>
      </c>
      <c r="AA78" s="9">
        <f t="shared" ca="1" si="55"/>
        <v>1.7097113151012759</v>
      </c>
      <c r="AB78" s="9">
        <f t="shared" ca="1" si="55"/>
        <v>0.78256073162762396</v>
      </c>
      <c r="AC78" s="9">
        <f t="shared" ca="1" si="55"/>
        <v>1.0920519831435824</v>
      </c>
      <c r="AD78" s="9">
        <f t="shared" ca="1" si="55"/>
        <v>1.027535163120384</v>
      </c>
      <c r="AE78" s="9">
        <f t="shared" ca="1" si="55"/>
        <v>1.1482032594678582</v>
      </c>
      <c r="AF78" s="9">
        <f t="shared" ca="1" si="55"/>
        <v>0.9320609052820128</v>
      </c>
      <c r="AG78" s="9">
        <f t="shared" ca="1" si="55"/>
        <v>1.0194514438058189</v>
      </c>
      <c r="AH78" s="9">
        <f t="shared" ca="1" si="55"/>
        <v>0.90666603388129052</v>
      </c>
      <c r="AI78" s="9">
        <f t="shared" ca="1" si="55"/>
        <v>1.455465338336392</v>
      </c>
      <c r="AJ78" s="9">
        <f t="shared" ca="1" si="55"/>
        <v>1.7632588518854777</v>
      </c>
      <c r="AK78" s="9">
        <f t="shared" ca="1" si="55"/>
        <v>1.0980456933047886</v>
      </c>
      <c r="AL78" s="9">
        <f t="shared" ca="1" si="55"/>
        <v>1.2807648762994086</v>
      </c>
      <c r="AM78" s="9">
        <f t="shared" ca="1" si="55"/>
        <v>1.0136636864445796</v>
      </c>
      <c r="AN78" s="9">
        <f ca="1">AVERAGE(OFFSET($A78,0,Fixtures!$D$6,1,3))</f>
        <v>1.152358459143539</v>
      </c>
      <c r="AO78" s="9">
        <f ca="1">AVERAGE(OFFSET($A78,0,Fixtures!$D$6,1,6))</f>
        <v>1.1208109638604069</v>
      </c>
      <c r="AP78" s="9">
        <f ca="1">AVERAGE(OFFSET($A78,0,Fixtures!$D$6,1,9))</f>
        <v>1.0647826851257294</v>
      </c>
      <c r="AQ78" s="9">
        <f ca="1">AVERAGE(OFFSET($A78,0,Fixtures!$D$6,1,12))</f>
        <v>1.1583178374715186</v>
      </c>
      <c r="AR78" s="9">
        <f ca="1">IF(OR(Fixtures!$D$6&lt;=0,Fixtures!$D$6&gt;39),AVERAGE(A78:AM78),AVERAGE(OFFSET($A78,0,Fixtures!$D$6,1,39-Fixtures!$D$6)))</f>
        <v>1.1567316151715867</v>
      </c>
    </row>
    <row r="79" spans="1:44" x14ac:dyDescent="0.25">
      <c r="A79" s="30" t="s">
        <v>53</v>
      </c>
      <c r="B79" s="9">
        <f ca="1">MIN(VLOOKUP($A74,$A$2:$AM$12,B$14+1,FALSE),VLOOKUP($A79,$A$2:$AM$12,B$14+1,FALSE))</f>
        <v>1.1693788952244597</v>
      </c>
      <c r="C79" s="9">
        <f t="shared" ref="C79:AM79" ca="1" si="56">MIN(VLOOKUP($A74,$A$2:$AM$12,C$14+1,FALSE),VLOOKUP($A79,$A$2:$AM$12,C$14+1,FALSE))</f>
        <v>1.466602372149032</v>
      </c>
      <c r="D79" s="9">
        <f t="shared" ca="1" si="56"/>
        <v>1.94387562199855</v>
      </c>
      <c r="E79" s="9">
        <f t="shared" ca="1" si="56"/>
        <v>1.0828577741273131</v>
      </c>
      <c r="F79" s="9">
        <f t="shared" ca="1" si="56"/>
        <v>1.6621175288190033</v>
      </c>
      <c r="G79" s="9">
        <f t="shared" ca="1" si="56"/>
        <v>1.1890088807096002</v>
      </c>
      <c r="H79" s="9">
        <f t="shared" ca="1" si="56"/>
        <v>0.9283970311817541</v>
      </c>
      <c r="I79" s="9">
        <f t="shared" ca="1" si="56"/>
        <v>1.5760375213881148</v>
      </c>
      <c r="J79" s="9">
        <f t="shared" ca="1" si="56"/>
        <v>2.0193667859148263</v>
      </c>
      <c r="K79" s="9">
        <f t="shared" ca="1" si="56"/>
        <v>1.3905667544421056</v>
      </c>
      <c r="L79" s="9">
        <f t="shared" ca="1" si="56"/>
        <v>1.430600350376297</v>
      </c>
      <c r="M79" s="9">
        <f t="shared" ca="1" si="56"/>
        <v>0.99103611385979762</v>
      </c>
      <c r="N79" s="9">
        <f t="shared" ca="1" si="56"/>
        <v>1.6952693145626916</v>
      </c>
      <c r="O79" s="9">
        <f t="shared" ca="1" si="56"/>
        <v>1.4547405595651999</v>
      </c>
      <c r="P79" s="9">
        <f t="shared" ca="1" si="56"/>
        <v>0.84738883388304742</v>
      </c>
      <c r="Q79" s="9">
        <f t="shared" ca="1" si="56"/>
        <v>1.4494187116763262</v>
      </c>
      <c r="R79" s="9">
        <f t="shared" ca="1" si="56"/>
        <v>1.0976365852389804</v>
      </c>
      <c r="S79" s="9">
        <f t="shared" ca="1" si="56"/>
        <v>0.86424648725569986</v>
      </c>
      <c r="T79" s="9">
        <f t="shared" ca="1" si="56"/>
        <v>1.0550333820862585</v>
      </c>
      <c r="U79" s="9">
        <f t="shared" ca="1" si="56"/>
        <v>1.3676091418887604</v>
      </c>
      <c r="V79" s="9">
        <f t="shared" ca="1" si="56"/>
        <v>1.3868647009011394</v>
      </c>
      <c r="W79" s="9">
        <f t="shared" ca="1" si="56"/>
        <v>1.0447285894723886</v>
      </c>
      <c r="X79" s="9">
        <f t="shared" ca="1" si="56"/>
        <v>1.7905923395816146</v>
      </c>
      <c r="Y79" s="9">
        <f t="shared" ca="1" si="56"/>
        <v>1.2393304489299652</v>
      </c>
      <c r="Z79" s="9">
        <f t="shared" ca="1" si="56"/>
        <v>0.98177514168654179</v>
      </c>
      <c r="AA79" s="9">
        <f t="shared" ca="1" si="56"/>
        <v>1.7468499545945635</v>
      </c>
      <c r="AB79" s="9">
        <f t="shared" ca="1" si="56"/>
        <v>0.79160339091750376</v>
      </c>
      <c r="AC79" s="9">
        <f t="shared" ca="1" si="56"/>
        <v>1.1389166442744056</v>
      </c>
      <c r="AD79" s="9">
        <f t="shared" ca="1" si="56"/>
        <v>1.0092737492618424</v>
      </c>
      <c r="AE79" s="9">
        <f t="shared" ca="1" si="56"/>
        <v>1.1482032594678582</v>
      </c>
      <c r="AF79" s="9">
        <f t="shared" ca="1" si="56"/>
        <v>1.2664211722220005</v>
      </c>
      <c r="AG79" s="9">
        <f t="shared" ca="1" si="56"/>
        <v>0.97383458946100143</v>
      </c>
      <c r="AH79" s="9">
        <f t="shared" ca="1" si="56"/>
        <v>1.2338800573803999</v>
      </c>
      <c r="AI79" s="9">
        <f t="shared" ca="1" si="56"/>
        <v>1.5310521315801811</v>
      </c>
      <c r="AJ79" s="9">
        <f t="shared" ca="1" si="56"/>
        <v>1.6176023539432707</v>
      </c>
      <c r="AK79" s="9">
        <f t="shared" ca="1" si="56"/>
        <v>1.3012721105940708</v>
      </c>
      <c r="AL79" s="9">
        <f t="shared" ca="1" si="56"/>
        <v>1.7761737600723664</v>
      </c>
      <c r="AM79" s="9">
        <f t="shared" ca="1" si="56"/>
        <v>1.1126571887135477</v>
      </c>
      <c r="AN79" s="9">
        <f ca="1">AVERAGE(OFFSET($A79,0,Fixtures!$D$6,1,3))</f>
        <v>1.1734094957328696</v>
      </c>
      <c r="AO79" s="9">
        <f ca="1">AVERAGE(OFFSET($A79,0,Fixtures!$D$6,1,6))</f>
        <v>1.1361036900337858</v>
      </c>
      <c r="AP79" s="9">
        <f ca="1">AVERAGE(OFFSET($A79,0,Fixtures!$D$6,1,9))</f>
        <v>1.1434175510295685</v>
      </c>
      <c r="AQ79" s="9">
        <f ca="1">AVERAGE(OFFSET($A79,0,Fixtures!$D$6,1,12))</f>
        <v>1.2283903796153031</v>
      </c>
      <c r="AR79" s="9">
        <f ca="1">IF(OR(Fixtures!$D$6&lt;=0,Fixtures!$D$6&gt;39),AVERAGE(A79:AM79),AVERAGE(OFFSET($A79,0,Fixtures!$D$6,1,39-Fixtures!$D$6)))</f>
        <v>1.2592511074406825</v>
      </c>
    </row>
    <row r="80" spans="1:44" x14ac:dyDescent="0.25">
      <c r="A80" s="30" t="s">
        <v>113</v>
      </c>
      <c r="B80" s="9">
        <f ca="1">MIN(VLOOKUP($A74,$A$2:$AM$12,B$14+1,FALSE),VLOOKUP($A80,$A$2:$AM$12,B$14+1,FALSE))</f>
        <v>1.2218284215576998</v>
      </c>
      <c r="C80" s="9">
        <f t="shared" ref="C80:AM80" ca="1" si="57">MIN(VLOOKUP($A74,$A$2:$AM$12,C$14+1,FALSE),VLOOKUP($A80,$A$2:$AM$12,C$14+1,FALSE))</f>
        <v>0.96284356691808692</v>
      </c>
      <c r="D80" s="9">
        <f t="shared" ca="1" si="57"/>
        <v>1.8622503546878193</v>
      </c>
      <c r="E80" s="9">
        <f t="shared" ca="1" si="57"/>
        <v>1.1803633636588731</v>
      </c>
      <c r="F80" s="9">
        <f t="shared" ca="1" si="57"/>
        <v>2.4561975622825138</v>
      </c>
      <c r="G80" s="9">
        <f t="shared" ca="1" si="57"/>
        <v>1.2837052512019649</v>
      </c>
      <c r="H80" s="9">
        <f t="shared" ca="1" si="57"/>
        <v>1.3427010172241136</v>
      </c>
      <c r="I80" s="9">
        <f t="shared" ca="1" si="57"/>
        <v>1.3171022934821894</v>
      </c>
      <c r="J80" s="9">
        <f t="shared" ca="1" si="57"/>
        <v>1.5396825070249736</v>
      </c>
      <c r="K80" s="9">
        <f t="shared" ca="1" si="57"/>
        <v>1.3905667544421056</v>
      </c>
      <c r="L80" s="9">
        <f t="shared" ca="1" si="57"/>
        <v>1.8432035425065236</v>
      </c>
      <c r="M80" s="9">
        <f t="shared" ca="1" si="57"/>
        <v>0.99103611385979762</v>
      </c>
      <c r="N80" s="9">
        <f t="shared" ca="1" si="57"/>
        <v>1.8918143436896551</v>
      </c>
      <c r="O80" s="9">
        <f t="shared" ca="1" si="57"/>
        <v>1.2707249780511949</v>
      </c>
      <c r="P80" s="9">
        <f t="shared" ca="1" si="57"/>
        <v>1.7152172147606282</v>
      </c>
      <c r="Q80" s="9">
        <f t="shared" ca="1" si="57"/>
        <v>1.1941533982533097</v>
      </c>
      <c r="R80" s="9">
        <f t="shared" ca="1" si="57"/>
        <v>1.7013446167555941</v>
      </c>
      <c r="S80" s="9">
        <f t="shared" ca="1" si="57"/>
        <v>0.86424648725569986</v>
      </c>
      <c r="T80" s="9">
        <f t="shared" ca="1" si="57"/>
        <v>1.9675231791524064</v>
      </c>
      <c r="U80" s="9">
        <f t="shared" ca="1" si="57"/>
        <v>1.3533479374012047</v>
      </c>
      <c r="V80" s="9">
        <f t="shared" ca="1" si="57"/>
        <v>0.89883291235663798</v>
      </c>
      <c r="W80" s="9">
        <f t="shared" ca="1" si="57"/>
        <v>2.077266386265368</v>
      </c>
      <c r="X80" s="9">
        <f t="shared" ca="1" si="57"/>
        <v>1.0306965542894448</v>
      </c>
      <c r="Y80" s="9">
        <f t="shared" ca="1" si="57"/>
        <v>2.021667906488219</v>
      </c>
      <c r="Z80" s="9">
        <f t="shared" ca="1" si="57"/>
        <v>1.0857766223862273</v>
      </c>
      <c r="AA80" s="9">
        <f t="shared" ca="1" si="57"/>
        <v>1.8252004815861935</v>
      </c>
      <c r="AB80" s="9">
        <f t="shared" ca="1" si="57"/>
        <v>1.2910348760239467</v>
      </c>
      <c r="AC80" s="9">
        <f t="shared" ca="1" si="57"/>
        <v>1.1389166442744056</v>
      </c>
      <c r="AD80" s="9">
        <f t="shared" ca="1" si="57"/>
        <v>1.7838587801067962</v>
      </c>
      <c r="AE80" s="9">
        <f t="shared" ca="1" si="57"/>
        <v>1.1482032594678582</v>
      </c>
      <c r="AF80" s="9">
        <f t="shared" ca="1" si="57"/>
        <v>1.2664211722220005</v>
      </c>
      <c r="AG80" s="9">
        <f t="shared" ca="1" si="57"/>
        <v>1.4804366639140187</v>
      </c>
      <c r="AH80" s="9">
        <f t="shared" ca="1" si="57"/>
        <v>1.2338800573803999</v>
      </c>
      <c r="AI80" s="9">
        <f t="shared" ca="1" si="57"/>
        <v>1.8338230035639556</v>
      </c>
      <c r="AJ80" s="9">
        <f t="shared" ca="1" si="57"/>
        <v>1.2832589103088496</v>
      </c>
      <c r="AK80" s="9">
        <f t="shared" ca="1" si="57"/>
        <v>1.3012721105940708</v>
      </c>
      <c r="AL80" s="9">
        <f t="shared" ca="1" si="57"/>
        <v>1.1844951404491368</v>
      </c>
      <c r="AM80" s="9">
        <f t="shared" ca="1" si="57"/>
        <v>1.9826472172771732</v>
      </c>
      <c r="AN80" s="9">
        <f ca="1">AVERAGE(OFFSET($A80,0,Fixtures!$D$6,1,3))</f>
        <v>1.400670659998789</v>
      </c>
      <c r="AO80" s="9">
        <f ca="1">AVERAGE(OFFSET($A80,0,Fixtures!$D$6,1,6))</f>
        <v>1.3788317773075711</v>
      </c>
      <c r="AP80" s="9">
        <f ca="1">AVERAGE(OFFSET($A80,0,Fixtures!$D$6,1,9))</f>
        <v>1.3615253952624271</v>
      </c>
      <c r="AQ80" s="9">
        <f ca="1">AVERAGE(OFFSET($A80,0,Fixtures!$D$6,1,12))</f>
        <v>1.3893402151523933</v>
      </c>
      <c r="AR80" s="9">
        <f ca="1">IF(OR(Fixtures!$D$6&lt;=0,Fixtures!$D$6&gt;39),AVERAGE(A80:AM80),AVERAGE(OFFSET($A80,0,Fixtures!$D$6,1,39-Fixtures!$D$6)))</f>
        <v>1.4170874956825019</v>
      </c>
    </row>
    <row r="81" spans="1:44" x14ac:dyDescent="0.25">
      <c r="A81" s="30" t="s">
        <v>112</v>
      </c>
      <c r="B81" s="9">
        <f ca="1">MIN(VLOOKUP($A74,$A$2:$AM$12,B$14+1,FALSE),VLOOKUP($A81,$A$2:$AM$12,B$14+1,FALSE))</f>
        <v>1.0466734691050039</v>
      </c>
      <c r="C81" s="9">
        <f t="shared" ref="C81:AM81" ca="1" si="58">MIN(VLOOKUP($A74,$A$2:$AM$12,C$14+1,FALSE),VLOOKUP($A81,$A$2:$AM$12,C$14+1,FALSE))</f>
        <v>0.61102503810340225</v>
      </c>
      <c r="D81" s="9">
        <f t="shared" ca="1" si="58"/>
        <v>1.1828957040465173</v>
      </c>
      <c r="E81" s="9">
        <f t="shared" ca="1" si="58"/>
        <v>1.1803633636588731</v>
      </c>
      <c r="F81" s="9">
        <f t="shared" ca="1" si="58"/>
        <v>1.0247436773992749</v>
      </c>
      <c r="G81" s="9">
        <f t="shared" ca="1" si="58"/>
        <v>1.2837052512019649</v>
      </c>
      <c r="H81" s="9">
        <f t="shared" ca="1" si="58"/>
        <v>1.4017379409075512</v>
      </c>
      <c r="I81" s="9">
        <f t="shared" ca="1" si="58"/>
        <v>1.2466296630034459</v>
      </c>
      <c r="J81" s="9">
        <f t="shared" ca="1" si="58"/>
        <v>0.86383661240989273</v>
      </c>
      <c r="K81" s="9">
        <f t="shared" ca="1" si="58"/>
        <v>1.3031508156528486</v>
      </c>
      <c r="L81" s="9">
        <f t="shared" ca="1" si="58"/>
        <v>0.8052177199749192</v>
      </c>
      <c r="M81" s="9">
        <f t="shared" ca="1" si="58"/>
        <v>0.99103611385979762</v>
      </c>
      <c r="N81" s="9">
        <f t="shared" ca="1" si="58"/>
        <v>1.1632007366265475</v>
      </c>
      <c r="O81" s="9">
        <f t="shared" ca="1" si="58"/>
        <v>1.4686339968231581</v>
      </c>
      <c r="P81" s="9">
        <f t="shared" ca="1" si="58"/>
        <v>0.65453936885914354</v>
      </c>
      <c r="Q81" s="9">
        <f t="shared" ca="1" si="58"/>
        <v>1.1467327659735322</v>
      </c>
      <c r="R81" s="9">
        <f t="shared" ca="1" si="58"/>
        <v>0.89536383013722187</v>
      </c>
      <c r="S81" s="9">
        <f t="shared" ca="1" si="58"/>
        <v>0.86424648725569986</v>
      </c>
      <c r="T81" s="9">
        <f t="shared" ca="1" si="58"/>
        <v>0.83452068349817443</v>
      </c>
      <c r="U81" s="9">
        <f t="shared" ca="1" si="58"/>
        <v>1.3676091418887604</v>
      </c>
      <c r="V81" s="9">
        <f t="shared" ca="1" si="58"/>
        <v>1.6731122184211658</v>
      </c>
      <c r="W81" s="9">
        <f t="shared" ca="1" si="58"/>
        <v>0.87235715758579102</v>
      </c>
      <c r="X81" s="9">
        <f t="shared" ca="1" si="58"/>
        <v>1.290422593846877</v>
      </c>
      <c r="Y81" s="9">
        <f t="shared" ca="1" si="58"/>
        <v>1.6697187969544125</v>
      </c>
      <c r="Z81" s="9">
        <f t="shared" ca="1" si="58"/>
        <v>0.91276579766063792</v>
      </c>
      <c r="AA81" s="9">
        <f t="shared" ca="1" si="58"/>
        <v>0.7006657107231844</v>
      </c>
      <c r="AB81" s="9">
        <f t="shared" ca="1" si="58"/>
        <v>0.90758372940560095</v>
      </c>
      <c r="AC81" s="9">
        <f t="shared" ca="1" si="58"/>
        <v>1.1389166442744056</v>
      </c>
      <c r="AD81" s="9">
        <f t="shared" ca="1" si="58"/>
        <v>0.76764755408145557</v>
      </c>
      <c r="AE81" s="9">
        <f t="shared" ca="1" si="58"/>
        <v>0.97776868681427642</v>
      </c>
      <c r="AF81" s="9">
        <f t="shared" ca="1" si="58"/>
        <v>1.2664211722220005</v>
      </c>
      <c r="AG81" s="9">
        <f t="shared" ca="1" si="58"/>
        <v>0.92000355533223244</v>
      </c>
      <c r="AH81" s="9">
        <f t="shared" ca="1" si="58"/>
        <v>1.2028561002094473</v>
      </c>
      <c r="AI81" s="9">
        <f t="shared" ca="1" si="58"/>
        <v>0.98313515489814718</v>
      </c>
      <c r="AJ81" s="9">
        <f t="shared" ca="1" si="58"/>
        <v>1.2659545264623235</v>
      </c>
      <c r="AK81" s="9">
        <f t="shared" ca="1" si="58"/>
        <v>1.3012721105940708</v>
      </c>
      <c r="AL81" s="9">
        <f t="shared" ca="1" si="58"/>
        <v>0.9669040491985289</v>
      </c>
      <c r="AM81" s="9">
        <f t="shared" ca="1" si="58"/>
        <v>1.5307899378433614</v>
      </c>
      <c r="AN81" s="9">
        <f ca="1">AVERAGE(OFFSET($A81,0,Fixtures!$D$6,1,3))</f>
        <v>0.84033841259647446</v>
      </c>
      <c r="AO81" s="9">
        <f ca="1">AVERAGE(OFFSET($A81,0,Fixtures!$D$6,1,6))</f>
        <v>0.90089135382659358</v>
      </c>
      <c r="AP81" s="9">
        <f ca="1">AVERAGE(OFFSET($A81,0,Fixtures!$D$6,1,9))</f>
        <v>0.97718099452480467</v>
      </c>
      <c r="AQ81" s="9">
        <f ca="1">AVERAGE(OFFSET($A81,0,Fixtures!$D$6,1,12))</f>
        <v>1.0287492285564819</v>
      </c>
      <c r="AR81" s="9">
        <f ca="1">IF(OR(Fixtures!$D$6&lt;=0,Fixtures!$D$6&gt;39),AVERAGE(A81:AM81),AVERAGE(OFFSET($A81,0,Fixtures!$D$6,1,39-Fixtures!$D$6)))</f>
        <v>1.0601917664085481</v>
      </c>
    </row>
    <row r="82" spans="1:44" x14ac:dyDescent="0.25">
      <c r="A82" s="30" t="s">
        <v>10</v>
      </c>
      <c r="B82" s="9">
        <f ca="1">MIN(VLOOKUP($A74,$A$2:$AM$12,B$14+1,FALSE),VLOOKUP($A82,$A$2:$AM$12,B$14+1,FALSE))</f>
        <v>1.2218284215576998</v>
      </c>
      <c r="C82" s="9">
        <f t="shared" ref="C82:AM82" ca="1" si="59">MIN(VLOOKUP($A74,$A$2:$AM$12,C$14+1,FALSE),VLOOKUP($A82,$A$2:$AM$12,C$14+1,FALSE))</f>
        <v>1.6219626087497965</v>
      </c>
      <c r="D82" s="9">
        <f t="shared" ca="1" si="59"/>
        <v>1.5918730755755952</v>
      </c>
      <c r="E82" s="9">
        <f t="shared" ca="1" si="59"/>
        <v>1.1803633636588731</v>
      </c>
      <c r="F82" s="9">
        <f t="shared" ca="1" si="59"/>
        <v>1.4238423129636764</v>
      </c>
      <c r="G82" s="9">
        <f t="shared" ca="1" si="59"/>
        <v>0.82268248035604863</v>
      </c>
      <c r="H82" s="9">
        <f t="shared" ca="1" si="59"/>
        <v>1.6136570563317163</v>
      </c>
      <c r="I82" s="9">
        <f t="shared" ca="1" si="59"/>
        <v>1.4864129839792515</v>
      </c>
      <c r="J82" s="9">
        <f t="shared" ca="1" si="59"/>
        <v>1.7243878796275658</v>
      </c>
      <c r="K82" s="9">
        <f t="shared" ca="1" si="59"/>
        <v>1.3888899612385484</v>
      </c>
      <c r="L82" s="9">
        <f t="shared" ca="1" si="59"/>
        <v>1.8432035425065236</v>
      </c>
      <c r="M82" s="9">
        <f t="shared" ca="1" si="59"/>
        <v>0.99103611385979762</v>
      </c>
      <c r="N82" s="9">
        <f t="shared" ca="1" si="59"/>
        <v>1.5151420198909231</v>
      </c>
      <c r="O82" s="9">
        <f t="shared" ca="1" si="59"/>
        <v>0.9798475011715545</v>
      </c>
      <c r="P82" s="9">
        <f t="shared" ca="1" si="59"/>
        <v>0.90132881367800777</v>
      </c>
      <c r="Q82" s="9">
        <f t="shared" ca="1" si="59"/>
        <v>1.148041292976361</v>
      </c>
      <c r="R82" s="9">
        <f t="shared" ca="1" si="59"/>
        <v>1.0242729723683679</v>
      </c>
      <c r="S82" s="9">
        <f t="shared" ca="1" si="59"/>
        <v>0.86424648725569986</v>
      </c>
      <c r="T82" s="9">
        <f t="shared" ca="1" si="59"/>
        <v>2.2204440871788824</v>
      </c>
      <c r="U82" s="9">
        <f t="shared" ca="1" si="59"/>
        <v>0.71743141731271676</v>
      </c>
      <c r="V82" s="9">
        <f t="shared" ca="1" si="59"/>
        <v>1.0802167071311488</v>
      </c>
      <c r="W82" s="9">
        <f t="shared" ca="1" si="59"/>
        <v>2.0747615470353629</v>
      </c>
      <c r="X82" s="9">
        <f t="shared" ca="1" si="59"/>
        <v>1.1543422995853951</v>
      </c>
      <c r="Y82" s="9">
        <f t="shared" ca="1" si="59"/>
        <v>1.0717185369733178</v>
      </c>
      <c r="Z82" s="9">
        <f t="shared" ca="1" si="59"/>
        <v>1.0857766223862273</v>
      </c>
      <c r="AA82" s="9">
        <f t="shared" ca="1" si="59"/>
        <v>0.94544160069126315</v>
      </c>
      <c r="AB82" s="9">
        <f t="shared" ca="1" si="59"/>
        <v>1.0512861202214505</v>
      </c>
      <c r="AC82" s="9">
        <f t="shared" ca="1" si="59"/>
        <v>1.1389166442744056</v>
      </c>
      <c r="AD82" s="9">
        <f t="shared" ca="1" si="59"/>
        <v>0.76852351017425802</v>
      </c>
      <c r="AE82" s="9">
        <f t="shared" ca="1" si="59"/>
        <v>1.1482032594678582</v>
      </c>
      <c r="AF82" s="9">
        <f t="shared" ca="1" si="59"/>
        <v>1.0142686248856592</v>
      </c>
      <c r="AG82" s="9">
        <f t="shared" ca="1" si="59"/>
        <v>1.4637228103920754</v>
      </c>
      <c r="AH82" s="9">
        <f t="shared" ca="1" si="59"/>
        <v>1.2338800573803999</v>
      </c>
      <c r="AI82" s="9">
        <f t="shared" ca="1" si="59"/>
        <v>1.6959190350318549</v>
      </c>
      <c r="AJ82" s="9">
        <f t="shared" ca="1" si="59"/>
        <v>1.7632588518854777</v>
      </c>
      <c r="AK82" s="9">
        <f t="shared" ca="1" si="59"/>
        <v>1.0656340423274644</v>
      </c>
      <c r="AL82" s="9">
        <f t="shared" ca="1" si="59"/>
        <v>1.2289454336182952</v>
      </c>
      <c r="AM82" s="9">
        <f t="shared" ca="1" si="59"/>
        <v>0.95315063925667542</v>
      </c>
      <c r="AN82" s="9">
        <f ca="1">AVERAGE(OFFSET($A82,0,Fixtures!$D$6,1,3))</f>
        <v>1.0275014477663138</v>
      </c>
      <c r="AO82" s="9">
        <f ca="1">AVERAGE(OFFSET($A82,0,Fixtures!$D$6,1,6))</f>
        <v>1.0230246262025771</v>
      </c>
      <c r="AP82" s="9">
        <f ca="1">AVERAGE(OFFSET($A82,0,Fixtures!$D$6,1,9))</f>
        <v>1.0944465833192885</v>
      </c>
      <c r="AQ82" s="9">
        <f ca="1">AVERAGE(OFFSET($A82,0,Fixtures!$D$6,1,12))</f>
        <v>1.1979025982598663</v>
      </c>
      <c r="AR82" s="9">
        <f ca="1">IF(OR(Fixtures!$D$6&lt;=0,Fixtures!$D$6&gt;39),AVERAGE(A82:AM82),AVERAGE(OFFSET($A82,0,Fixtures!$D$6,1,39-Fixtures!$D$6)))</f>
        <v>1.1826376608566689</v>
      </c>
    </row>
    <row r="83" spans="1:44" x14ac:dyDescent="0.25">
      <c r="A83" s="30" t="s">
        <v>71</v>
      </c>
      <c r="B83" s="9">
        <f ca="1">MIN(VLOOKUP($A74,$A$2:$AM$12,B$14+1,FALSE),VLOOKUP($A83,$A$2:$AM$12,B$14+1,FALSE))</f>
        <v>1.1511613365188871</v>
      </c>
      <c r="C83" s="9">
        <f t="shared" ref="C83:AM83" ca="1" si="60">MIN(VLOOKUP($A74,$A$2:$AM$12,C$14+1,FALSE),VLOOKUP($A83,$A$2:$AM$12,C$14+1,FALSE))</f>
        <v>1.6219626087497965</v>
      </c>
      <c r="D83" s="9">
        <f t="shared" ca="1" si="60"/>
        <v>1.1064806462605581</v>
      </c>
      <c r="E83" s="9">
        <f t="shared" ca="1" si="60"/>
        <v>1.1803633636588731</v>
      </c>
      <c r="F83" s="9">
        <f t="shared" ca="1" si="60"/>
        <v>1.0956733544870698</v>
      </c>
      <c r="G83" s="9">
        <f t="shared" ca="1" si="60"/>
        <v>1.2837052512019649</v>
      </c>
      <c r="H83" s="9">
        <f t="shared" ca="1" si="60"/>
        <v>1.8627864513913885</v>
      </c>
      <c r="I83" s="9">
        <f t="shared" ca="1" si="60"/>
        <v>1.0296500676668252</v>
      </c>
      <c r="J83" s="9">
        <f t="shared" ca="1" si="60"/>
        <v>1.7431684235544775</v>
      </c>
      <c r="K83" s="9">
        <f t="shared" ca="1" si="60"/>
        <v>0.88871059482005654</v>
      </c>
      <c r="L83" s="9">
        <f t="shared" ca="1" si="60"/>
        <v>1.605711800947486</v>
      </c>
      <c r="M83" s="9">
        <f t="shared" ca="1" si="60"/>
        <v>0.99103611385979762</v>
      </c>
      <c r="N83" s="9">
        <f t="shared" ca="1" si="60"/>
        <v>1.0213223052401921</v>
      </c>
      <c r="O83" s="9">
        <f t="shared" ca="1" si="60"/>
        <v>1.9416238234366843</v>
      </c>
      <c r="P83" s="9">
        <f t="shared" ca="1" si="60"/>
        <v>1.7152172147606282</v>
      </c>
      <c r="Q83" s="9">
        <f t="shared" ca="1" si="60"/>
        <v>0.77501213025302129</v>
      </c>
      <c r="R83" s="9">
        <f t="shared" ca="1" si="60"/>
        <v>1.7013446167555941</v>
      </c>
      <c r="S83" s="9">
        <f t="shared" ca="1" si="60"/>
        <v>0.86424648725569986</v>
      </c>
      <c r="T83" s="9">
        <f t="shared" ca="1" si="60"/>
        <v>1.5381192368850105</v>
      </c>
      <c r="U83" s="9">
        <f t="shared" ca="1" si="60"/>
        <v>1.1356618568365813</v>
      </c>
      <c r="V83" s="9">
        <f t="shared" ca="1" si="60"/>
        <v>1.2469892773777063</v>
      </c>
      <c r="W83" s="9">
        <f t="shared" ca="1" si="60"/>
        <v>1.3275800243608253</v>
      </c>
      <c r="X83" s="9">
        <f t="shared" ca="1" si="60"/>
        <v>1.1669143992389479</v>
      </c>
      <c r="Y83" s="9">
        <f t="shared" ca="1" si="60"/>
        <v>1.6964825268793375</v>
      </c>
      <c r="Z83" s="9">
        <f t="shared" ca="1" si="60"/>
        <v>1.0857766223862273</v>
      </c>
      <c r="AA83" s="9">
        <f t="shared" ca="1" si="60"/>
        <v>1.7196360706022882</v>
      </c>
      <c r="AB83" s="9">
        <f t="shared" ca="1" si="60"/>
        <v>1.2910348760239467</v>
      </c>
      <c r="AC83" s="9">
        <f t="shared" ca="1" si="60"/>
        <v>1.1389166442744056</v>
      </c>
      <c r="AD83" s="9">
        <f t="shared" ca="1" si="60"/>
        <v>1.1577341698841428</v>
      </c>
      <c r="AE83" s="9">
        <f t="shared" ca="1" si="60"/>
        <v>1.1482032594678582</v>
      </c>
      <c r="AF83" s="9">
        <f t="shared" ca="1" si="60"/>
        <v>1.2664211722220005</v>
      </c>
      <c r="AG83" s="9">
        <f t="shared" ca="1" si="60"/>
        <v>1.2997647082510033</v>
      </c>
      <c r="AH83" s="9">
        <f t="shared" ca="1" si="60"/>
        <v>1.2338800573803999</v>
      </c>
      <c r="AI83" s="9">
        <f t="shared" ca="1" si="60"/>
        <v>0.97366904639267948</v>
      </c>
      <c r="AJ83" s="9">
        <f t="shared" ca="1" si="60"/>
        <v>0.83020485080048045</v>
      </c>
      <c r="AK83" s="9">
        <f t="shared" ca="1" si="60"/>
        <v>1.3012721105940708</v>
      </c>
      <c r="AL83" s="9">
        <f t="shared" ca="1" si="60"/>
        <v>1.9176337703140465</v>
      </c>
      <c r="AM83" s="9">
        <f t="shared" ca="1" si="60"/>
        <v>1.636746615962166</v>
      </c>
      <c r="AN83" s="9">
        <f ca="1">AVERAGE(OFFSET($A83,0,Fixtures!$D$6,1,3))</f>
        <v>1.3654825230041541</v>
      </c>
      <c r="AO83" s="9">
        <f ca="1">AVERAGE(OFFSET($A83,0,Fixtures!$D$6,1,6))</f>
        <v>1.2568836071064782</v>
      </c>
      <c r="AP83" s="9">
        <f ca="1">AVERAGE(OFFSET($A83,0,Fixtures!$D$6,1,9))</f>
        <v>1.2601519533880305</v>
      </c>
      <c r="AQ83" s="9">
        <f ca="1">AVERAGE(OFFSET($A83,0,Fixtures!$D$6,1,12))</f>
        <v>1.2038761323566254</v>
      </c>
      <c r="AR83" s="9">
        <f ca="1">IF(OR(Fixtures!$D$6&lt;=0,Fixtures!$D$6&gt;39),AVERAGE(A83:AM83),AVERAGE(OFFSET($A83,0,Fixtures!$D$6,1,39-Fixtures!$D$6)))</f>
        <v>1.2857781410396942</v>
      </c>
    </row>
    <row r="84" spans="1:44" x14ac:dyDescent="0.25">
      <c r="A84" s="30" t="s">
        <v>63</v>
      </c>
      <c r="B84" s="9">
        <f ca="1">MIN(VLOOKUP($A74,$A$2:$AM$12,B$14+1,FALSE),VLOOKUP($A84,$A$2:$AM$12,B$14+1,FALSE))</f>
        <v>1.2218284215576998</v>
      </c>
      <c r="C84" s="9">
        <f t="shared" ref="C84:AM84" ca="1" si="61">MIN(VLOOKUP($A74,$A$2:$AM$12,C$14+1,FALSE),VLOOKUP($A84,$A$2:$AM$12,C$14+1,FALSE))</f>
        <v>1.6219626087497965</v>
      </c>
      <c r="D84" s="9">
        <f t="shared" ca="1" si="61"/>
        <v>1.94387562199855</v>
      </c>
      <c r="E84" s="9">
        <f t="shared" ca="1" si="61"/>
        <v>1.1803633636588731</v>
      </c>
      <c r="F84" s="9">
        <f t="shared" ca="1" si="61"/>
        <v>2.1570171810159646</v>
      </c>
      <c r="G84" s="9">
        <f t="shared" ca="1" si="61"/>
        <v>1.2837052512019649</v>
      </c>
      <c r="H84" s="9">
        <f t="shared" ca="1" si="61"/>
        <v>1.6879707726713107</v>
      </c>
      <c r="I84" s="9">
        <f t="shared" ca="1" si="61"/>
        <v>0.98540035276794213</v>
      </c>
      <c r="J84" s="9">
        <f t="shared" ca="1" si="61"/>
        <v>2.329364417362596</v>
      </c>
      <c r="K84" s="9">
        <f t="shared" ca="1" si="61"/>
        <v>1.3091634315132319</v>
      </c>
      <c r="L84" s="9">
        <f t="shared" ca="1" si="61"/>
        <v>1.0555759334777988</v>
      </c>
      <c r="M84" s="9">
        <f t="shared" ca="1" si="61"/>
        <v>0.99103611385979762</v>
      </c>
      <c r="N84" s="9">
        <f t="shared" ca="1" si="61"/>
        <v>1.4836901459653868</v>
      </c>
      <c r="O84" s="9">
        <f t="shared" ca="1" si="61"/>
        <v>2.3616848983011081</v>
      </c>
      <c r="P84" s="9">
        <f t="shared" ca="1" si="61"/>
        <v>1.7152172147606282</v>
      </c>
      <c r="Q84" s="9">
        <f t="shared" ca="1" si="61"/>
        <v>1.3931096919444432</v>
      </c>
      <c r="R84" s="9">
        <f t="shared" ca="1" si="61"/>
        <v>1.7013446167555941</v>
      </c>
      <c r="S84" s="9">
        <f t="shared" ca="1" si="61"/>
        <v>0.86424648725569986</v>
      </c>
      <c r="T84" s="9">
        <f t="shared" ca="1" si="61"/>
        <v>1.4720178109249509</v>
      </c>
      <c r="U84" s="9">
        <f t="shared" ca="1" si="61"/>
        <v>1.3676091418887604</v>
      </c>
      <c r="V84" s="9">
        <f t="shared" ca="1" si="61"/>
        <v>1.1299639056725299</v>
      </c>
      <c r="W84" s="9">
        <f t="shared" ca="1" si="61"/>
        <v>1.9556638915197666</v>
      </c>
      <c r="X84" s="9">
        <f t="shared" ca="1" si="61"/>
        <v>1.5593265934410765</v>
      </c>
      <c r="Y84" s="9">
        <f t="shared" ca="1" si="61"/>
        <v>2.0429716810930869</v>
      </c>
      <c r="Z84" s="9">
        <f t="shared" ca="1" si="61"/>
        <v>1.0857766223862273</v>
      </c>
      <c r="AA84" s="9">
        <f t="shared" ca="1" si="61"/>
        <v>1.8252004815861935</v>
      </c>
      <c r="AB84" s="9">
        <f t="shared" ca="1" si="61"/>
        <v>1.2910348760239467</v>
      </c>
      <c r="AC84" s="9">
        <f t="shared" ca="1" si="61"/>
        <v>1.1389166442744056</v>
      </c>
      <c r="AD84" s="9">
        <f t="shared" ca="1" si="61"/>
        <v>2.0810650953737984</v>
      </c>
      <c r="AE84" s="9">
        <f t="shared" ca="1" si="61"/>
        <v>1.1482032594678582</v>
      </c>
      <c r="AF84" s="9">
        <f t="shared" ca="1" si="61"/>
        <v>1.2664211722220005</v>
      </c>
      <c r="AG84" s="9">
        <f t="shared" ca="1" si="61"/>
        <v>1.4804366639140187</v>
      </c>
      <c r="AH84" s="9">
        <f t="shared" ca="1" si="61"/>
        <v>1.2338800573803999</v>
      </c>
      <c r="AI84" s="9">
        <f t="shared" ca="1" si="61"/>
        <v>1.2985749778456839</v>
      </c>
      <c r="AJ84" s="9">
        <f t="shared" ca="1" si="61"/>
        <v>1.7632588518854777</v>
      </c>
      <c r="AK84" s="9">
        <f t="shared" ca="1" si="61"/>
        <v>1.3012721105940708</v>
      </c>
      <c r="AL84" s="9">
        <f t="shared" ca="1" si="61"/>
        <v>1.9176337703140465</v>
      </c>
      <c r="AM84" s="9">
        <f t="shared" ca="1" si="61"/>
        <v>1.4439536501015957</v>
      </c>
      <c r="AN84" s="9">
        <f ca="1">AVERAGE(OFFSET($A84,0,Fixtures!$D$6,1,3))</f>
        <v>1.400670659998789</v>
      </c>
      <c r="AO84" s="9">
        <f ca="1">AVERAGE(OFFSET($A84,0,Fixtures!$D$6,1,6))</f>
        <v>1.428366163185405</v>
      </c>
      <c r="AP84" s="9">
        <f ca="1">AVERAGE(OFFSET($A84,0,Fixtures!$D$6,1,9))</f>
        <v>1.3945483191809833</v>
      </c>
      <c r="AQ84" s="9">
        <f ca="1">AVERAGE(OFFSET($A84,0,Fixtures!$D$6,1,12))</f>
        <v>1.4095034010795067</v>
      </c>
      <c r="AR84" s="9">
        <f ca="1">IF(OR(Fixtures!$D$6&lt;=0,Fixtures!$D$6&gt;39),AVERAGE(A84:AM84),AVERAGE(OFFSET($A84,0,Fixtures!$D$6,1,39-Fixtures!$D$6)))</f>
        <v>1.4482591595264087</v>
      </c>
    </row>
    <row r="86" spans="1:44" x14ac:dyDescent="0.25">
      <c r="A86" s="31" t="s">
        <v>113</v>
      </c>
      <c r="B86" s="2">
        <v>1</v>
      </c>
      <c r="C86" s="2">
        <v>2</v>
      </c>
      <c r="D86" s="2">
        <v>3</v>
      </c>
      <c r="E86" s="2">
        <v>4</v>
      </c>
      <c r="F86" s="2">
        <v>5</v>
      </c>
      <c r="G86" s="2">
        <v>6</v>
      </c>
      <c r="H86" s="2">
        <v>7</v>
      </c>
      <c r="I86" s="2">
        <v>8</v>
      </c>
      <c r="J86" s="2">
        <v>9</v>
      </c>
      <c r="K86" s="2">
        <v>10</v>
      </c>
      <c r="L86" s="2">
        <v>11</v>
      </c>
      <c r="M86" s="2">
        <v>12</v>
      </c>
      <c r="N86" s="2">
        <v>13</v>
      </c>
      <c r="O86" s="2">
        <v>14</v>
      </c>
      <c r="P86" s="2">
        <v>15</v>
      </c>
      <c r="Q86" s="2">
        <v>16</v>
      </c>
      <c r="R86" s="2">
        <v>17</v>
      </c>
      <c r="S86" s="2">
        <v>18</v>
      </c>
      <c r="T86" s="2">
        <v>19</v>
      </c>
      <c r="U86" s="2">
        <v>20</v>
      </c>
      <c r="V86" s="2">
        <v>21</v>
      </c>
      <c r="W86" s="2">
        <v>22</v>
      </c>
      <c r="X86" s="2">
        <v>23</v>
      </c>
      <c r="Y86" s="2">
        <v>24</v>
      </c>
      <c r="Z86" s="2">
        <v>25</v>
      </c>
      <c r="AA86" s="2">
        <v>26</v>
      </c>
      <c r="AB86" s="2">
        <v>27</v>
      </c>
      <c r="AC86" s="2">
        <v>28</v>
      </c>
      <c r="AD86" s="2">
        <v>29</v>
      </c>
      <c r="AE86" s="2">
        <v>30</v>
      </c>
      <c r="AF86" s="2">
        <v>31</v>
      </c>
      <c r="AG86" s="2">
        <v>32</v>
      </c>
      <c r="AH86" s="2">
        <v>33</v>
      </c>
      <c r="AI86" s="2">
        <v>34</v>
      </c>
      <c r="AJ86" s="2">
        <v>35</v>
      </c>
      <c r="AK86" s="2">
        <v>36</v>
      </c>
      <c r="AL86" s="2">
        <v>37</v>
      </c>
      <c r="AM86" s="2">
        <v>38</v>
      </c>
      <c r="AN86" s="31" t="s">
        <v>56</v>
      </c>
      <c r="AO86" s="31" t="s">
        <v>57</v>
      </c>
      <c r="AP86" s="31" t="s">
        <v>58</v>
      </c>
      <c r="AQ86" s="31" t="s">
        <v>82</v>
      </c>
      <c r="AR86" s="31" t="s">
        <v>59</v>
      </c>
    </row>
    <row r="87" spans="1:44" x14ac:dyDescent="0.25">
      <c r="A87" s="30" t="s">
        <v>111</v>
      </c>
      <c r="B87" s="9">
        <f t="shared" ref="B87:AM87" ca="1" si="62">MIN(VLOOKUP($A86,$A$2:$AM$12,B$14+1,FALSE),VLOOKUP($A87,$A$2:$AM$12,B$14+1,FALSE))</f>
        <v>2.1371135498096772</v>
      </c>
      <c r="C87" s="9">
        <f t="shared" ca="1" si="62"/>
        <v>0.96284356691808692</v>
      </c>
      <c r="D87" s="9">
        <f t="shared" ca="1" si="62"/>
        <v>1.5035612334955426</v>
      </c>
      <c r="E87" s="9">
        <f t="shared" ca="1" si="62"/>
        <v>1.4193748281029119</v>
      </c>
      <c r="F87" s="9">
        <f t="shared" ca="1" si="62"/>
        <v>1.3565383297293909</v>
      </c>
      <c r="G87" s="9">
        <f t="shared" ca="1" si="62"/>
        <v>1.7694310122758712</v>
      </c>
      <c r="H87" s="9">
        <f t="shared" ca="1" si="62"/>
        <v>1.2521347379623735</v>
      </c>
      <c r="I87" s="9">
        <f t="shared" ca="1" si="62"/>
        <v>1.3171022934821894</v>
      </c>
      <c r="J87" s="9">
        <f t="shared" ca="1" si="62"/>
        <v>1.411316575638192</v>
      </c>
      <c r="K87" s="9">
        <f t="shared" ca="1" si="62"/>
        <v>1.7110969936726148</v>
      </c>
      <c r="L87" s="9">
        <f t="shared" ca="1" si="62"/>
        <v>1.9943758777405978</v>
      </c>
      <c r="M87" s="9">
        <f t="shared" ca="1" si="62"/>
        <v>1.2276005230469456</v>
      </c>
      <c r="N87" s="9">
        <f t="shared" ca="1" si="62"/>
        <v>1.0178259379811325</v>
      </c>
      <c r="O87" s="9">
        <f t="shared" ca="1" si="62"/>
        <v>1.2707249780511949</v>
      </c>
      <c r="P87" s="9">
        <f t="shared" ca="1" si="62"/>
        <v>2.2518297814911161</v>
      </c>
      <c r="Q87" s="9">
        <f t="shared" ca="1" si="62"/>
        <v>1.1941533982533097</v>
      </c>
      <c r="R87" s="9">
        <f t="shared" ca="1" si="62"/>
        <v>1.8857245335290733</v>
      </c>
      <c r="S87" s="9">
        <f t="shared" ca="1" si="62"/>
        <v>1.446216078575415</v>
      </c>
      <c r="T87" s="9">
        <f t="shared" ca="1" si="62"/>
        <v>1.1937121416145431</v>
      </c>
      <c r="U87" s="9">
        <f t="shared" ca="1" si="62"/>
        <v>1.3533479374012047</v>
      </c>
      <c r="V87" s="9">
        <f t="shared" ca="1" si="62"/>
        <v>0.89883291235663798</v>
      </c>
      <c r="W87" s="9">
        <f t="shared" ca="1" si="62"/>
        <v>2.5560831633874863</v>
      </c>
      <c r="X87" s="9">
        <f t="shared" ca="1" si="62"/>
        <v>1.0306965542894448</v>
      </c>
      <c r="Y87" s="9">
        <f t="shared" ca="1" si="62"/>
        <v>1.2977016171337048</v>
      </c>
      <c r="Z87" s="9">
        <f t="shared" ca="1" si="62"/>
        <v>1.4383218715689943</v>
      </c>
      <c r="AA87" s="9">
        <f t="shared" ca="1" si="62"/>
        <v>1.4306297316907755</v>
      </c>
      <c r="AB87" s="9">
        <f t="shared" ca="1" si="62"/>
        <v>2.1603968581188302</v>
      </c>
      <c r="AC87" s="9">
        <f t="shared" ca="1" si="62"/>
        <v>1.2623445224450818</v>
      </c>
      <c r="AD87" s="9">
        <f t="shared" ca="1" si="62"/>
        <v>1.7838587801067962</v>
      </c>
      <c r="AE87" s="9">
        <f t="shared" ca="1" si="62"/>
        <v>1.5074232421552103</v>
      </c>
      <c r="AF87" s="9">
        <f t="shared" ca="1" si="62"/>
        <v>1.4223397214754836</v>
      </c>
      <c r="AG87" s="9">
        <f t="shared" ca="1" si="62"/>
        <v>1.5288010298610073</v>
      </c>
      <c r="AH87" s="9">
        <f t="shared" ca="1" si="62"/>
        <v>1.3350780669172597</v>
      </c>
      <c r="AI87" s="9">
        <f t="shared" ca="1" si="62"/>
        <v>1.8088077465544201</v>
      </c>
      <c r="AJ87" s="9">
        <f t="shared" ca="1" si="62"/>
        <v>0.95016000889533769</v>
      </c>
      <c r="AK87" s="9">
        <f t="shared" ca="1" si="62"/>
        <v>2.2460606080612426</v>
      </c>
      <c r="AL87" s="9">
        <f t="shared" ca="1" si="62"/>
        <v>1.1844951404491368</v>
      </c>
      <c r="AM87" s="9">
        <f t="shared" ca="1" si="62"/>
        <v>2.0264338012006955</v>
      </c>
      <c r="AN87" s="9">
        <f ca="1">AVERAGE(OFFSET($A87,0,Fixtures!$D$6,1,3))</f>
        <v>1.6764494871261999</v>
      </c>
      <c r="AO87" s="9">
        <f ca="1">AVERAGE(OFFSET($A87,0,Fixtures!$D$6,1,6))</f>
        <v>1.5971625010142814</v>
      </c>
      <c r="AP87" s="9">
        <f ca="1">AVERAGE(OFFSET($A87,0,Fixtures!$D$6,1,9))</f>
        <v>1.5410215360377153</v>
      </c>
      <c r="AQ87" s="9">
        <f ca="1">AVERAGE(OFFSET($A87,0,Fixtures!$D$6,1,12))</f>
        <v>1.5728518489875365</v>
      </c>
      <c r="AR87" s="9">
        <f ca="1">IF(OR(Fixtures!$D$6&lt;=0,Fixtures!$D$6&gt;39),AVERAGE(A87:AM87),AVERAGE(OFFSET($A87,0,Fixtures!$D$6,1,39-Fixtures!$D$6)))</f>
        <v>1.577510794964305</v>
      </c>
    </row>
    <row r="88" spans="1:44" x14ac:dyDescent="0.25">
      <c r="A88" s="30" t="s">
        <v>121</v>
      </c>
      <c r="B88" s="9">
        <f ca="1">MIN(VLOOKUP($A86,$A$2:$AM$12,B$14+1,FALSE),VLOOKUP($A88,$A$2:$AM$12,B$14+1,FALSE))</f>
        <v>1.5555129155713647</v>
      </c>
      <c r="C88" s="9">
        <f t="shared" ref="C88:AM88" ca="1" si="63">MIN(VLOOKUP($A86,$A$2:$AM$12,C$14+1,FALSE),VLOOKUP($A88,$A$2:$AM$12,C$14+1,FALSE))</f>
        <v>0.96284356691808692</v>
      </c>
      <c r="D88" s="9">
        <f t="shared" ca="1" si="63"/>
        <v>1.2786492032479913</v>
      </c>
      <c r="E88" s="9">
        <f t="shared" ca="1" si="63"/>
        <v>1.9169670141650719</v>
      </c>
      <c r="F88" s="9">
        <f t="shared" ca="1" si="63"/>
        <v>1.0047302743063729</v>
      </c>
      <c r="G88" s="9">
        <f t="shared" ca="1" si="63"/>
        <v>1.2200349999024973</v>
      </c>
      <c r="H88" s="9">
        <f t="shared" ca="1" si="63"/>
        <v>1.3427010172241136</v>
      </c>
      <c r="I88" s="9">
        <f t="shared" ca="1" si="63"/>
        <v>1.14795713206682</v>
      </c>
      <c r="J88" s="9">
        <f t="shared" ca="1" si="63"/>
        <v>1.5396825070249736</v>
      </c>
      <c r="K88" s="9">
        <f t="shared" ca="1" si="63"/>
        <v>1.2064783802937671</v>
      </c>
      <c r="L88" s="9">
        <f t="shared" ca="1" si="63"/>
        <v>0.95785117298076927</v>
      </c>
      <c r="M88" s="9">
        <f t="shared" ca="1" si="63"/>
        <v>1.2276005230469456</v>
      </c>
      <c r="N88" s="9">
        <f t="shared" ca="1" si="63"/>
        <v>1.4759872960067326</v>
      </c>
      <c r="O88" s="9">
        <f t="shared" ca="1" si="63"/>
        <v>1.2707249780511949</v>
      </c>
      <c r="P88" s="9">
        <f t="shared" ca="1" si="63"/>
        <v>1.6101566253749326</v>
      </c>
      <c r="Q88" s="9">
        <f t="shared" ca="1" si="63"/>
        <v>1.1941533982533097</v>
      </c>
      <c r="R88" s="9">
        <f t="shared" ca="1" si="63"/>
        <v>1.1389260413812217</v>
      </c>
      <c r="S88" s="9">
        <f t="shared" ca="1" si="63"/>
        <v>1.0129227469316542</v>
      </c>
      <c r="T88" s="9">
        <f t="shared" ca="1" si="63"/>
        <v>1.7148495429640154</v>
      </c>
      <c r="U88" s="9">
        <f t="shared" ca="1" si="63"/>
        <v>0.8742729255311249</v>
      </c>
      <c r="V88" s="9">
        <f t="shared" ca="1" si="63"/>
        <v>0.89883291235663798</v>
      </c>
      <c r="W88" s="9">
        <f t="shared" ca="1" si="63"/>
        <v>1.8022701730314299</v>
      </c>
      <c r="X88" s="9">
        <f t="shared" ca="1" si="63"/>
        <v>1.0306965542894448</v>
      </c>
      <c r="Y88" s="9">
        <f t="shared" ca="1" si="63"/>
        <v>1.3060126418427915</v>
      </c>
      <c r="Z88" s="9">
        <f t="shared" ca="1" si="63"/>
        <v>1.4383218715689943</v>
      </c>
      <c r="AA88" s="9">
        <f t="shared" ca="1" si="63"/>
        <v>1.0412937699279383</v>
      </c>
      <c r="AB88" s="9">
        <f t="shared" ca="1" si="63"/>
        <v>1.5131315108485206</v>
      </c>
      <c r="AC88" s="9">
        <f t="shared" ca="1" si="63"/>
        <v>0.76242156489156165</v>
      </c>
      <c r="AD88" s="9">
        <f t="shared" ca="1" si="63"/>
        <v>1.7838587801067962</v>
      </c>
      <c r="AE88" s="9">
        <f t="shared" ca="1" si="63"/>
        <v>1.0778734434328063</v>
      </c>
      <c r="AF88" s="9">
        <f t="shared" ca="1" si="63"/>
        <v>1.4223397214754836</v>
      </c>
      <c r="AG88" s="9">
        <f t="shared" ca="1" si="63"/>
        <v>1.4514124145461784</v>
      </c>
      <c r="AH88" s="9">
        <f t="shared" ca="1" si="63"/>
        <v>1.3350780669172597</v>
      </c>
      <c r="AI88" s="9">
        <f t="shared" ca="1" si="63"/>
        <v>1.749053095748516</v>
      </c>
      <c r="AJ88" s="9">
        <f t="shared" ca="1" si="63"/>
        <v>1.2832589103088496</v>
      </c>
      <c r="AK88" s="9">
        <f t="shared" ca="1" si="63"/>
        <v>1.9100809085556414</v>
      </c>
      <c r="AL88" s="9">
        <f t="shared" ca="1" si="63"/>
        <v>0.8167176445628288</v>
      </c>
      <c r="AM88" s="9">
        <f t="shared" ca="1" si="63"/>
        <v>1.500893372729273</v>
      </c>
      <c r="AN88" s="9">
        <f ca="1">AVERAGE(OFFSET($A88,0,Fixtures!$D$6,1,3))</f>
        <v>1.3309157174484845</v>
      </c>
      <c r="AO88" s="9">
        <f ca="1">AVERAGE(OFFSET($A88,0,Fixtures!$D$6,1,6))</f>
        <v>1.2694834901294363</v>
      </c>
      <c r="AP88" s="9">
        <f ca="1">AVERAGE(OFFSET($A88,0,Fixtures!$D$6,1,9))</f>
        <v>1.3139701270795046</v>
      </c>
      <c r="AQ88" s="9">
        <f ca="1">AVERAGE(OFFSET($A88,0,Fixtures!$D$6,1,12))</f>
        <v>1.397343671527379</v>
      </c>
      <c r="AR88" s="9">
        <f ca="1">IF(OR(Fixtures!$D$6&lt;=0,Fixtures!$D$6&gt;39),AVERAGE(A88:AM88),AVERAGE(OFFSET($A88,0,Fixtures!$D$6,1,39-Fixtures!$D$6)))</f>
        <v>1.3632667911157608</v>
      </c>
    </row>
    <row r="89" spans="1:44" x14ac:dyDescent="0.25">
      <c r="A89" s="30" t="s">
        <v>73</v>
      </c>
      <c r="B89" s="9">
        <f ca="1">MIN(VLOOKUP($A86,$A$2:$AM$12,B$14+1,FALSE),VLOOKUP($A89,$A$2:$AM$12,B$14+1,FALSE))</f>
        <v>1.089074872543899</v>
      </c>
      <c r="C89" s="9">
        <f t="shared" ref="C89:AM89" ca="1" si="64">MIN(VLOOKUP($A86,$A$2:$AM$12,C$14+1,FALSE),VLOOKUP($A89,$A$2:$AM$12,C$14+1,FALSE))</f>
        <v>0.96284356691808692</v>
      </c>
      <c r="D89" s="9">
        <f t="shared" ca="1" si="64"/>
        <v>1.8622503546878193</v>
      </c>
      <c r="E89" s="9">
        <f t="shared" ca="1" si="64"/>
        <v>1.9169670141650719</v>
      </c>
      <c r="F89" s="9">
        <f t="shared" ca="1" si="64"/>
        <v>1.2971821318314822</v>
      </c>
      <c r="G89" s="9">
        <f t="shared" ca="1" si="64"/>
        <v>1.7694310122758712</v>
      </c>
      <c r="H89" s="9">
        <f t="shared" ca="1" si="64"/>
        <v>1.1703396198760179</v>
      </c>
      <c r="I89" s="9">
        <f t="shared" ca="1" si="64"/>
        <v>1.3171022934821894</v>
      </c>
      <c r="J89" s="9">
        <f t="shared" ca="1" si="64"/>
        <v>1.0298629853955117</v>
      </c>
      <c r="K89" s="9">
        <f t="shared" ca="1" si="64"/>
        <v>1.6724572879797108</v>
      </c>
      <c r="L89" s="9">
        <f t="shared" ca="1" si="64"/>
        <v>1.560530450292245</v>
      </c>
      <c r="M89" s="9">
        <f t="shared" ca="1" si="64"/>
        <v>1.2276005230469456</v>
      </c>
      <c r="N89" s="9">
        <f t="shared" ca="1" si="64"/>
        <v>1.318957508934169</v>
      </c>
      <c r="O89" s="9">
        <f t="shared" ca="1" si="64"/>
        <v>1.2707249780511949</v>
      </c>
      <c r="P89" s="9">
        <f t="shared" ca="1" si="64"/>
        <v>1.2245511684988102</v>
      </c>
      <c r="Q89" s="9">
        <f t="shared" ca="1" si="64"/>
        <v>1.1941533982533097</v>
      </c>
      <c r="R89" s="9">
        <f t="shared" ca="1" si="64"/>
        <v>2.5370909504095569</v>
      </c>
      <c r="S89" s="9">
        <f t="shared" ca="1" si="64"/>
        <v>1.0802664850264654</v>
      </c>
      <c r="T89" s="9">
        <f t="shared" ca="1" si="64"/>
        <v>1.1589086004643194</v>
      </c>
      <c r="U89" s="9">
        <f t="shared" ca="1" si="64"/>
        <v>1.3533479374012047</v>
      </c>
      <c r="V89" s="9">
        <f t="shared" ca="1" si="64"/>
        <v>0.89883291235663798</v>
      </c>
      <c r="W89" s="9">
        <f t="shared" ca="1" si="64"/>
        <v>1.1195788456723681</v>
      </c>
      <c r="X89" s="9">
        <f t="shared" ca="1" si="64"/>
        <v>1.0306965542894448</v>
      </c>
      <c r="Y89" s="9">
        <f t="shared" ca="1" si="64"/>
        <v>1.2175989933042424</v>
      </c>
      <c r="Z89" s="9">
        <f t="shared" ca="1" si="64"/>
        <v>1.2012049829607538</v>
      </c>
      <c r="AA89" s="9">
        <f t="shared" ca="1" si="64"/>
        <v>1.6268896244174296</v>
      </c>
      <c r="AB89" s="9">
        <f t="shared" ca="1" si="64"/>
        <v>1.6137314159037319</v>
      </c>
      <c r="AC89" s="9">
        <f t="shared" ca="1" si="64"/>
        <v>1.6983831982080504</v>
      </c>
      <c r="AD89" s="9">
        <f t="shared" ca="1" si="64"/>
        <v>1.7838587801067962</v>
      </c>
      <c r="AE89" s="9">
        <f t="shared" ca="1" si="64"/>
        <v>0.81974086486283992</v>
      </c>
      <c r="AF89" s="9">
        <f t="shared" ca="1" si="64"/>
        <v>1.4223397214754836</v>
      </c>
      <c r="AG89" s="9">
        <f t="shared" ca="1" si="64"/>
        <v>0.8781189556172857</v>
      </c>
      <c r="AH89" s="9">
        <f t="shared" ca="1" si="64"/>
        <v>1.3350780669172597</v>
      </c>
      <c r="AI89" s="9">
        <f t="shared" ca="1" si="64"/>
        <v>1.2342612218737039</v>
      </c>
      <c r="AJ89" s="9">
        <f t="shared" ca="1" si="64"/>
        <v>1.2832589103088496</v>
      </c>
      <c r="AK89" s="9">
        <f t="shared" ca="1" si="64"/>
        <v>2.7818801594719273</v>
      </c>
      <c r="AL89" s="9">
        <f t="shared" ca="1" si="64"/>
        <v>1.1844951404491368</v>
      </c>
      <c r="AM89" s="9">
        <f t="shared" ca="1" si="64"/>
        <v>1.9377659006371524</v>
      </c>
      <c r="AN89" s="9">
        <f ca="1">AVERAGE(OFFSET($A89,0,Fixtures!$D$6,1,3))</f>
        <v>1.4806086744273053</v>
      </c>
      <c r="AO89" s="9">
        <f ca="1">AVERAGE(OFFSET($A89,0,Fixtures!$D$6,1,6))</f>
        <v>1.4573014777432671</v>
      </c>
      <c r="AP89" s="9">
        <f ca="1">AVERAGE(OFFSET($A89,0,Fixtures!$D$6,1,9))</f>
        <v>1.3754828456077368</v>
      </c>
      <c r="AQ89" s="9">
        <f ca="1">AVERAGE(OFFSET($A89,0,Fixtures!$D$6,1,12))</f>
        <v>1.4732288251770094</v>
      </c>
      <c r="AR89" s="9">
        <f ca="1">IF(OR(Fixtures!$D$6&lt;=0,Fixtures!$D$6&gt;39),AVERAGE(A89:AM89),AVERAGE(OFFSET($A89,0,Fixtures!$D$6,1,39-Fixtures!$D$6)))</f>
        <v>1.4857862102293145</v>
      </c>
    </row>
    <row r="90" spans="1:44" x14ac:dyDescent="0.25">
      <c r="A90" s="30" t="s">
        <v>61</v>
      </c>
      <c r="B90" s="9">
        <f ca="1">MIN(VLOOKUP($A86,$A$2:$AM$12,B$14+1,FALSE),VLOOKUP($A90,$A$2:$AM$12,B$14+1,FALSE))</f>
        <v>1.1445174919273002</v>
      </c>
      <c r="C90" s="9">
        <f t="shared" ref="C90:AM90" ca="1" si="65">MIN(VLOOKUP($A86,$A$2:$AM$12,C$14+1,FALSE),VLOOKUP($A90,$A$2:$AM$12,C$14+1,FALSE))</f>
        <v>0.96284356691808692</v>
      </c>
      <c r="D90" s="9">
        <f t="shared" ca="1" si="65"/>
        <v>1.6402904801219682</v>
      </c>
      <c r="E90" s="9">
        <f t="shared" ca="1" si="65"/>
        <v>1.5655754974146125</v>
      </c>
      <c r="F90" s="9">
        <f t="shared" ca="1" si="65"/>
        <v>1.5142383464172118</v>
      </c>
      <c r="G90" s="9">
        <f t="shared" ca="1" si="65"/>
        <v>0.85737152876241396</v>
      </c>
      <c r="H90" s="9">
        <f t="shared" ca="1" si="65"/>
        <v>1.3427010172241136</v>
      </c>
      <c r="I90" s="9">
        <f t="shared" ca="1" si="65"/>
        <v>1.079917467879987</v>
      </c>
      <c r="J90" s="9">
        <f t="shared" ca="1" si="65"/>
        <v>1.5396825070249736</v>
      </c>
      <c r="K90" s="9">
        <f t="shared" ca="1" si="65"/>
        <v>1.4139214824900339</v>
      </c>
      <c r="L90" s="9">
        <f t="shared" ca="1" si="65"/>
        <v>1.3544023469090885</v>
      </c>
      <c r="M90" s="9">
        <f t="shared" ca="1" si="65"/>
        <v>0.97431977194419606</v>
      </c>
      <c r="N90" s="9">
        <f t="shared" ca="1" si="65"/>
        <v>1.3923378955447356</v>
      </c>
      <c r="O90" s="9">
        <f t="shared" ca="1" si="65"/>
        <v>0.68244270205182911</v>
      </c>
      <c r="P90" s="9">
        <f t="shared" ca="1" si="65"/>
        <v>1.864878419708009</v>
      </c>
      <c r="Q90" s="9">
        <f t="shared" ca="1" si="65"/>
        <v>1.1941533982533097</v>
      </c>
      <c r="R90" s="9">
        <f t="shared" ca="1" si="65"/>
        <v>0.73104306309611711</v>
      </c>
      <c r="S90" s="9">
        <f t="shared" ca="1" si="65"/>
        <v>1.1690104756412656</v>
      </c>
      <c r="T90" s="9">
        <f t="shared" ca="1" si="65"/>
        <v>1.6132100446108455</v>
      </c>
      <c r="U90" s="9">
        <f t="shared" ca="1" si="65"/>
        <v>1.2991576518632995</v>
      </c>
      <c r="V90" s="9">
        <f t="shared" ca="1" si="65"/>
        <v>0.89883291235663798</v>
      </c>
      <c r="W90" s="9">
        <f t="shared" ca="1" si="65"/>
        <v>2.1121543133493104</v>
      </c>
      <c r="X90" s="9">
        <f t="shared" ca="1" si="65"/>
        <v>1.0306965542894448</v>
      </c>
      <c r="Y90" s="9">
        <f t="shared" ca="1" si="65"/>
        <v>1.940716986116781</v>
      </c>
      <c r="Z90" s="9">
        <f t="shared" ca="1" si="65"/>
        <v>0.96480333070171664</v>
      </c>
      <c r="AA90" s="9">
        <f t="shared" ca="1" si="65"/>
        <v>1.7097113151012759</v>
      </c>
      <c r="AB90" s="9">
        <f t="shared" ca="1" si="65"/>
        <v>0.78256073162762396</v>
      </c>
      <c r="AC90" s="9">
        <f t="shared" ca="1" si="65"/>
        <v>1.0920519831435824</v>
      </c>
      <c r="AD90" s="9">
        <f t="shared" ca="1" si="65"/>
        <v>1.027535163120384</v>
      </c>
      <c r="AE90" s="9">
        <f t="shared" ca="1" si="65"/>
        <v>1.5074232421552103</v>
      </c>
      <c r="AF90" s="9">
        <f t="shared" ca="1" si="65"/>
        <v>0.9320609052820128</v>
      </c>
      <c r="AG90" s="9">
        <f t="shared" ca="1" si="65"/>
        <v>1.0194514438058189</v>
      </c>
      <c r="AH90" s="9">
        <f t="shared" ca="1" si="65"/>
        <v>0.90666603388129052</v>
      </c>
      <c r="AI90" s="9">
        <f t="shared" ca="1" si="65"/>
        <v>1.455465338336392</v>
      </c>
      <c r="AJ90" s="9">
        <f t="shared" ca="1" si="65"/>
        <v>1.2832589103088496</v>
      </c>
      <c r="AK90" s="9">
        <f t="shared" ca="1" si="65"/>
        <v>1.0980456933047886</v>
      </c>
      <c r="AL90" s="9">
        <f t="shared" ca="1" si="65"/>
        <v>1.1844951404491368</v>
      </c>
      <c r="AM90" s="9">
        <f t="shared" ca="1" si="65"/>
        <v>1.0136636864445796</v>
      </c>
      <c r="AN90" s="9">
        <f ca="1">AVERAGE(OFFSET($A90,0,Fixtures!$D$6,1,3))</f>
        <v>1.152358459143539</v>
      </c>
      <c r="AO90" s="9">
        <f ca="1">AVERAGE(OFFSET($A90,0,Fixtures!$D$6,1,6))</f>
        <v>1.1806809609749658</v>
      </c>
      <c r="AP90" s="9">
        <f ca="1">AVERAGE(OFFSET($A90,0,Fixtures!$D$6,1,9))</f>
        <v>1.1046960165354351</v>
      </c>
      <c r="AQ90" s="9">
        <f ca="1">AVERAGE(OFFSET($A90,0,Fixtures!$D$6,1,12))</f>
        <v>1.1482528408974122</v>
      </c>
      <c r="AR90" s="9">
        <f ca="1">IF(OR(Fixtures!$D$6&lt;=0,Fixtures!$D$6&gt;39),AVERAGE(A90:AM90),AVERAGE(OFFSET($A90,0,Fixtures!$D$6,1,39-Fixtures!$D$6)))</f>
        <v>1.141228065547333</v>
      </c>
    </row>
    <row r="91" spans="1:44" x14ac:dyDescent="0.25">
      <c r="A91" s="30" t="s">
        <v>53</v>
      </c>
      <c r="B91" s="9">
        <f ca="1">MIN(VLOOKUP($A86,$A$2:$AM$12,B$14+1,FALSE),VLOOKUP($A91,$A$2:$AM$12,B$14+1,FALSE))</f>
        <v>1.1693788952244597</v>
      </c>
      <c r="C91" s="9">
        <f t="shared" ref="C91:AM91" ca="1" si="66">MIN(VLOOKUP($A86,$A$2:$AM$12,C$14+1,FALSE),VLOOKUP($A91,$A$2:$AM$12,C$14+1,FALSE))</f>
        <v>0.96284356691808692</v>
      </c>
      <c r="D91" s="9">
        <f t="shared" ca="1" si="66"/>
        <v>1.8622503546878193</v>
      </c>
      <c r="E91" s="9">
        <f t="shared" ca="1" si="66"/>
        <v>1.0828577741273131</v>
      </c>
      <c r="F91" s="9">
        <f t="shared" ca="1" si="66"/>
        <v>1.6621175288190033</v>
      </c>
      <c r="G91" s="9">
        <f t="shared" ca="1" si="66"/>
        <v>1.1890088807096002</v>
      </c>
      <c r="H91" s="9">
        <f t="shared" ca="1" si="66"/>
        <v>0.9283970311817541</v>
      </c>
      <c r="I91" s="9">
        <f t="shared" ca="1" si="66"/>
        <v>1.3171022934821894</v>
      </c>
      <c r="J91" s="9">
        <f t="shared" ca="1" si="66"/>
        <v>1.5396825070249736</v>
      </c>
      <c r="K91" s="9">
        <f t="shared" ca="1" si="66"/>
        <v>1.5606439422982594</v>
      </c>
      <c r="L91" s="9">
        <f t="shared" ca="1" si="66"/>
        <v>1.430600350376297</v>
      </c>
      <c r="M91" s="9">
        <f t="shared" ca="1" si="66"/>
        <v>1.2276005230469456</v>
      </c>
      <c r="N91" s="9">
        <f t="shared" ca="1" si="66"/>
        <v>1.6952693145626916</v>
      </c>
      <c r="O91" s="9">
        <f t="shared" ca="1" si="66"/>
        <v>1.2707249780511949</v>
      </c>
      <c r="P91" s="9">
        <f t="shared" ca="1" si="66"/>
        <v>0.84738883388304742</v>
      </c>
      <c r="Q91" s="9">
        <f t="shared" ca="1" si="66"/>
        <v>1.1941533982533097</v>
      </c>
      <c r="R91" s="9">
        <f t="shared" ca="1" si="66"/>
        <v>1.0976365852389804</v>
      </c>
      <c r="S91" s="9">
        <f t="shared" ca="1" si="66"/>
        <v>1.1825186456915797</v>
      </c>
      <c r="T91" s="9">
        <f t="shared" ca="1" si="66"/>
        <v>1.0550333820862585</v>
      </c>
      <c r="U91" s="9">
        <f t="shared" ca="1" si="66"/>
        <v>1.3533479374012047</v>
      </c>
      <c r="V91" s="9">
        <f t="shared" ca="1" si="66"/>
        <v>0.89883291235663798</v>
      </c>
      <c r="W91" s="9">
        <f t="shared" ca="1" si="66"/>
        <v>1.0447285894723886</v>
      </c>
      <c r="X91" s="9">
        <f t="shared" ca="1" si="66"/>
        <v>1.0306965542894448</v>
      </c>
      <c r="Y91" s="9">
        <f t="shared" ca="1" si="66"/>
        <v>1.2393304489299652</v>
      </c>
      <c r="Z91" s="9">
        <f t="shared" ca="1" si="66"/>
        <v>0.98177514168654179</v>
      </c>
      <c r="AA91" s="9">
        <f t="shared" ca="1" si="66"/>
        <v>1.7468499545945635</v>
      </c>
      <c r="AB91" s="9">
        <f t="shared" ca="1" si="66"/>
        <v>0.79160339091750376</v>
      </c>
      <c r="AC91" s="9">
        <f t="shared" ca="1" si="66"/>
        <v>1.639679343381687</v>
      </c>
      <c r="AD91" s="9">
        <f t="shared" ca="1" si="66"/>
        <v>1.0092737492618424</v>
      </c>
      <c r="AE91" s="9">
        <f t="shared" ca="1" si="66"/>
        <v>1.2658524555536885</v>
      </c>
      <c r="AF91" s="9">
        <f t="shared" ca="1" si="66"/>
        <v>1.4223397214754836</v>
      </c>
      <c r="AG91" s="9">
        <f t="shared" ca="1" si="66"/>
        <v>0.97383458946100143</v>
      </c>
      <c r="AH91" s="9">
        <f t="shared" ca="1" si="66"/>
        <v>1.3350780669172597</v>
      </c>
      <c r="AI91" s="9">
        <f t="shared" ca="1" si="66"/>
        <v>1.5310521315801811</v>
      </c>
      <c r="AJ91" s="9">
        <f t="shared" ca="1" si="66"/>
        <v>1.2832589103088496</v>
      </c>
      <c r="AK91" s="9">
        <f t="shared" ca="1" si="66"/>
        <v>1.4067811521196172</v>
      </c>
      <c r="AL91" s="9">
        <f t="shared" ca="1" si="66"/>
        <v>1.1844951404491368</v>
      </c>
      <c r="AM91" s="9">
        <f t="shared" ca="1" si="66"/>
        <v>1.1126571887135477</v>
      </c>
      <c r="AN91" s="9">
        <f ca="1">AVERAGE(OFFSET($A91,0,Fixtures!$D$6,1,3))</f>
        <v>1.1734094957328696</v>
      </c>
      <c r="AO91" s="9">
        <f ca="1">AVERAGE(OFFSET($A91,0,Fixtures!$D$6,1,6))</f>
        <v>1.2391723392326377</v>
      </c>
      <c r="AP91" s="9">
        <f ca="1">AVERAGE(OFFSET($A91,0,Fixtures!$D$6,1,9))</f>
        <v>1.2406984903610634</v>
      </c>
      <c r="AQ91" s="9">
        <f ca="1">AVERAGE(OFFSET($A91,0,Fixtures!$D$6,1,12))</f>
        <v>1.2822815506048515</v>
      </c>
      <c r="AR91" s="9">
        <f ca="1">IF(OR(Fixtures!$D$6&lt;=0,Fixtures!$D$6&gt;39),AVERAGE(A91:AM91),AVERAGE(OFFSET($A91,0,Fixtures!$D$6,1,39-Fixtures!$D$6)))</f>
        <v>1.2631807811729217</v>
      </c>
    </row>
    <row r="92" spans="1:44" x14ac:dyDescent="0.25">
      <c r="A92" s="30" t="s">
        <v>2</v>
      </c>
      <c r="B92" s="9">
        <f ca="1">MIN(VLOOKUP($A86,$A$2:$AM$12,B$14+1,FALSE),VLOOKUP($A92,$A$2:$AM$12,B$14+1,FALSE))</f>
        <v>1.2218284215576998</v>
      </c>
      <c r="C92" s="9">
        <f t="shared" ref="C92:AM92" ca="1" si="67">MIN(VLOOKUP($A86,$A$2:$AM$12,C$14+1,FALSE),VLOOKUP($A92,$A$2:$AM$12,C$14+1,FALSE))</f>
        <v>0.96284356691808692</v>
      </c>
      <c r="D92" s="9">
        <f t="shared" ca="1" si="67"/>
        <v>1.8622503546878193</v>
      </c>
      <c r="E92" s="9">
        <f t="shared" ca="1" si="67"/>
        <v>1.1803633636588731</v>
      </c>
      <c r="F92" s="9">
        <f t="shared" ca="1" si="67"/>
        <v>2.4561975622825138</v>
      </c>
      <c r="G92" s="9">
        <f t="shared" ca="1" si="67"/>
        <v>1.2837052512019649</v>
      </c>
      <c r="H92" s="9">
        <f t="shared" ca="1" si="67"/>
        <v>1.3427010172241136</v>
      </c>
      <c r="I92" s="9">
        <f t="shared" ca="1" si="67"/>
        <v>1.3171022934821894</v>
      </c>
      <c r="J92" s="9">
        <f t="shared" ca="1" si="67"/>
        <v>1.5396825070249736</v>
      </c>
      <c r="K92" s="9">
        <f t="shared" ca="1" si="67"/>
        <v>1.3905667544421056</v>
      </c>
      <c r="L92" s="9">
        <f t="shared" ca="1" si="67"/>
        <v>1.8432035425065236</v>
      </c>
      <c r="M92" s="9">
        <f t="shared" ca="1" si="67"/>
        <v>0.99103611385979762</v>
      </c>
      <c r="N92" s="9">
        <f t="shared" ca="1" si="67"/>
        <v>1.8918143436896551</v>
      </c>
      <c r="O92" s="9">
        <f t="shared" ca="1" si="67"/>
        <v>1.2707249780511949</v>
      </c>
      <c r="P92" s="9">
        <f t="shared" ca="1" si="67"/>
        <v>1.7152172147606282</v>
      </c>
      <c r="Q92" s="9">
        <f t="shared" ca="1" si="67"/>
        <v>1.1941533982533097</v>
      </c>
      <c r="R92" s="9">
        <f t="shared" ca="1" si="67"/>
        <v>1.7013446167555941</v>
      </c>
      <c r="S92" s="9">
        <f t="shared" ca="1" si="67"/>
        <v>0.86424648725569986</v>
      </c>
      <c r="T92" s="9">
        <f t="shared" ca="1" si="67"/>
        <v>1.9675231791524064</v>
      </c>
      <c r="U92" s="9">
        <f t="shared" ca="1" si="67"/>
        <v>1.3533479374012047</v>
      </c>
      <c r="V92" s="9">
        <f t="shared" ca="1" si="67"/>
        <v>0.89883291235663798</v>
      </c>
      <c r="W92" s="9">
        <f t="shared" ca="1" si="67"/>
        <v>2.077266386265368</v>
      </c>
      <c r="X92" s="9">
        <f t="shared" ca="1" si="67"/>
        <v>1.0306965542894448</v>
      </c>
      <c r="Y92" s="9">
        <f t="shared" ca="1" si="67"/>
        <v>2.021667906488219</v>
      </c>
      <c r="Z92" s="9">
        <f t="shared" ca="1" si="67"/>
        <v>1.0857766223862273</v>
      </c>
      <c r="AA92" s="9">
        <f t="shared" ca="1" si="67"/>
        <v>1.8252004815861935</v>
      </c>
      <c r="AB92" s="9">
        <f t="shared" ca="1" si="67"/>
        <v>1.2910348760239467</v>
      </c>
      <c r="AC92" s="9">
        <f t="shared" ca="1" si="67"/>
        <v>1.1389166442744056</v>
      </c>
      <c r="AD92" s="9">
        <f t="shared" ca="1" si="67"/>
        <v>1.7838587801067962</v>
      </c>
      <c r="AE92" s="9">
        <f t="shared" ca="1" si="67"/>
        <v>1.1482032594678582</v>
      </c>
      <c r="AF92" s="9">
        <f t="shared" ca="1" si="67"/>
        <v>1.2664211722220005</v>
      </c>
      <c r="AG92" s="9">
        <f t="shared" ca="1" si="67"/>
        <v>1.4804366639140187</v>
      </c>
      <c r="AH92" s="9">
        <f t="shared" ca="1" si="67"/>
        <v>1.2338800573803999</v>
      </c>
      <c r="AI92" s="9">
        <f t="shared" ca="1" si="67"/>
        <v>1.8338230035639556</v>
      </c>
      <c r="AJ92" s="9">
        <f t="shared" ca="1" si="67"/>
        <v>1.2832589103088496</v>
      </c>
      <c r="AK92" s="9">
        <f t="shared" ca="1" si="67"/>
        <v>1.3012721105940708</v>
      </c>
      <c r="AL92" s="9">
        <f t="shared" ca="1" si="67"/>
        <v>1.1844951404491368</v>
      </c>
      <c r="AM92" s="9">
        <f t="shared" ca="1" si="67"/>
        <v>1.9826472172771732</v>
      </c>
      <c r="AN92" s="9">
        <f ca="1">AVERAGE(OFFSET($A92,0,Fixtures!$D$6,1,3))</f>
        <v>1.400670659998789</v>
      </c>
      <c r="AO92" s="9">
        <f ca="1">AVERAGE(OFFSET($A92,0,Fixtures!$D$6,1,6))</f>
        <v>1.3788317773075711</v>
      </c>
      <c r="AP92" s="9">
        <f ca="1">AVERAGE(OFFSET($A92,0,Fixtures!$D$6,1,9))</f>
        <v>1.3615253952624271</v>
      </c>
      <c r="AQ92" s="9">
        <f ca="1">AVERAGE(OFFSET($A92,0,Fixtures!$D$6,1,12))</f>
        <v>1.3893402151523933</v>
      </c>
      <c r="AR92" s="9">
        <f ca="1">IF(OR(Fixtures!$D$6&lt;=0,Fixtures!$D$6&gt;39),AVERAGE(A92:AM92),AVERAGE(OFFSET($A92,0,Fixtures!$D$6,1,39-Fixtures!$D$6)))</f>
        <v>1.4170874956825019</v>
      </c>
    </row>
    <row r="93" spans="1:44" x14ac:dyDescent="0.25">
      <c r="A93" s="30" t="s">
        <v>112</v>
      </c>
      <c r="B93" s="9">
        <f ca="1">MIN(VLOOKUP($A86,$A$2:$AM$12,B$14+1,FALSE),VLOOKUP($A93,$A$2:$AM$12,B$14+1,FALSE))</f>
        <v>1.0466734691050039</v>
      </c>
      <c r="C93" s="9">
        <f t="shared" ref="C93:AM93" ca="1" si="68">MIN(VLOOKUP($A86,$A$2:$AM$12,C$14+1,FALSE),VLOOKUP($A93,$A$2:$AM$12,C$14+1,FALSE))</f>
        <v>0.61102503810340225</v>
      </c>
      <c r="D93" s="9">
        <f t="shared" ca="1" si="68"/>
        <v>1.1828957040465173</v>
      </c>
      <c r="E93" s="9">
        <f t="shared" ca="1" si="68"/>
        <v>1.8911172555795206</v>
      </c>
      <c r="F93" s="9">
        <f t="shared" ca="1" si="68"/>
        <v>1.0247436773992749</v>
      </c>
      <c r="G93" s="9">
        <f t="shared" ca="1" si="68"/>
        <v>1.4443875302842224</v>
      </c>
      <c r="H93" s="9">
        <f t="shared" ca="1" si="68"/>
        <v>1.3427010172241136</v>
      </c>
      <c r="I93" s="9">
        <f t="shared" ca="1" si="68"/>
        <v>1.2466296630034459</v>
      </c>
      <c r="J93" s="9">
        <f t="shared" ca="1" si="68"/>
        <v>0.86383661240989273</v>
      </c>
      <c r="K93" s="9">
        <f t="shared" ca="1" si="68"/>
        <v>1.3031508156528486</v>
      </c>
      <c r="L93" s="9">
        <f t="shared" ca="1" si="68"/>
        <v>0.8052177199749192</v>
      </c>
      <c r="M93" s="9">
        <f t="shared" ca="1" si="68"/>
        <v>1.2276005230469456</v>
      </c>
      <c r="N93" s="9">
        <f t="shared" ca="1" si="68"/>
        <v>1.1632007366265475</v>
      </c>
      <c r="O93" s="9">
        <f t="shared" ca="1" si="68"/>
        <v>1.2707249780511949</v>
      </c>
      <c r="P93" s="9">
        <f t="shared" ca="1" si="68"/>
        <v>0.65453936885914354</v>
      </c>
      <c r="Q93" s="9">
        <f t="shared" ca="1" si="68"/>
        <v>1.1467327659735322</v>
      </c>
      <c r="R93" s="9">
        <f t="shared" ca="1" si="68"/>
        <v>0.89536383013722187</v>
      </c>
      <c r="S93" s="9">
        <f t="shared" ca="1" si="68"/>
        <v>1.3557732254083668</v>
      </c>
      <c r="T93" s="9">
        <f t="shared" ca="1" si="68"/>
        <v>0.83452068349817443</v>
      </c>
      <c r="U93" s="9">
        <f t="shared" ca="1" si="68"/>
        <v>1.3533479374012047</v>
      </c>
      <c r="V93" s="9">
        <f t="shared" ca="1" si="68"/>
        <v>0.89883291235663798</v>
      </c>
      <c r="W93" s="9">
        <f t="shared" ca="1" si="68"/>
        <v>0.87235715758579102</v>
      </c>
      <c r="X93" s="9">
        <f t="shared" ca="1" si="68"/>
        <v>1.0306965542894448</v>
      </c>
      <c r="Y93" s="9">
        <f t="shared" ca="1" si="68"/>
        <v>1.6697187969544125</v>
      </c>
      <c r="Z93" s="9">
        <f t="shared" ca="1" si="68"/>
        <v>0.91276579766063792</v>
      </c>
      <c r="AA93" s="9">
        <f t="shared" ca="1" si="68"/>
        <v>0.7006657107231844</v>
      </c>
      <c r="AB93" s="9">
        <f t="shared" ca="1" si="68"/>
        <v>0.90758372940560095</v>
      </c>
      <c r="AC93" s="9">
        <f t="shared" ca="1" si="68"/>
        <v>1.3375188079827636</v>
      </c>
      <c r="AD93" s="9">
        <f t="shared" ca="1" si="68"/>
        <v>0.76764755408145557</v>
      </c>
      <c r="AE93" s="9">
        <f t="shared" ca="1" si="68"/>
        <v>0.97776868681427642</v>
      </c>
      <c r="AF93" s="9">
        <f t="shared" ca="1" si="68"/>
        <v>1.4223397214754836</v>
      </c>
      <c r="AG93" s="9">
        <f t="shared" ca="1" si="68"/>
        <v>0.92000355533223244</v>
      </c>
      <c r="AH93" s="9">
        <f t="shared" ca="1" si="68"/>
        <v>1.2028561002094473</v>
      </c>
      <c r="AI93" s="9">
        <f t="shared" ca="1" si="68"/>
        <v>0.98313515489814718</v>
      </c>
      <c r="AJ93" s="9">
        <f t="shared" ca="1" si="68"/>
        <v>1.2659545264623235</v>
      </c>
      <c r="AK93" s="9">
        <f t="shared" ca="1" si="68"/>
        <v>1.7670417307361559</v>
      </c>
      <c r="AL93" s="9">
        <f t="shared" ca="1" si="68"/>
        <v>0.9669040491985289</v>
      </c>
      <c r="AM93" s="9">
        <f t="shared" ca="1" si="68"/>
        <v>1.5307899378433614</v>
      </c>
      <c r="AN93" s="9">
        <f ca="1">AVERAGE(OFFSET($A93,0,Fixtures!$D$6,1,3))</f>
        <v>0.84033841259647446</v>
      </c>
      <c r="AO93" s="9">
        <f ca="1">AVERAGE(OFFSET($A93,0,Fixtures!$D$6,1,6))</f>
        <v>0.93399171444465334</v>
      </c>
      <c r="AP93" s="9">
        <f ca="1">AVERAGE(OFFSET($A93,0,Fixtures!$D$6,1,9))</f>
        <v>1.0165721848538982</v>
      </c>
      <c r="AQ93" s="9">
        <f ca="1">AVERAGE(OFFSET($A93,0,Fixtures!$D$6,1,12))</f>
        <v>1.0971067563151424</v>
      </c>
      <c r="AR93" s="9">
        <f ca="1">IF(OR(Fixtures!$D$6&lt;=0,Fixtures!$D$6&gt;39),AVERAGE(A93:AM93),AVERAGE(OFFSET($A93,0,Fixtures!$D$6,1,39-Fixtures!$D$6)))</f>
        <v>1.1187839330588285</v>
      </c>
    </row>
    <row r="94" spans="1:44" x14ac:dyDescent="0.25">
      <c r="A94" s="30" t="s">
        <v>10</v>
      </c>
      <c r="B94" s="9">
        <f ca="1">MIN(VLOOKUP($A86,$A$2:$AM$12,B$14+1,FALSE),VLOOKUP($A94,$A$2:$AM$12,B$14+1,FALSE))</f>
        <v>1.4123263417733682</v>
      </c>
      <c r="C94" s="9">
        <f t="shared" ref="C94:AM94" ca="1" si="69">MIN(VLOOKUP($A86,$A$2:$AM$12,C$14+1,FALSE),VLOOKUP($A94,$A$2:$AM$12,C$14+1,FALSE))</f>
        <v>0.96284356691808692</v>
      </c>
      <c r="D94" s="9">
        <f t="shared" ca="1" si="69"/>
        <v>1.5918730755755952</v>
      </c>
      <c r="E94" s="9">
        <f t="shared" ca="1" si="69"/>
        <v>1.3657652322848952</v>
      </c>
      <c r="F94" s="9">
        <f t="shared" ca="1" si="69"/>
        <v>1.4238423129636764</v>
      </c>
      <c r="G94" s="9">
        <f t="shared" ca="1" si="69"/>
        <v>0.82268248035604863</v>
      </c>
      <c r="H94" s="9">
        <f t="shared" ca="1" si="69"/>
        <v>1.3427010172241136</v>
      </c>
      <c r="I94" s="9">
        <f t="shared" ca="1" si="69"/>
        <v>1.3171022934821894</v>
      </c>
      <c r="J94" s="9">
        <f t="shared" ca="1" si="69"/>
        <v>1.5396825070249736</v>
      </c>
      <c r="K94" s="9">
        <f t="shared" ca="1" si="69"/>
        <v>1.3888899612385484</v>
      </c>
      <c r="L94" s="9">
        <f t="shared" ca="1" si="69"/>
        <v>1.9943758777405978</v>
      </c>
      <c r="M94" s="9">
        <f t="shared" ca="1" si="69"/>
        <v>1.135284643285787</v>
      </c>
      <c r="N94" s="9">
        <f t="shared" ca="1" si="69"/>
        <v>1.5151420198909231</v>
      </c>
      <c r="O94" s="9">
        <f t="shared" ca="1" si="69"/>
        <v>0.9798475011715545</v>
      </c>
      <c r="P94" s="9">
        <f t="shared" ca="1" si="69"/>
        <v>0.90132881367800777</v>
      </c>
      <c r="Q94" s="9">
        <f t="shared" ca="1" si="69"/>
        <v>1.148041292976361</v>
      </c>
      <c r="R94" s="9">
        <f t="shared" ca="1" si="69"/>
        <v>1.0242729723683679</v>
      </c>
      <c r="S94" s="9">
        <f t="shared" ca="1" si="69"/>
        <v>1.446216078575415</v>
      </c>
      <c r="T94" s="9">
        <f t="shared" ca="1" si="69"/>
        <v>1.9675231791524064</v>
      </c>
      <c r="U94" s="9">
        <f t="shared" ca="1" si="69"/>
        <v>0.71743141731271676</v>
      </c>
      <c r="V94" s="9">
        <f t="shared" ca="1" si="69"/>
        <v>0.89883291235663798</v>
      </c>
      <c r="W94" s="9">
        <f t="shared" ca="1" si="69"/>
        <v>2.0747615470353629</v>
      </c>
      <c r="X94" s="9">
        <f t="shared" ca="1" si="69"/>
        <v>1.0306965542894448</v>
      </c>
      <c r="Y94" s="9">
        <f t="shared" ca="1" si="69"/>
        <v>1.0717185369733178</v>
      </c>
      <c r="Z94" s="9">
        <f t="shared" ca="1" si="69"/>
        <v>1.4383218715689943</v>
      </c>
      <c r="AA94" s="9">
        <f t="shared" ca="1" si="69"/>
        <v>0.94544160069126315</v>
      </c>
      <c r="AB94" s="9">
        <f t="shared" ca="1" si="69"/>
        <v>1.0512861202214505</v>
      </c>
      <c r="AC94" s="9">
        <f t="shared" ca="1" si="69"/>
        <v>1.5300867858836116</v>
      </c>
      <c r="AD94" s="9">
        <f t="shared" ca="1" si="69"/>
        <v>0.76852351017425802</v>
      </c>
      <c r="AE94" s="9">
        <f t="shared" ca="1" si="69"/>
        <v>1.3464294624078885</v>
      </c>
      <c r="AF94" s="9">
        <f t="shared" ca="1" si="69"/>
        <v>1.0142686248856592</v>
      </c>
      <c r="AG94" s="9">
        <f t="shared" ca="1" si="69"/>
        <v>1.4637228103920754</v>
      </c>
      <c r="AH94" s="9">
        <f t="shared" ca="1" si="69"/>
        <v>1.3350780669172597</v>
      </c>
      <c r="AI94" s="9">
        <f t="shared" ca="1" si="69"/>
        <v>1.6959190350318549</v>
      </c>
      <c r="AJ94" s="9">
        <f t="shared" ca="1" si="69"/>
        <v>1.2832589103088496</v>
      </c>
      <c r="AK94" s="9">
        <f t="shared" ca="1" si="69"/>
        <v>1.0656340423274644</v>
      </c>
      <c r="AL94" s="9">
        <f t="shared" ca="1" si="69"/>
        <v>1.1844951404491368</v>
      </c>
      <c r="AM94" s="9">
        <f t="shared" ca="1" si="69"/>
        <v>0.95315063925667542</v>
      </c>
      <c r="AN94" s="9">
        <f ca="1">AVERAGE(OFFSET($A94,0,Fixtures!$D$6,1,3))</f>
        <v>1.1450165308272362</v>
      </c>
      <c r="AO94" s="9">
        <f ca="1">AVERAGE(OFFSET($A94,0,Fixtures!$D$6,1,6))</f>
        <v>1.1800148918245776</v>
      </c>
      <c r="AP94" s="9">
        <f ca="1">AVERAGE(OFFSET($A94,0,Fixtures!$D$6,1,9))</f>
        <v>1.2103509836824957</v>
      </c>
      <c r="AQ94" s="9">
        <f ca="1">AVERAGE(OFFSET($A94,0,Fixtures!$D$6,1,12))</f>
        <v>1.2448309034008858</v>
      </c>
      <c r="AR94" s="9">
        <f ca="1">IF(OR(Fixtures!$D$6&lt;=0,Fixtures!$D$6&gt;39),AVERAGE(A94:AM94),AVERAGE(OFFSET($A94,0,Fixtures!$D$6,1,39-Fixtures!$D$6)))</f>
        <v>1.2196869014654601</v>
      </c>
    </row>
    <row r="95" spans="1:44" x14ac:dyDescent="0.25">
      <c r="A95" s="30" t="s">
        <v>71</v>
      </c>
      <c r="B95" s="9">
        <f ca="1">MIN(VLOOKUP($A86,$A$2:$AM$12,B$14+1,FALSE),VLOOKUP($A95,$A$2:$AM$12,B$14+1,FALSE))</f>
        <v>1.1511613365188871</v>
      </c>
      <c r="C95" s="9">
        <f t="shared" ref="C95:AM95" ca="1" si="70">MIN(VLOOKUP($A86,$A$2:$AM$12,C$14+1,FALSE),VLOOKUP($A95,$A$2:$AM$12,C$14+1,FALSE))</f>
        <v>0.96284356691808692</v>
      </c>
      <c r="D95" s="9">
        <f t="shared" ca="1" si="70"/>
        <v>1.1064806462605581</v>
      </c>
      <c r="E95" s="9">
        <f t="shared" ca="1" si="70"/>
        <v>1.2401825548994829</v>
      </c>
      <c r="F95" s="9">
        <f t="shared" ca="1" si="70"/>
        <v>1.0956733544870698</v>
      </c>
      <c r="G95" s="9">
        <f t="shared" ca="1" si="70"/>
        <v>1.7694310122758712</v>
      </c>
      <c r="H95" s="9">
        <f t="shared" ca="1" si="70"/>
        <v>1.3427010172241136</v>
      </c>
      <c r="I95" s="9">
        <f t="shared" ca="1" si="70"/>
        <v>1.0296500676668252</v>
      </c>
      <c r="J95" s="9">
        <f t="shared" ca="1" si="70"/>
        <v>1.5396825070249736</v>
      </c>
      <c r="K95" s="9">
        <f t="shared" ca="1" si="70"/>
        <v>0.88871059482005654</v>
      </c>
      <c r="L95" s="9">
        <f t="shared" ca="1" si="70"/>
        <v>1.605711800947486</v>
      </c>
      <c r="M95" s="9">
        <f t="shared" ca="1" si="70"/>
        <v>1.2276005230469456</v>
      </c>
      <c r="N95" s="9">
        <f t="shared" ca="1" si="70"/>
        <v>1.0213223052401921</v>
      </c>
      <c r="O95" s="9">
        <f t="shared" ca="1" si="70"/>
        <v>1.2707249780511949</v>
      </c>
      <c r="P95" s="9">
        <f t="shared" ca="1" si="70"/>
        <v>2.2412809469062385</v>
      </c>
      <c r="Q95" s="9">
        <f t="shared" ca="1" si="70"/>
        <v>0.77501213025302129</v>
      </c>
      <c r="R95" s="9">
        <f t="shared" ca="1" si="70"/>
        <v>2.5993619999979667</v>
      </c>
      <c r="S95" s="9">
        <f t="shared" ca="1" si="70"/>
        <v>1.446216078575415</v>
      </c>
      <c r="T95" s="9">
        <f t="shared" ca="1" si="70"/>
        <v>1.5381192368850105</v>
      </c>
      <c r="U95" s="9">
        <f t="shared" ca="1" si="70"/>
        <v>1.1356618568365813</v>
      </c>
      <c r="V95" s="9">
        <f t="shared" ca="1" si="70"/>
        <v>0.89883291235663798</v>
      </c>
      <c r="W95" s="9">
        <f t="shared" ca="1" si="70"/>
        <v>1.3275800243608253</v>
      </c>
      <c r="X95" s="9">
        <f t="shared" ca="1" si="70"/>
        <v>1.0306965542894448</v>
      </c>
      <c r="Y95" s="9">
        <f t="shared" ca="1" si="70"/>
        <v>1.6964825268793375</v>
      </c>
      <c r="Z95" s="9">
        <f t="shared" ca="1" si="70"/>
        <v>1.22640206241894</v>
      </c>
      <c r="AA95" s="9">
        <f t="shared" ca="1" si="70"/>
        <v>1.7196360706022882</v>
      </c>
      <c r="AB95" s="9">
        <f t="shared" ca="1" si="70"/>
        <v>2.1603968581188302</v>
      </c>
      <c r="AC95" s="9">
        <f t="shared" ca="1" si="70"/>
        <v>1.7400687768581427</v>
      </c>
      <c r="AD95" s="9">
        <f t="shared" ca="1" si="70"/>
        <v>1.1577341698841428</v>
      </c>
      <c r="AE95" s="9">
        <f t="shared" ca="1" si="70"/>
        <v>1.5003616256149197</v>
      </c>
      <c r="AF95" s="9">
        <f t="shared" ca="1" si="70"/>
        <v>1.4223397214754836</v>
      </c>
      <c r="AG95" s="9">
        <f t="shared" ca="1" si="70"/>
        <v>1.2997647082510033</v>
      </c>
      <c r="AH95" s="9">
        <f t="shared" ca="1" si="70"/>
        <v>1.3350780669172597</v>
      </c>
      <c r="AI95" s="9">
        <f t="shared" ca="1" si="70"/>
        <v>0.97366904639267948</v>
      </c>
      <c r="AJ95" s="9">
        <f t="shared" ca="1" si="70"/>
        <v>0.83020485080048045</v>
      </c>
      <c r="AK95" s="9">
        <f t="shared" ca="1" si="70"/>
        <v>1.6528908419447843</v>
      </c>
      <c r="AL95" s="9">
        <f t="shared" ca="1" si="70"/>
        <v>1.1844951404491368</v>
      </c>
      <c r="AM95" s="9">
        <f t="shared" ca="1" si="70"/>
        <v>1.636746615962166</v>
      </c>
      <c r="AN95" s="9">
        <f ca="1">AVERAGE(OFFSET($A95,0,Fixtures!$D$6,1,3))</f>
        <v>1.7021449970466864</v>
      </c>
      <c r="AO95" s="9">
        <f ca="1">AVERAGE(OFFSET($A95,0,Fixtures!$D$6,1,6))</f>
        <v>1.584099927249544</v>
      </c>
      <c r="AP95" s="9">
        <f ca="1">AVERAGE(OFFSET($A95,0,Fixtures!$D$6,1,9))</f>
        <v>1.5068646733490012</v>
      </c>
      <c r="AQ95" s="9">
        <f ca="1">AVERAGE(OFFSET($A95,0,Fixtures!$D$6,1,12))</f>
        <v>1.4182122332732463</v>
      </c>
      <c r="AR95" s="9">
        <f ca="1">IF(OR(Fixtures!$D$6&lt;=0,Fixtures!$D$6&gt;39),AVERAGE(A95:AM95),AVERAGE(OFFSET($A95,0,Fixtures!$D$6,1,39-Fixtures!$D$6)))</f>
        <v>1.4171277539778757</v>
      </c>
    </row>
    <row r="96" spans="1:44" x14ac:dyDescent="0.25">
      <c r="A96" s="30" t="s">
        <v>63</v>
      </c>
      <c r="B96" s="9">
        <f ca="1">MIN(VLOOKUP($A86,$A$2:$AM$12,B$14+1,FALSE),VLOOKUP($A96,$A$2:$AM$12,B$14+1,FALSE))</f>
        <v>2.6927562520992883</v>
      </c>
      <c r="C96" s="9">
        <f t="shared" ref="C96:AM96" ca="1" si="71">MIN(VLOOKUP($A86,$A$2:$AM$12,C$14+1,FALSE),VLOOKUP($A96,$A$2:$AM$12,C$14+1,FALSE))</f>
        <v>0.96284356691808692</v>
      </c>
      <c r="D96" s="9">
        <f t="shared" ca="1" si="71"/>
        <v>1.8622503546878193</v>
      </c>
      <c r="E96" s="9">
        <f t="shared" ca="1" si="71"/>
        <v>1.2379855544729803</v>
      </c>
      <c r="F96" s="9">
        <f t="shared" ca="1" si="71"/>
        <v>2.1570171810159646</v>
      </c>
      <c r="G96" s="9">
        <f t="shared" ca="1" si="71"/>
        <v>1.7694310122758712</v>
      </c>
      <c r="H96" s="9">
        <f t="shared" ca="1" si="71"/>
        <v>1.3427010172241136</v>
      </c>
      <c r="I96" s="9">
        <f t="shared" ca="1" si="71"/>
        <v>0.98540035276794213</v>
      </c>
      <c r="J96" s="9">
        <f t="shared" ca="1" si="71"/>
        <v>1.5396825070249736</v>
      </c>
      <c r="K96" s="9">
        <f t="shared" ca="1" si="71"/>
        <v>1.3091634315132319</v>
      </c>
      <c r="L96" s="9">
        <f t="shared" ca="1" si="71"/>
        <v>1.0555759334777988</v>
      </c>
      <c r="M96" s="9">
        <f t="shared" ca="1" si="71"/>
        <v>1.2276005230469456</v>
      </c>
      <c r="N96" s="9">
        <f t="shared" ca="1" si="71"/>
        <v>1.4836901459653868</v>
      </c>
      <c r="O96" s="9">
        <f t="shared" ca="1" si="71"/>
        <v>1.2707249780511949</v>
      </c>
      <c r="P96" s="9">
        <f t="shared" ca="1" si="71"/>
        <v>2.2518297814911161</v>
      </c>
      <c r="Q96" s="9">
        <f t="shared" ca="1" si="71"/>
        <v>1.1941533982533097</v>
      </c>
      <c r="R96" s="9">
        <f t="shared" ca="1" si="71"/>
        <v>2.4687056187527214</v>
      </c>
      <c r="S96" s="9">
        <f t="shared" ca="1" si="71"/>
        <v>1.446216078575415</v>
      </c>
      <c r="T96" s="9">
        <f t="shared" ca="1" si="71"/>
        <v>1.4720178109249509</v>
      </c>
      <c r="U96" s="9">
        <f t="shared" ca="1" si="71"/>
        <v>1.3533479374012047</v>
      </c>
      <c r="V96" s="9">
        <f t="shared" ca="1" si="71"/>
        <v>0.89883291235663798</v>
      </c>
      <c r="W96" s="9">
        <f t="shared" ca="1" si="71"/>
        <v>1.9556638915197666</v>
      </c>
      <c r="X96" s="9">
        <f t="shared" ca="1" si="71"/>
        <v>1.0306965542894448</v>
      </c>
      <c r="Y96" s="9">
        <f t="shared" ca="1" si="71"/>
        <v>2.021667906488219</v>
      </c>
      <c r="Z96" s="9">
        <f t="shared" ca="1" si="71"/>
        <v>1.4383218715689943</v>
      </c>
      <c r="AA96" s="9">
        <f t="shared" ca="1" si="71"/>
        <v>2.0619911087399942</v>
      </c>
      <c r="AB96" s="9">
        <f t="shared" ca="1" si="71"/>
        <v>2.1603968581188302</v>
      </c>
      <c r="AC96" s="9">
        <f t="shared" ca="1" si="71"/>
        <v>1.6526045877600861</v>
      </c>
      <c r="AD96" s="9">
        <f t="shared" ca="1" si="71"/>
        <v>1.7838587801067962</v>
      </c>
      <c r="AE96" s="9">
        <f t="shared" ca="1" si="71"/>
        <v>1.5074232421552103</v>
      </c>
      <c r="AF96" s="9">
        <f t="shared" ca="1" si="71"/>
        <v>1.4223397214754836</v>
      </c>
      <c r="AG96" s="9">
        <f t="shared" ca="1" si="71"/>
        <v>1.898243485730797</v>
      </c>
      <c r="AH96" s="9">
        <f t="shared" ca="1" si="71"/>
        <v>1.3350780669172597</v>
      </c>
      <c r="AI96" s="9">
        <f t="shared" ca="1" si="71"/>
        <v>1.2985749778456839</v>
      </c>
      <c r="AJ96" s="9">
        <f t="shared" ca="1" si="71"/>
        <v>1.2832589103088496</v>
      </c>
      <c r="AK96" s="9">
        <f t="shared" ca="1" si="71"/>
        <v>1.3458318802511713</v>
      </c>
      <c r="AL96" s="9">
        <f t="shared" ca="1" si="71"/>
        <v>1.1844951404491368</v>
      </c>
      <c r="AM96" s="9">
        <f t="shared" ca="1" si="71"/>
        <v>1.4439536501015957</v>
      </c>
      <c r="AN96" s="9">
        <f ca="1">AVERAGE(OFFSET($A96,0,Fixtures!$D$6,1,3))</f>
        <v>1.8869032794759395</v>
      </c>
      <c r="AO96" s="9">
        <f ca="1">AVERAGE(OFFSET($A96,0,Fixtures!$D$6,1,6))</f>
        <v>1.7674327414083184</v>
      </c>
      <c r="AP96" s="9">
        <f ca="1">AVERAGE(OFFSET($A96,0,Fixtures!$D$6,1,9))</f>
        <v>1.6955841913970502</v>
      </c>
      <c r="AQ96" s="9">
        <f ca="1">AVERAGE(OFFSET($A96,0,Fixtures!$D$6,1,12))</f>
        <v>1.598993624248263</v>
      </c>
      <c r="AR96" s="9">
        <f ca="1">IF(OR(Fixtures!$D$6&lt;=0,Fixtures!$D$6&gt;39),AVERAGE(A96:AM96),AVERAGE(OFFSET($A96,0,Fixtures!$D$6,1,39-Fixtures!$D$6)))</f>
        <v>1.5583123058235633</v>
      </c>
    </row>
    <row r="98" spans="1:44" x14ac:dyDescent="0.25">
      <c r="A98" s="31" t="s">
        <v>112</v>
      </c>
      <c r="B98" s="2">
        <v>1</v>
      </c>
      <c r="C98" s="2">
        <v>2</v>
      </c>
      <c r="D98" s="2">
        <v>3</v>
      </c>
      <c r="E98" s="2">
        <v>4</v>
      </c>
      <c r="F98" s="2">
        <v>5</v>
      </c>
      <c r="G98" s="2">
        <v>6</v>
      </c>
      <c r="H98" s="2">
        <v>7</v>
      </c>
      <c r="I98" s="2">
        <v>8</v>
      </c>
      <c r="J98" s="2">
        <v>9</v>
      </c>
      <c r="K98" s="2">
        <v>10</v>
      </c>
      <c r="L98" s="2">
        <v>11</v>
      </c>
      <c r="M98" s="2">
        <v>12</v>
      </c>
      <c r="N98" s="2">
        <v>13</v>
      </c>
      <c r="O98" s="2">
        <v>14</v>
      </c>
      <c r="P98" s="2">
        <v>15</v>
      </c>
      <c r="Q98" s="2">
        <v>16</v>
      </c>
      <c r="R98" s="2">
        <v>17</v>
      </c>
      <c r="S98" s="2">
        <v>18</v>
      </c>
      <c r="T98" s="2">
        <v>19</v>
      </c>
      <c r="U98" s="2">
        <v>20</v>
      </c>
      <c r="V98" s="2">
        <v>21</v>
      </c>
      <c r="W98" s="2">
        <v>22</v>
      </c>
      <c r="X98" s="2">
        <v>23</v>
      </c>
      <c r="Y98" s="2">
        <v>24</v>
      </c>
      <c r="Z98" s="2">
        <v>25</v>
      </c>
      <c r="AA98" s="2">
        <v>26</v>
      </c>
      <c r="AB98" s="2">
        <v>27</v>
      </c>
      <c r="AC98" s="2">
        <v>28</v>
      </c>
      <c r="AD98" s="2">
        <v>29</v>
      </c>
      <c r="AE98" s="2">
        <v>30</v>
      </c>
      <c r="AF98" s="2">
        <v>31</v>
      </c>
      <c r="AG98" s="2">
        <v>32</v>
      </c>
      <c r="AH98" s="2">
        <v>33</v>
      </c>
      <c r="AI98" s="2">
        <v>34</v>
      </c>
      <c r="AJ98" s="2">
        <v>35</v>
      </c>
      <c r="AK98" s="2">
        <v>36</v>
      </c>
      <c r="AL98" s="2">
        <v>37</v>
      </c>
      <c r="AM98" s="2">
        <v>38</v>
      </c>
      <c r="AN98" s="31" t="s">
        <v>56</v>
      </c>
      <c r="AO98" s="31" t="s">
        <v>57</v>
      </c>
      <c r="AP98" s="31" t="s">
        <v>58</v>
      </c>
      <c r="AQ98" s="31" t="s">
        <v>82</v>
      </c>
      <c r="AR98" s="31" t="s">
        <v>59</v>
      </c>
    </row>
    <row r="99" spans="1:44" x14ac:dyDescent="0.25">
      <c r="A99" s="30" t="s">
        <v>111</v>
      </c>
      <c r="B99" s="9">
        <f t="shared" ref="B99:AM99" ca="1" si="72">MIN(VLOOKUP($A98,$A$2:$AM$12,B$14+1,FALSE),VLOOKUP($A99,$A$2:$AM$12,B$14+1,FALSE))</f>
        <v>1.0466734691050039</v>
      </c>
      <c r="C99" s="9">
        <f t="shared" ca="1" si="72"/>
        <v>0.61102503810340225</v>
      </c>
      <c r="D99" s="9">
        <f t="shared" ca="1" si="72"/>
        <v>1.1828957040465173</v>
      </c>
      <c r="E99" s="9">
        <f t="shared" ca="1" si="72"/>
        <v>1.4193748281029119</v>
      </c>
      <c r="F99" s="9">
        <f t="shared" ca="1" si="72"/>
        <v>1.0247436773992749</v>
      </c>
      <c r="G99" s="9">
        <f t="shared" ca="1" si="72"/>
        <v>1.4443875302842224</v>
      </c>
      <c r="H99" s="9">
        <f t="shared" ca="1" si="72"/>
        <v>1.2521347379623735</v>
      </c>
      <c r="I99" s="9">
        <f t="shared" ca="1" si="72"/>
        <v>1.2466296630034459</v>
      </c>
      <c r="J99" s="9">
        <f t="shared" ca="1" si="72"/>
        <v>0.86383661240989273</v>
      </c>
      <c r="K99" s="9">
        <f t="shared" ca="1" si="72"/>
        <v>1.3031508156528486</v>
      </c>
      <c r="L99" s="9">
        <f t="shared" ca="1" si="72"/>
        <v>0.8052177199749192</v>
      </c>
      <c r="M99" s="9">
        <f t="shared" ca="1" si="72"/>
        <v>1.3743262987061742</v>
      </c>
      <c r="N99" s="9">
        <f t="shared" ca="1" si="72"/>
        <v>1.0178259379811325</v>
      </c>
      <c r="O99" s="9">
        <f t="shared" ca="1" si="72"/>
        <v>1.4686339968231581</v>
      </c>
      <c r="P99" s="9">
        <f t="shared" ca="1" si="72"/>
        <v>0.65453936885914354</v>
      </c>
      <c r="Q99" s="9">
        <f t="shared" ca="1" si="72"/>
        <v>1.1467327659735322</v>
      </c>
      <c r="R99" s="9">
        <f t="shared" ca="1" si="72"/>
        <v>0.89536383013722187</v>
      </c>
      <c r="S99" s="9">
        <f t="shared" ca="1" si="72"/>
        <v>1.3557732254083668</v>
      </c>
      <c r="T99" s="9">
        <f t="shared" ca="1" si="72"/>
        <v>0.83452068349817443</v>
      </c>
      <c r="U99" s="9">
        <f t="shared" ca="1" si="72"/>
        <v>1.9385419218910909</v>
      </c>
      <c r="V99" s="9">
        <f t="shared" ca="1" si="72"/>
        <v>1.8704728801660149</v>
      </c>
      <c r="W99" s="9">
        <f t="shared" ca="1" si="72"/>
        <v>0.87235715758579102</v>
      </c>
      <c r="X99" s="9">
        <f t="shared" ca="1" si="72"/>
        <v>1.290422593846877</v>
      </c>
      <c r="Y99" s="9">
        <f t="shared" ca="1" si="72"/>
        <v>1.2977016171337048</v>
      </c>
      <c r="Z99" s="9">
        <f t="shared" ca="1" si="72"/>
        <v>0.91276579766063792</v>
      </c>
      <c r="AA99" s="9">
        <f t="shared" ca="1" si="72"/>
        <v>0.7006657107231844</v>
      </c>
      <c r="AB99" s="9">
        <f t="shared" ca="1" si="72"/>
        <v>0.90758372940560095</v>
      </c>
      <c r="AC99" s="9">
        <f t="shared" ca="1" si="72"/>
        <v>1.2623445224450818</v>
      </c>
      <c r="AD99" s="9">
        <f t="shared" ca="1" si="72"/>
        <v>0.76764755408145557</v>
      </c>
      <c r="AE99" s="9">
        <f t="shared" ca="1" si="72"/>
        <v>0.97776868681427642</v>
      </c>
      <c r="AF99" s="9">
        <f t="shared" ca="1" si="72"/>
        <v>1.5204560308113217</v>
      </c>
      <c r="AG99" s="9">
        <f t="shared" ca="1" si="72"/>
        <v>0.92000355533223244</v>
      </c>
      <c r="AH99" s="9">
        <f t="shared" ca="1" si="72"/>
        <v>1.2028561002094473</v>
      </c>
      <c r="AI99" s="9">
        <f t="shared" ca="1" si="72"/>
        <v>0.98313515489814718</v>
      </c>
      <c r="AJ99" s="9">
        <f t="shared" ca="1" si="72"/>
        <v>0.95016000889533769</v>
      </c>
      <c r="AK99" s="9">
        <f t="shared" ca="1" si="72"/>
        <v>1.7670417307361559</v>
      </c>
      <c r="AL99" s="9">
        <f t="shared" ca="1" si="72"/>
        <v>0.9669040491985289</v>
      </c>
      <c r="AM99" s="9">
        <f t="shared" ca="1" si="72"/>
        <v>1.5307899378433614</v>
      </c>
      <c r="AN99" s="9">
        <f ca="1">AVERAGE(OFFSET($A99,0,Fixtures!$D$6,1,3))</f>
        <v>0.84033841259647446</v>
      </c>
      <c r="AO99" s="9">
        <f ca="1">AVERAGE(OFFSET($A99,0,Fixtures!$D$6,1,6))</f>
        <v>0.92146266685503964</v>
      </c>
      <c r="AP99" s="9">
        <f ca="1">AVERAGE(OFFSET($A99,0,Fixtures!$D$6,1,9))</f>
        <v>1.0191212986092486</v>
      </c>
      <c r="AQ99" s="9">
        <f ca="1">AVERAGE(OFFSET($A99,0,Fixtures!$D$6,1,12))</f>
        <v>1.0727023818344066</v>
      </c>
      <c r="AR99" s="9">
        <f ca="1">IF(OR(Fixtures!$D$6&lt;=0,Fixtures!$D$6&gt;39),AVERAGE(A99:AM99),AVERAGE(OFFSET($A99,0,Fixtures!$D$6,1,39-Fixtures!$D$6)))</f>
        <v>1.0978658977896265</v>
      </c>
    </row>
    <row r="100" spans="1:44" x14ac:dyDescent="0.25">
      <c r="A100" s="30" t="s">
        <v>121</v>
      </c>
      <c r="B100" s="9">
        <f ca="1">MIN(VLOOKUP($A98,$A$2:$AM$12,B$14+1,FALSE),VLOOKUP($A100,$A$2:$AM$12,B$14+1,FALSE))</f>
        <v>1.0466734691050039</v>
      </c>
      <c r="C100" s="9">
        <f t="shared" ref="C100:AM100" ca="1" si="73">MIN(VLOOKUP($A98,$A$2:$AM$12,C$14+1,FALSE),VLOOKUP($A100,$A$2:$AM$12,C$14+1,FALSE))</f>
        <v>0.61102503810340225</v>
      </c>
      <c r="D100" s="9">
        <f t="shared" ca="1" si="73"/>
        <v>1.1828957040465173</v>
      </c>
      <c r="E100" s="9">
        <f t="shared" ca="1" si="73"/>
        <v>1.8911172555795206</v>
      </c>
      <c r="F100" s="9">
        <f t="shared" ca="1" si="73"/>
        <v>1.0047302743063729</v>
      </c>
      <c r="G100" s="9">
        <f t="shared" ca="1" si="73"/>
        <v>1.2200349999024973</v>
      </c>
      <c r="H100" s="9">
        <f t="shared" ca="1" si="73"/>
        <v>1.4017379409075512</v>
      </c>
      <c r="I100" s="9">
        <f t="shared" ca="1" si="73"/>
        <v>1.14795713206682</v>
      </c>
      <c r="J100" s="9">
        <f t="shared" ca="1" si="73"/>
        <v>0.86383661240989273</v>
      </c>
      <c r="K100" s="9">
        <f t="shared" ca="1" si="73"/>
        <v>1.2064783802937671</v>
      </c>
      <c r="L100" s="9">
        <f t="shared" ca="1" si="73"/>
        <v>0.8052177199749192</v>
      </c>
      <c r="M100" s="9">
        <f t="shared" ca="1" si="73"/>
        <v>1.3743262987061742</v>
      </c>
      <c r="N100" s="9">
        <f t="shared" ca="1" si="73"/>
        <v>1.1632007366265475</v>
      </c>
      <c r="O100" s="9">
        <f t="shared" ca="1" si="73"/>
        <v>1.4686339968231581</v>
      </c>
      <c r="P100" s="9">
        <f t="shared" ca="1" si="73"/>
        <v>0.65453936885914354</v>
      </c>
      <c r="Q100" s="9">
        <f t="shared" ca="1" si="73"/>
        <v>1.1467327659735322</v>
      </c>
      <c r="R100" s="9">
        <f t="shared" ca="1" si="73"/>
        <v>0.89536383013722187</v>
      </c>
      <c r="S100" s="9">
        <f t="shared" ca="1" si="73"/>
        <v>1.0129227469316542</v>
      </c>
      <c r="T100" s="9">
        <f t="shared" ca="1" si="73"/>
        <v>0.83452068349817443</v>
      </c>
      <c r="U100" s="9">
        <f t="shared" ca="1" si="73"/>
        <v>0.8742729255311249</v>
      </c>
      <c r="V100" s="9">
        <f t="shared" ca="1" si="73"/>
        <v>1.5796259906842376</v>
      </c>
      <c r="W100" s="9">
        <f t="shared" ca="1" si="73"/>
        <v>0.87235715758579102</v>
      </c>
      <c r="X100" s="9">
        <f t="shared" ca="1" si="73"/>
        <v>1.1172123071084379</v>
      </c>
      <c r="Y100" s="9">
        <f t="shared" ca="1" si="73"/>
        <v>1.3060126418427915</v>
      </c>
      <c r="Z100" s="9">
        <f t="shared" ca="1" si="73"/>
        <v>0.91276579766063792</v>
      </c>
      <c r="AA100" s="9">
        <f t="shared" ca="1" si="73"/>
        <v>0.7006657107231844</v>
      </c>
      <c r="AB100" s="9">
        <f t="shared" ca="1" si="73"/>
        <v>0.90758372940560095</v>
      </c>
      <c r="AC100" s="9">
        <f t="shared" ca="1" si="73"/>
        <v>0.76242156489156165</v>
      </c>
      <c r="AD100" s="9">
        <f t="shared" ca="1" si="73"/>
        <v>0.76764755408145557</v>
      </c>
      <c r="AE100" s="9">
        <f t="shared" ca="1" si="73"/>
        <v>0.97776868681427642</v>
      </c>
      <c r="AF100" s="9">
        <f t="shared" ca="1" si="73"/>
        <v>1.7376208534791637</v>
      </c>
      <c r="AG100" s="9">
        <f t="shared" ca="1" si="73"/>
        <v>0.92000355533223244</v>
      </c>
      <c r="AH100" s="9">
        <f t="shared" ca="1" si="73"/>
        <v>1.2028561002094473</v>
      </c>
      <c r="AI100" s="9">
        <f t="shared" ca="1" si="73"/>
        <v>0.98313515489814718</v>
      </c>
      <c r="AJ100" s="9">
        <f t="shared" ca="1" si="73"/>
        <v>1.2659545264623235</v>
      </c>
      <c r="AK100" s="9">
        <f t="shared" ca="1" si="73"/>
        <v>1.7670417307361559</v>
      </c>
      <c r="AL100" s="9">
        <f t="shared" ca="1" si="73"/>
        <v>0.8167176445628288</v>
      </c>
      <c r="AM100" s="9">
        <f t="shared" ca="1" si="73"/>
        <v>1.500893372729273</v>
      </c>
      <c r="AN100" s="9">
        <f ca="1">AVERAGE(OFFSET($A100,0,Fixtures!$D$6,1,3))</f>
        <v>0.84033841259647446</v>
      </c>
      <c r="AO100" s="9">
        <f ca="1">AVERAGE(OFFSET($A100,0,Fixtures!$D$6,1,6))</f>
        <v>0.838142173929453</v>
      </c>
      <c r="AP100" s="9">
        <f ca="1">AVERAGE(OFFSET($A100,0,Fixtures!$D$6,1,9))</f>
        <v>0.98770372806639573</v>
      </c>
      <c r="AQ100" s="9">
        <f ca="1">AVERAGE(OFFSET($A100,0,Fixtures!$D$6,1,12))</f>
        <v>1.0754554137245156</v>
      </c>
      <c r="AR100" s="9">
        <f ca="1">IF(OR(Fixtures!$D$6&lt;=0,Fixtures!$D$6&gt;39),AVERAGE(A100:AM100),AVERAGE(OFFSET($A100,0,Fixtures!$D$6,1,39-Fixtures!$D$6)))</f>
        <v>1.0873625701418776</v>
      </c>
    </row>
    <row r="101" spans="1:44" x14ac:dyDescent="0.25">
      <c r="A101" s="30" t="s">
        <v>73</v>
      </c>
      <c r="B101" s="9">
        <f ca="1">MIN(VLOOKUP($A98,$A$2:$AM$12,B$14+1,FALSE),VLOOKUP($A101,$A$2:$AM$12,B$14+1,FALSE))</f>
        <v>1.0466734691050039</v>
      </c>
      <c r="C101" s="9">
        <f t="shared" ref="C101:AM101" ca="1" si="74">MIN(VLOOKUP($A98,$A$2:$AM$12,C$14+1,FALSE),VLOOKUP($A101,$A$2:$AM$12,C$14+1,FALSE))</f>
        <v>0.61102503810340225</v>
      </c>
      <c r="D101" s="9">
        <f t="shared" ca="1" si="74"/>
        <v>1.1828957040465173</v>
      </c>
      <c r="E101" s="9">
        <f t="shared" ca="1" si="74"/>
        <v>1.8911172555795206</v>
      </c>
      <c r="F101" s="9">
        <f t="shared" ca="1" si="74"/>
        <v>1.0247436773992749</v>
      </c>
      <c r="G101" s="9">
        <f t="shared" ca="1" si="74"/>
        <v>1.4443875302842224</v>
      </c>
      <c r="H101" s="9">
        <f t="shared" ca="1" si="74"/>
        <v>1.1703396198760179</v>
      </c>
      <c r="I101" s="9">
        <f t="shared" ca="1" si="74"/>
        <v>1.2466296630034459</v>
      </c>
      <c r="J101" s="9">
        <f t="shared" ca="1" si="74"/>
        <v>0.86383661240989273</v>
      </c>
      <c r="K101" s="9">
        <f t="shared" ca="1" si="74"/>
        <v>1.3031508156528486</v>
      </c>
      <c r="L101" s="9">
        <f t="shared" ca="1" si="74"/>
        <v>0.8052177199749192</v>
      </c>
      <c r="M101" s="9">
        <f t="shared" ca="1" si="74"/>
        <v>1.3117579460455751</v>
      </c>
      <c r="N101" s="9">
        <f t="shared" ca="1" si="74"/>
        <v>1.1632007366265475</v>
      </c>
      <c r="O101" s="9">
        <f t="shared" ca="1" si="74"/>
        <v>1.4686339968231581</v>
      </c>
      <c r="P101" s="9">
        <f t="shared" ca="1" si="74"/>
        <v>0.65453936885914354</v>
      </c>
      <c r="Q101" s="9">
        <f t="shared" ca="1" si="74"/>
        <v>1.1467327659735322</v>
      </c>
      <c r="R101" s="9">
        <f t="shared" ca="1" si="74"/>
        <v>0.89536383013722187</v>
      </c>
      <c r="S101" s="9">
        <f t="shared" ca="1" si="74"/>
        <v>1.0802664850264654</v>
      </c>
      <c r="T101" s="9">
        <f t="shared" ca="1" si="74"/>
        <v>0.83452068349817443</v>
      </c>
      <c r="U101" s="9">
        <f t="shared" ca="1" si="74"/>
        <v>1.8188824467878189</v>
      </c>
      <c r="V101" s="9">
        <f t="shared" ca="1" si="74"/>
        <v>1.7482851111728168</v>
      </c>
      <c r="W101" s="9">
        <f t="shared" ca="1" si="74"/>
        <v>0.87235715758579102</v>
      </c>
      <c r="X101" s="9">
        <f t="shared" ca="1" si="74"/>
        <v>1.290422593846877</v>
      </c>
      <c r="Y101" s="9">
        <f t="shared" ca="1" si="74"/>
        <v>1.2175989933042424</v>
      </c>
      <c r="Z101" s="9">
        <f t="shared" ca="1" si="74"/>
        <v>0.91276579766063792</v>
      </c>
      <c r="AA101" s="9">
        <f t="shared" ca="1" si="74"/>
        <v>0.7006657107231844</v>
      </c>
      <c r="AB101" s="9">
        <f t="shared" ca="1" si="74"/>
        <v>0.90758372940560095</v>
      </c>
      <c r="AC101" s="9">
        <f t="shared" ca="1" si="74"/>
        <v>1.3375188079827636</v>
      </c>
      <c r="AD101" s="9">
        <f t="shared" ca="1" si="74"/>
        <v>0.76764755408145557</v>
      </c>
      <c r="AE101" s="9">
        <f t="shared" ca="1" si="74"/>
        <v>0.81974086486283992</v>
      </c>
      <c r="AF101" s="9">
        <f t="shared" ca="1" si="74"/>
        <v>1.7376208534791637</v>
      </c>
      <c r="AG101" s="9">
        <f t="shared" ca="1" si="74"/>
        <v>0.8781189556172857</v>
      </c>
      <c r="AH101" s="9">
        <f t="shared" ca="1" si="74"/>
        <v>1.2028561002094473</v>
      </c>
      <c r="AI101" s="9">
        <f t="shared" ca="1" si="74"/>
        <v>0.98313515489814718</v>
      </c>
      <c r="AJ101" s="9">
        <f t="shared" ca="1" si="74"/>
        <v>1.2659545264623235</v>
      </c>
      <c r="AK101" s="9">
        <f t="shared" ca="1" si="74"/>
        <v>1.7670417307361559</v>
      </c>
      <c r="AL101" s="9">
        <f t="shared" ca="1" si="74"/>
        <v>0.9669040491985289</v>
      </c>
      <c r="AM101" s="9">
        <f t="shared" ca="1" si="74"/>
        <v>1.5307899378433614</v>
      </c>
      <c r="AN101" s="9">
        <f ca="1">AVERAGE(OFFSET($A101,0,Fixtures!$D$6,1,3))</f>
        <v>0.84033841259647446</v>
      </c>
      <c r="AO101" s="9">
        <f ca="1">AVERAGE(OFFSET($A101,0,Fixtures!$D$6,1,6))</f>
        <v>0.90765374411941391</v>
      </c>
      <c r="AP101" s="9">
        <f ca="1">AVERAGE(OFFSET($A101,0,Fixtures!$D$6,1,9))</f>
        <v>1.0293909304469311</v>
      </c>
      <c r="AQ101" s="9">
        <f ca="1">AVERAGE(OFFSET($A101,0,Fixtures!$D$6,1,12))</f>
        <v>1.1067208155099173</v>
      </c>
      <c r="AR101" s="9">
        <f ca="1">IF(OR(Fixtures!$D$6&lt;=0,Fixtures!$D$6&gt;39),AVERAGE(A101:AM101),AVERAGE(OFFSET($A101,0,Fixtures!$D$6,1,39-Fixtures!$D$6)))</f>
        <v>1.1270245552257783</v>
      </c>
    </row>
    <row r="102" spans="1:44" x14ac:dyDescent="0.25">
      <c r="A102" s="30" t="s">
        <v>61</v>
      </c>
      <c r="B102" s="9">
        <f ca="1">MIN(VLOOKUP($A98,$A$2:$AM$12,B$14+1,FALSE),VLOOKUP($A102,$A$2:$AM$12,B$14+1,FALSE))</f>
        <v>1.0466734691050039</v>
      </c>
      <c r="C102" s="9">
        <f t="shared" ref="C102:AM102" ca="1" si="75">MIN(VLOOKUP($A98,$A$2:$AM$12,C$14+1,FALSE),VLOOKUP($A102,$A$2:$AM$12,C$14+1,FALSE))</f>
        <v>0.61102503810340225</v>
      </c>
      <c r="D102" s="9">
        <f t="shared" ca="1" si="75"/>
        <v>1.1828957040465173</v>
      </c>
      <c r="E102" s="9">
        <f t="shared" ca="1" si="75"/>
        <v>1.5655754974146125</v>
      </c>
      <c r="F102" s="9">
        <f t="shared" ca="1" si="75"/>
        <v>1.0247436773992749</v>
      </c>
      <c r="G102" s="9">
        <f t="shared" ca="1" si="75"/>
        <v>0.85737152876241396</v>
      </c>
      <c r="H102" s="9">
        <f t="shared" ca="1" si="75"/>
        <v>1.4017379409075512</v>
      </c>
      <c r="I102" s="9">
        <f t="shared" ca="1" si="75"/>
        <v>1.079917467879987</v>
      </c>
      <c r="J102" s="9">
        <f t="shared" ca="1" si="75"/>
        <v>0.86383661240989273</v>
      </c>
      <c r="K102" s="9">
        <f t="shared" ca="1" si="75"/>
        <v>1.3031508156528486</v>
      </c>
      <c r="L102" s="9">
        <f t="shared" ca="1" si="75"/>
        <v>0.8052177199749192</v>
      </c>
      <c r="M102" s="9">
        <f t="shared" ca="1" si="75"/>
        <v>0.97431977194419606</v>
      </c>
      <c r="N102" s="9">
        <f t="shared" ca="1" si="75"/>
        <v>1.1632007366265475</v>
      </c>
      <c r="O102" s="9">
        <f t="shared" ca="1" si="75"/>
        <v>0.68244270205182911</v>
      </c>
      <c r="P102" s="9">
        <f t="shared" ca="1" si="75"/>
        <v>0.65453936885914354</v>
      </c>
      <c r="Q102" s="9">
        <f t="shared" ca="1" si="75"/>
        <v>1.1467327659735322</v>
      </c>
      <c r="R102" s="9">
        <f t="shared" ca="1" si="75"/>
        <v>0.73104306309611711</v>
      </c>
      <c r="S102" s="9">
        <f t="shared" ca="1" si="75"/>
        <v>1.1690104756412656</v>
      </c>
      <c r="T102" s="9">
        <f t="shared" ca="1" si="75"/>
        <v>0.83452068349817443</v>
      </c>
      <c r="U102" s="9">
        <f t="shared" ca="1" si="75"/>
        <v>1.2991576518632995</v>
      </c>
      <c r="V102" s="9">
        <f t="shared" ca="1" si="75"/>
        <v>1.0000155042008554</v>
      </c>
      <c r="W102" s="9">
        <f t="shared" ca="1" si="75"/>
        <v>0.87235715758579102</v>
      </c>
      <c r="X102" s="9">
        <f t="shared" ca="1" si="75"/>
        <v>1.290422593846877</v>
      </c>
      <c r="Y102" s="9">
        <f t="shared" ca="1" si="75"/>
        <v>1.6697187969544125</v>
      </c>
      <c r="Z102" s="9">
        <f t="shared" ca="1" si="75"/>
        <v>0.91276579766063792</v>
      </c>
      <c r="AA102" s="9">
        <f t="shared" ca="1" si="75"/>
        <v>0.7006657107231844</v>
      </c>
      <c r="AB102" s="9">
        <f t="shared" ca="1" si="75"/>
        <v>0.78256073162762396</v>
      </c>
      <c r="AC102" s="9">
        <f t="shared" ca="1" si="75"/>
        <v>1.0920519831435824</v>
      </c>
      <c r="AD102" s="9">
        <f t="shared" ca="1" si="75"/>
        <v>0.76764755408145557</v>
      </c>
      <c r="AE102" s="9">
        <f t="shared" ca="1" si="75"/>
        <v>0.97776868681427642</v>
      </c>
      <c r="AF102" s="9">
        <f t="shared" ca="1" si="75"/>
        <v>0.9320609052820128</v>
      </c>
      <c r="AG102" s="9">
        <f t="shared" ca="1" si="75"/>
        <v>0.92000355533223244</v>
      </c>
      <c r="AH102" s="9">
        <f t="shared" ca="1" si="75"/>
        <v>0.90666603388129052</v>
      </c>
      <c r="AI102" s="9">
        <f t="shared" ca="1" si="75"/>
        <v>0.98313515489814718</v>
      </c>
      <c r="AJ102" s="9">
        <f t="shared" ca="1" si="75"/>
        <v>1.2659545264623235</v>
      </c>
      <c r="AK102" s="9">
        <f t="shared" ca="1" si="75"/>
        <v>1.0980456933047886</v>
      </c>
      <c r="AL102" s="9">
        <f t="shared" ca="1" si="75"/>
        <v>0.9669040491985289</v>
      </c>
      <c r="AM102" s="9">
        <f t="shared" ca="1" si="75"/>
        <v>1.0136636864445796</v>
      </c>
      <c r="AN102" s="9">
        <f ca="1">AVERAGE(OFFSET($A102,0,Fixtures!$D$6,1,3))</f>
        <v>0.7986640800038155</v>
      </c>
      <c r="AO102" s="9">
        <f ca="1">AVERAGE(OFFSET($A102,0,Fixtures!$D$6,1,6))</f>
        <v>0.8722434106751269</v>
      </c>
      <c r="AP102" s="9">
        <f ca="1">AVERAGE(OFFSET($A102,0,Fixtures!$D$6,1,9))</f>
        <v>0.88802121761625519</v>
      </c>
      <c r="AQ102" s="9">
        <f ca="1">AVERAGE(OFFSET($A102,0,Fixtures!$D$6,1,12))</f>
        <v>0.94494386110096296</v>
      </c>
      <c r="AR102" s="9">
        <f ca="1">IF(OR(Fixtures!$D$6&lt;=0,Fixtures!$D$6&gt;39),AVERAGE(A102:AM102),AVERAGE(OFFSET($A102,0,Fixtures!$D$6,1,39-Fixtures!$D$6)))</f>
        <v>0.95142100491819037</v>
      </c>
    </row>
    <row r="103" spans="1:44" x14ac:dyDescent="0.25">
      <c r="A103" s="30" t="s">
        <v>53</v>
      </c>
      <c r="B103" s="9">
        <f ca="1">MIN(VLOOKUP($A98,$A$2:$AM$12,B$14+1,FALSE),VLOOKUP($A103,$A$2:$AM$12,B$14+1,FALSE))</f>
        <v>1.0466734691050039</v>
      </c>
      <c r="C103" s="9">
        <f t="shared" ref="C103:AM103" ca="1" si="76">MIN(VLOOKUP($A98,$A$2:$AM$12,C$14+1,FALSE),VLOOKUP($A103,$A$2:$AM$12,C$14+1,FALSE))</f>
        <v>0.61102503810340225</v>
      </c>
      <c r="D103" s="9">
        <f t="shared" ca="1" si="76"/>
        <v>1.1828957040465173</v>
      </c>
      <c r="E103" s="9">
        <f t="shared" ca="1" si="76"/>
        <v>1.0828577741273131</v>
      </c>
      <c r="F103" s="9">
        <f t="shared" ca="1" si="76"/>
        <v>1.0247436773992749</v>
      </c>
      <c r="G103" s="9">
        <f t="shared" ca="1" si="76"/>
        <v>1.1890088807096002</v>
      </c>
      <c r="H103" s="9">
        <f t="shared" ca="1" si="76"/>
        <v>0.9283970311817541</v>
      </c>
      <c r="I103" s="9">
        <f t="shared" ca="1" si="76"/>
        <v>1.2466296630034459</v>
      </c>
      <c r="J103" s="9">
        <f t="shared" ca="1" si="76"/>
        <v>0.86383661240989273</v>
      </c>
      <c r="K103" s="9">
        <f t="shared" ca="1" si="76"/>
        <v>1.3031508156528486</v>
      </c>
      <c r="L103" s="9">
        <f t="shared" ca="1" si="76"/>
        <v>0.8052177199749192</v>
      </c>
      <c r="M103" s="9">
        <f t="shared" ca="1" si="76"/>
        <v>1.3743262987061742</v>
      </c>
      <c r="N103" s="9">
        <f t="shared" ca="1" si="76"/>
        <v>1.1632007366265475</v>
      </c>
      <c r="O103" s="9">
        <f t="shared" ca="1" si="76"/>
        <v>1.4547405595651999</v>
      </c>
      <c r="P103" s="9">
        <f t="shared" ca="1" si="76"/>
        <v>0.65453936885914354</v>
      </c>
      <c r="Q103" s="9">
        <f t="shared" ca="1" si="76"/>
        <v>1.1467327659735322</v>
      </c>
      <c r="R103" s="9">
        <f t="shared" ca="1" si="76"/>
        <v>0.89536383013722187</v>
      </c>
      <c r="S103" s="9">
        <f t="shared" ca="1" si="76"/>
        <v>1.1825186456915797</v>
      </c>
      <c r="T103" s="9">
        <f t="shared" ca="1" si="76"/>
        <v>0.83452068349817443</v>
      </c>
      <c r="U103" s="9">
        <f t="shared" ca="1" si="76"/>
        <v>1.8513454854385905</v>
      </c>
      <c r="V103" s="9">
        <f t="shared" ca="1" si="76"/>
        <v>1.3868647009011394</v>
      </c>
      <c r="W103" s="9">
        <f t="shared" ca="1" si="76"/>
        <v>0.87235715758579102</v>
      </c>
      <c r="X103" s="9">
        <f t="shared" ca="1" si="76"/>
        <v>1.290422593846877</v>
      </c>
      <c r="Y103" s="9">
        <f t="shared" ca="1" si="76"/>
        <v>1.2393304489299652</v>
      </c>
      <c r="Z103" s="9">
        <f t="shared" ca="1" si="76"/>
        <v>0.91276579766063792</v>
      </c>
      <c r="AA103" s="9">
        <f t="shared" ca="1" si="76"/>
        <v>0.7006657107231844</v>
      </c>
      <c r="AB103" s="9">
        <f t="shared" ca="1" si="76"/>
        <v>0.79160339091750376</v>
      </c>
      <c r="AC103" s="9">
        <f t="shared" ca="1" si="76"/>
        <v>1.3375188079827636</v>
      </c>
      <c r="AD103" s="9">
        <f t="shared" ca="1" si="76"/>
        <v>0.76764755408145557</v>
      </c>
      <c r="AE103" s="9">
        <f t="shared" ca="1" si="76"/>
        <v>0.97776868681427642</v>
      </c>
      <c r="AF103" s="9">
        <f t="shared" ca="1" si="76"/>
        <v>1.7376208534791637</v>
      </c>
      <c r="AG103" s="9">
        <f t="shared" ca="1" si="76"/>
        <v>0.92000355533223244</v>
      </c>
      <c r="AH103" s="9">
        <f t="shared" ca="1" si="76"/>
        <v>1.2028561002094473</v>
      </c>
      <c r="AI103" s="9">
        <f t="shared" ca="1" si="76"/>
        <v>0.98313515489814718</v>
      </c>
      <c r="AJ103" s="9">
        <f t="shared" ca="1" si="76"/>
        <v>1.2659545264623235</v>
      </c>
      <c r="AK103" s="9">
        <f t="shared" ca="1" si="76"/>
        <v>1.4067811521196172</v>
      </c>
      <c r="AL103" s="9">
        <f t="shared" ca="1" si="76"/>
        <v>0.9669040491985289</v>
      </c>
      <c r="AM103" s="9">
        <f t="shared" ca="1" si="76"/>
        <v>1.1126571887135477</v>
      </c>
      <c r="AN103" s="9">
        <f ca="1">AVERAGE(OFFSET($A103,0,Fixtures!$D$6,1,3))</f>
        <v>0.8016782997671088</v>
      </c>
      <c r="AO103" s="9">
        <f ca="1">AVERAGE(OFFSET($A103,0,Fixtures!$D$6,1,6))</f>
        <v>0.91466165802997035</v>
      </c>
      <c r="AP103" s="9">
        <f ca="1">AVERAGE(OFFSET($A103,0,Fixtures!$D$6,1,9))</f>
        <v>1.0387167174667404</v>
      </c>
      <c r="AQ103" s="9">
        <f ca="1">AVERAGE(OFFSET($A103,0,Fixtures!$D$6,1,12))</f>
        <v>1.0836934408900627</v>
      </c>
      <c r="AR103" s="9">
        <f ca="1">IF(OR(Fixtures!$D$6&lt;=0,Fixtures!$D$6&gt;39),AVERAGE(A103:AM103),AVERAGE(OFFSET($A103,0,Fixtures!$D$6,1,39-Fixtures!$D$6)))</f>
        <v>1.0774201806137735</v>
      </c>
    </row>
    <row r="104" spans="1:44" x14ac:dyDescent="0.25">
      <c r="A104" s="30" t="s">
        <v>2</v>
      </c>
      <c r="B104" s="9">
        <f ca="1">MIN(VLOOKUP($A98,$A$2:$AM$12,B$14+1,FALSE),VLOOKUP($A104,$A$2:$AM$12,B$14+1,FALSE))</f>
        <v>1.0466734691050039</v>
      </c>
      <c r="C104" s="9">
        <f t="shared" ref="C104:AM104" ca="1" si="77">MIN(VLOOKUP($A98,$A$2:$AM$12,C$14+1,FALSE),VLOOKUP($A104,$A$2:$AM$12,C$14+1,FALSE))</f>
        <v>0.61102503810340225</v>
      </c>
      <c r="D104" s="9">
        <f t="shared" ca="1" si="77"/>
        <v>1.1828957040465173</v>
      </c>
      <c r="E104" s="9">
        <f t="shared" ca="1" si="77"/>
        <v>1.1803633636588731</v>
      </c>
      <c r="F104" s="9">
        <f t="shared" ca="1" si="77"/>
        <v>1.0247436773992749</v>
      </c>
      <c r="G104" s="9">
        <f t="shared" ca="1" si="77"/>
        <v>1.2837052512019649</v>
      </c>
      <c r="H104" s="9">
        <f t="shared" ca="1" si="77"/>
        <v>1.4017379409075512</v>
      </c>
      <c r="I104" s="9">
        <f t="shared" ca="1" si="77"/>
        <v>1.2466296630034459</v>
      </c>
      <c r="J104" s="9">
        <f t="shared" ca="1" si="77"/>
        <v>0.86383661240989273</v>
      </c>
      <c r="K104" s="9">
        <f t="shared" ca="1" si="77"/>
        <v>1.3031508156528486</v>
      </c>
      <c r="L104" s="9">
        <f t="shared" ca="1" si="77"/>
        <v>0.8052177199749192</v>
      </c>
      <c r="M104" s="9">
        <f t="shared" ca="1" si="77"/>
        <v>0.99103611385979762</v>
      </c>
      <c r="N104" s="9">
        <f t="shared" ca="1" si="77"/>
        <v>1.1632007366265475</v>
      </c>
      <c r="O104" s="9">
        <f t="shared" ca="1" si="77"/>
        <v>1.4686339968231581</v>
      </c>
      <c r="P104" s="9">
        <f t="shared" ca="1" si="77"/>
        <v>0.65453936885914354</v>
      </c>
      <c r="Q104" s="9">
        <f t="shared" ca="1" si="77"/>
        <v>1.1467327659735322</v>
      </c>
      <c r="R104" s="9">
        <f t="shared" ca="1" si="77"/>
        <v>0.89536383013722187</v>
      </c>
      <c r="S104" s="9">
        <f t="shared" ca="1" si="77"/>
        <v>0.86424648725569986</v>
      </c>
      <c r="T104" s="9">
        <f t="shared" ca="1" si="77"/>
        <v>0.83452068349817443</v>
      </c>
      <c r="U104" s="9">
        <f t="shared" ca="1" si="77"/>
        <v>1.3676091418887604</v>
      </c>
      <c r="V104" s="9">
        <f t="shared" ca="1" si="77"/>
        <v>1.6731122184211658</v>
      </c>
      <c r="W104" s="9">
        <f t="shared" ca="1" si="77"/>
        <v>0.87235715758579102</v>
      </c>
      <c r="X104" s="9">
        <f t="shared" ca="1" si="77"/>
        <v>1.290422593846877</v>
      </c>
      <c r="Y104" s="9">
        <f t="shared" ca="1" si="77"/>
        <v>1.6697187969544125</v>
      </c>
      <c r="Z104" s="9">
        <f t="shared" ca="1" si="77"/>
        <v>0.91276579766063792</v>
      </c>
      <c r="AA104" s="9">
        <f t="shared" ca="1" si="77"/>
        <v>0.7006657107231844</v>
      </c>
      <c r="AB104" s="9">
        <f t="shared" ca="1" si="77"/>
        <v>0.90758372940560095</v>
      </c>
      <c r="AC104" s="9">
        <f t="shared" ca="1" si="77"/>
        <v>1.1389166442744056</v>
      </c>
      <c r="AD104" s="9">
        <f t="shared" ca="1" si="77"/>
        <v>0.76764755408145557</v>
      </c>
      <c r="AE104" s="9">
        <f t="shared" ca="1" si="77"/>
        <v>0.97776868681427642</v>
      </c>
      <c r="AF104" s="9">
        <f t="shared" ca="1" si="77"/>
        <v>1.2664211722220005</v>
      </c>
      <c r="AG104" s="9">
        <f t="shared" ca="1" si="77"/>
        <v>0.92000355533223244</v>
      </c>
      <c r="AH104" s="9">
        <f t="shared" ca="1" si="77"/>
        <v>1.2028561002094473</v>
      </c>
      <c r="AI104" s="9">
        <f t="shared" ca="1" si="77"/>
        <v>0.98313515489814718</v>
      </c>
      <c r="AJ104" s="9">
        <f t="shared" ca="1" si="77"/>
        <v>1.2659545264623235</v>
      </c>
      <c r="AK104" s="9">
        <f t="shared" ca="1" si="77"/>
        <v>1.3012721105940708</v>
      </c>
      <c r="AL104" s="9">
        <f t="shared" ca="1" si="77"/>
        <v>0.9669040491985289</v>
      </c>
      <c r="AM104" s="9">
        <f t="shared" ca="1" si="77"/>
        <v>1.5307899378433614</v>
      </c>
      <c r="AN104" s="9">
        <f ca="1">AVERAGE(OFFSET($A104,0,Fixtures!$D$6,1,3))</f>
        <v>0.84033841259647446</v>
      </c>
      <c r="AO104" s="9">
        <f ca="1">AVERAGE(OFFSET($A104,0,Fixtures!$D$6,1,6))</f>
        <v>0.90089135382659358</v>
      </c>
      <c r="AP104" s="9">
        <f ca="1">AVERAGE(OFFSET($A104,0,Fixtures!$D$6,1,9))</f>
        <v>0.97718099452480467</v>
      </c>
      <c r="AQ104" s="9">
        <f ca="1">AVERAGE(OFFSET($A104,0,Fixtures!$D$6,1,12))</f>
        <v>1.0287492285564819</v>
      </c>
      <c r="AR104" s="9">
        <f ca="1">IF(OR(Fixtures!$D$6&lt;=0,Fixtures!$D$6&gt;39),AVERAGE(A104:AM104),AVERAGE(OFFSET($A104,0,Fixtures!$D$6,1,39-Fixtures!$D$6)))</f>
        <v>1.0601917664085481</v>
      </c>
    </row>
    <row r="105" spans="1:44" x14ac:dyDescent="0.25">
      <c r="A105" s="30" t="s">
        <v>113</v>
      </c>
      <c r="B105" s="9">
        <f ca="1">MIN(VLOOKUP($A98,$A$2:$AM$12,B$14+1,FALSE),VLOOKUP($A105,$A$2:$AM$12,B$14+1,FALSE))</f>
        <v>1.0466734691050039</v>
      </c>
      <c r="C105" s="9">
        <f t="shared" ref="C105:AM105" ca="1" si="78">MIN(VLOOKUP($A98,$A$2:$AM$12,C$14+1,FALSE),VLOOKUP($A105,$A$2:$AM$12,C$14+1,FALSE))</f>
        <v>0.61102503810340225</v>
      </c>
      <c r="D105" s="9">
        <f t="shared" ca="1" si="78"/>
        <v>1.1828957040465173</v>
      </c>
      <c r="E105" s="9">
        <f t="shared" ca="1" si="78"/>
        <v>1.8911172555795206</v>
      </c>
      <c r="F105" s="9">
        <f t="shared" ca="1" si="78"/>
        <v>1.0247436773992749</v>
      </c>
      <c r="G105" s="9">
        <f t="shared" ca="1" si="78"/>
        <v>1.4443875302842224</v>
      </c>
      <c r="H105" s="9">
        <f t="shared" ca="1" si="78"/>
        <v>1.3427010172241136</v>
      </c>
      <c r="I105" s="9">
        <f t="shared" ca="1" si="78"/>
        <v>1.2466296630034459</v>
      </c>
      <c r="J105" s="9">
        <f t="shared" ca="1" si="78"/>
        <v>0.86383661240989273</v>
      </c>
      <c r="K105" s="9">
        <f t="shared" ca="1" si="78"/>
        <v>1.3031508156528486</v>
      </c>
      <c r="L105" s="9">
        <f t="shared" ca="1" si="78"/>
        <v>0.8052177199749192</v>
      </c>
      <c r="M105" s="9">
        <f t="shared" ca="1" si="78"/>
        <v>1.2276005230469456</v>
      </c>
      <c r="N105" s="9">
        <f t="shared" ca="1" si="78"/>
        <v>1.1632007366265475</v>
      </c>
      <c r="O105" s="9">
        <f t="shared" ca="1" si="78"/>
        <v>1.2707249780511949</v>
      </c>
      <c r="P105" s="9">
        <f t="shared" ca="1" si="78"/>
        <v>0.65453936885914354</v>
      </c>
      <c r="Q105" s="9">
        <f t="shared" ca="1" si="78"/>
        <v>1.1467327659735322</v>
      </c>
      <c r="R105" s="9">
        <f t="shared" ca="1" si="78"/>
        <v>0.89536383013722187</v>
      </c>
      <c r="S105" s="9">
        <f t="shared" ca="1" si="78"/>
        <v>1.3557732254083668</v>
      </c>
      <c r="T105" s="9">
        <f t="shared" ca="1" si="78"/>
        <v>0.83452068349817443</v>
      </c>
      <c r="U105" s="9">
        <f t="shared" ca="1" si="78"/>
        <v>1.3533479374012047</v>
      </c>
      <c r="V105" s="9">
        <f t="shared" ca="1" si="78"/>
        <v>0.89883291235663798</v>
      </c>
      <c r="W105" s="9">
        <f t="shared" ca="1" si="78"/>
        <v>0.87235715758579102</v>
      </c>
      <c r="X105" s="9">
        <f t="shared" ca="1" si="78"/>
        <v>1.0306965542894448</v>
      </c>
      <c r="Y105" s="9">
        <f t="shared" ca="1" si="78"/>
        <v>1.6697187969544125</v>
      </c>
      <c r="Z105" s="9">
        <f t="shared" ca="1" si="78"/>
        <v>0.91276579766063792</v>
      </c>
      <c r="AA105" s="9">
        <f t="shared" ca="1" si="78"/>
        <v>0.7006657107231844</v>
      </c>
      <c r="AB105" s="9">
        <f t="shared" ca="1" si="78"/>
        <v>0.90758372940560095</v>
      </c>
      <c r="AC105" s="9">
        <f t="shared" ca="1" si="78"/>
        <v>1.3375188079827636</v>
      </c>
      <c r="AD105" s="9">
        <f t="shared" ca="1" si="78"/>
        <v>0.76764755408145557</v>
      </c>
      <c r="AE105" s="9">
        <f t="shared" ca="1" si="78"/>
        <v>0.97776868681427642</v>
      </c>
      <c r="AF105" s="9">
        <f t="shared" ca="1" si="78"/>
        <v>1.4223397214754836</v>
      </c>
      <c r="AG105" s="9">
        <f t="shared" ca="1" si="78"/>
        <v>0.92000355533223244</v>
      </c>
      <c r="AH105" s="9">
        <f t="shared" ca="1" si="78"/>
        <v>1.2028561002094473</v>
      </c>
      <c r="AI105" s="9">
        <f t="shared" ca="1" si="78"/>
        <v>0.98313515489814718</v>
      </c>
      <c r="AJ105" s="9">
        <f t="shared" ca="1" si="78"/>
        <v>1.2659545264623235</v>
      </c>
      <c r="AK105" s="9">
        <f t="shared" ca="1" si="78"/>
        <v>1.7670417307361559</v>
      </c>
      <c r="AL105" s="9">
        <f t="shared" ca="1" si="78"/>
        <v>0.9669040491985289</v>
      </c>
      <c r="AM105" s="9">
        <f t="shared" ca="1" si="78"/>
        <v>1.5307899378433614</v>
      </c>
      <c r="AN105" s="9">
        <f ca="1">AVERAGE(OFFSET($A105,0,Fixtures!$D$6,1,3))</f>
        <v>0.84033841259647446</v>
      </c>
      <c r="AO105" s="9">
        <f ca="1">AVERAGE(OFFSET($A105,0,Fixtures!$D$6,1,6))</f>
        <v>0.93399171444465334</v>
      </c>
      <c r="AP105" s="9">
        <f ca="1">AVERAGE(OFFSET($A105,0,Fixtures!$D$6,1,9))</f>
        <v>1.0165721848538982</v>
      </c>
      <c r="AQ105" s="9">
        <f ca="1">AVERAGE(OFFSET($A105,0,Fixtures!$D$6,1,12))</f>
        <v>1.0971067563151424</v>
      </c>
      <c r="AR105" s="9">
        <f ca="1">IF(OR(Fixtures!$D$6&lt;=0,Fixtures!$D$6&gt;39),AVERAGE(A105:AM105),AVERAGE(OFFSET($A105,0,Fixtures!$D$6,1,39-Fixtures!$D$6)))</f>
        <v>1.1187839330588285</v>
      </c>
    </row>
    <row r="106" spans="1:44" x14ac:dyDescent="0.25">
      <c r="A106" s="30" t="s">
        <v>10</v>
      </c>
      <c r="B106" s="9">
        <f ca="1">MIN(VLOOKUP($A98,$A$2:$AM$12,B$14+1,FALSE),VLOOKUP($A106,$A$2:$AM$12,B$14+1,FALSE))</f>
        <v>1.0466734691050039</v>
      </c>
      <c r="C106" s="9">
        <f t="shared" ref="C106:AM106" ca="1" si="79">MIN(VLOOKUP($A98,$A$2:$AM$12,C$14+1,FALSE),VLOOKUP($A106,$A$2:$AM$12,C$14+1,FALSE))</f>
        <v>0.61102503810340225</v>
      </c>
      <c r="D106" s="9">
        <f t="shared" ca="1" si="79"/>
        <v>1.1828957040465173</v>
      </c>
      <c r="E106" s="9">
        <f t="shared" ca="1" si="79"/>
        <v>1.3657652322848952</v>
      </c>
      <c r="F106" s="9">
        <f t="shared" ca="1" si="79"/>
        <v>1.0247436773992749</v>
      </c>
      <c r="G106" s="9">
        <f t="shared" ca="1" si="79"/>
        <v>0.82268248035604863</v>
      </c>
      <c r="H106" s="9">
        <f t="shared" ca="1" si="79"/>
        <v>1.4017379409075512</v>
      </c>
      <c r="I106" s="9">
        <f t="shared" ca="1" si="79"/>
        <v>1.2466296630034459</v>
      </c>
      <c r="J106" s="9">
        <f t="shared" ca="1" si="79"/>
        <v>0.86383661240989273</v>
      </c>
      <c r="K106" s="9">
        <f t="shared" ca="1" si="79"/>
        <v>1.3031508156528486</v>
      </c>
      <c r="L106" s="9">
        <f t="shared" ca="1" si="79"/>
        <v>0.8052177199749192</v>
      </c>
      <c r="M106" s="9">
        <f t="shared" ca="1" si="79"/>
        <v>1.135284643285787</v>
      </c>
      <c r="N106" s="9">
        <f t="shared" ca="1" si="79"/>
        <v>1.1632007366265475</v>
      </c>
      <c r="O106" s="9">
        <f t="shared" ca="1" si="79"/>
        <v>0.9798475011715545</v>
      </c>
      <c r="P106" s="9">
        <f t="shared" ca="1" si="79"/>
        <v>0.65453936885914354</v>
      </c>
      <c r="Q106" s="9">
        <f t="shared" ca="1" si="79"/>
        <v>1.1467327659735322</v>
      </c>
      <c r="R106" s="9">
        <f t="shared" ca="1" si="79"/>
        <v>0.89536383013722187</v>
      </c>
      <c r="S106" s="9">
        <f t="shared" ca="1" si="79"/>
        <v>1.3557732254083668</v>
      </c>
      <c r="T106" s="9">
        <f t="shared" ca="1" si="79"/>
        <v>0.83452068349817443</v>
      </c>
      <c r="U106" s="9">
        <f t="shared" ca="1" si="79"/>
        <v>0.71743141731271676</v>
      </c>
      <c r="V106" s="9">
        <f t="shared" ca="1" si="79"/>
        <v>1.0802167071311488</v>
      </c>
      <c r="W106" s="9">
        <f t="shared" ca="1" si="79"/>
        <v>0.87235715758579102</v>
      </c>
      <c r="X106" s="9">
        <f t="shared" ca="1" si="79"/>
        <v>1.1543422995853951</v>
      </c>
      <c r="Y106" s="9">
        <f t="shared" ca="1" si="79"/>
        <v>1.0717185369733178</v>
      </c>
      <c r="Z106" s="9">
        <f t="shared" ca="1" si="79"/>
        <v>0.91276579766063792</v>
      </c>
      <c r="AA106" s="9">
        <f t="shared" ca="1" si="79"/>
        <v>0.7006657107231844</v>
      </c>
      <c r="AB106" s="9">
        <f t="shared" ca="1" si="79"/>
        <v>0.90758372940560095</v>
      </c>
      <c r="AC106" s="9">
        <f t="shared" ca="1" si="79"/>
        <v>1.3375188079827636</v>
      </c>
      <c r="AD106" s="9">
        <f t="shared" ca="1" si="79"/>
        <v>0.76764755408145557</v>
      </c>
      <c r="AE106" s="9">
        <f t="shared" ca="1" si="79"/>
        <v>0.97776868681427642</v>
      </c>
      <c r="AF106" s="9">
        <f t="shared" ca="1" si="79"/>
        <v>1.0142686248856592</v>
      </c>
      <c r="AG106" s="9">
        <f t="shared" ca="1" si="79"/>
        <v>0.92000355533223244</v>
      </c>
      <c r="AH106" s="9">
        <f t="shared" ca="1" si="79"/>
        <v>1.2028561002094473</v>
      </c>
      <c r="AI106" s="9">
        <f t="shared" ca="1" si="79"/>
        <v>0.98313515489814718</v>
      </c>
      <c r="AJ106" s="9">
        <f t="shared" ca="1" si="79"/>
        <v>1.2659545264623235</v>
      </c>
      <c r="AK106" s="9">
        <f t="shared" ca="1" si="79"/>
        <v>1.0656340423274644</v>
      </c>
      <c r="AL106" s="9">
        <f t="shared" ca="1" si="79"/>
        <v>0.9669040491985289</v>
      </c>
      <c r="AM106" s="9">
        <f t="shared" ca="1" si="79"/>
        <v>0.95315063925667542</v>
      </c>
      <c r="AN106" s="9">
        <f ca="1">AVERAGE(OFFSET($A106,0,Fixtures!$D$6,1,3))</f>
        <v>0.84033841259647446</v>
      </c>
      <c r="AO106" s="9">
        <f ca="1">AVERAGE(OFFSET($A106,0,Fixtures!$D$6,1,6))</f>
        <v>0.93399171444465334</v>
      </c>
      <c r="AP106" s="9">
        <f ca="1">AVERAGE(OFFSET($A106,0,Fixtures!$D$6,1,9))</f>
        <v>0.97123095189947306</v>
      </c>
      <c r="AQ106" s="9">
        <f ca="1">AVERAGE(OFFSET($A106,0,Fixtures!$D$6,1,12))</f>
        <v>1.0046501908985992</v>
      </c>
      <c r="AR106" s="9">
        <f ca="1">IF(OR(Fixtures!$D$6&lt;=0,Fixtures!$D$6&gt;39),AVERAGE(A106:AM106),AVERAGE(OFFSET($A106,0,Fixtures!$D$6,1,39-Fixtures!$D$6)))</f>
        <v>0.99827549851702824</v>
      </c>
    </row>
    <row r="107" spans="1:44" x14ac:dyDescent="0.25">
      <c r="A107" s="30" t="s">
        <v>71</v>
      </c>
      <c r="B107" s="9">
        <f ca="1">MIN(VLOOKUP($A98,$A$2:$AM$12,B$14+1,FALSE),VLOOKUP($A107,$A$2:$AM$12,B$14+1,FALSE))</f>
        <v>1.0466734691050039</v>
      </c>
      <c r="C107" s="9">
        <f t="shared" ref="C107:AM107" ca="1" si="80">MIN(VLOOKUP($A98,$A$2:$AM$12,C$14+1,FALSE),VLOOKUP($A107,$A$2:$AM$12,C$14+1,FALSE))</f>
        <v>0.61102503810340225</v>
      </c>
      <c r="D107" s="9">
        <f t="shared" ca="1" si="80"/>
        <v>1.1064806462605581</v>
      </c>
      <c r="E107" s="9">
        <f t="shared" ca="1" si="80"/>
        <v>1.2401825548994829</v>
      </c>
      <c r="F107" s="9">
        <f t="shared" ca="1" si="80"/>
        <v>1.0247436773992749</v>
      </c>
      <c r="G107" s="9">
        <f t="shared" ca="1" si="80"/>
        <v>1.4443875302842224</v>
      </c>
      <c r="H107" s="9">
        <f t="shared" ca="1" si="80"/>
        <v>1.4017379409075512</v>
      </c>
      <c r="I107" s="9">
        <f t="shared" ca="1" si="80"/>
        <v>1.0296500676668252</v>
      </c>
      <c r="J107" s="9">
        <f t="shared" ca="1" si="80"/>
        <v>0.86383661240989273</v>
      </c>
      <c r="K107" s="9">
        <f t="shared" ca="1" si="80"/>
        <v>0.88871059482005654</v>
      </c>
      <c r="L107" s="9">
        <f t="shared" ca="1" si="80"/>
        <v>0.8052177199749192</v>
      </c>
      <c r="M107" s="9">
        <f t="shared" ca="1" si="80"/>
        <v>1.3743262987061742</v>
      </c>
      <c r="N107" s="9">
        <f t="shared" ca="1" si="80"/>
        <v>1.0213223052401921</v>
      </c>
      <c r="O107" s="9">
        <f t="shared" ca="1" si="80"/>
        <v>1.4686339968231581</v>
      </c>
      <c r="P107" s="9">
        <f t="shared" ca="1" si="80"/>
        <v>0.65453936885914354</v>
      </c>
      <c r="Q107" s="9">
        <f t="shared" ca="1" si="80"/>
        <v>0.77501213025302129</v>
      </c>
      <c r="R107" s="9">
        <f t="shared" ca="1" si="80"/>
        <v>0.89536383013722187</v>
      </c>
      <c r="S107" s="9">
        <f t="shared" ca="1" si="80"/>
        <v>1.3557732254083668</v>
      </c>
      <c r="T107" s="9">
        <f t="shared" ca="1" si="80"/>
        <v>0.83452068349817443</v>
      </c>
      <c r="U107" s="9">
        <f t="shared" ca="1" si="80"/>
        <v>1.1356618568365813</v>
      </c>
      <c r="V107" s="9">
        <f t="shared" ca="1" si="80"/>
        <v>1.2469892773777063</v>
      </c>
      <c r="W107" s="9">
        <f t="shared" ca="1" si="80"/>
        <v>0.87235715758579102</v>
      </c>
      <c r="X107" s="9">
        <f t="shared" ca="1" si="80"/>
        <v>1.1669143992389479</v>
      </c>
      <c r="Y107" s="9">
        <f t="shared" ca="1" si="80"/>
        <v>1.6697187969544125</v>
      </c>
      <c r="Z107" s="9">
        <f t="shared" ca="1" si="80"/>
        <v>0.91276579766063792</v>
      </c>
      <c r="AA107" s="9">
        <f t="shared" ca="1" si="80"/>
        <v>0.7006657107231844</v>
      </c>
      <c r="AB107" s="9">
        <f t="shared" ca="1" si="80"/>
        <v>0.90758372940560095</v>
      </c>
      <c r="AC107" s="9">
        <f t="shared" ca="1" si="80"/>
        <v>1.3375188079827636</v>
      </c>
      <c r="AD107" s="9">
        <f t="shared" ca="1" si="80"/>
        <v>0.76764755408145557</v>
      </c>
      <c r="AE107" s="9">
        <f t="shared" ca="1" si="80"/>
        <v>0.97776868681427642</v>
      </c>
      <c r="AF107" s="9">
        <f t="shared" ca="1" si="80"/>
        <v>1.5256789991859661</v>
      </c>
      <c r="AG107" s="9">
        <f t="shared" ca="1" si="80"/>
        <v>0.92000355533223244</v>
      </c>
      <c r="AH107" s="9">
        <f t="shared" ca="1" si="80"/>
        <v>1.2028561002094473</v>
      </c>
      <c r="AI107" s="9">
        <f t="shared" ca="1" si="80"/>
        <v>0.97366904639267948</v>
      </c>
      <c r="AJ107" s="9">
        <f t="shared" ca="1" si="80"/>
        <v>0.83020485080048045</v>
      </c>
      <c r="AK107" s="9">
        <f t="shared" ca="1" si="80"/>
        <v>1.6528908419447843</v>
      </c>
      <c r="AL107" s="9">
        <f t="shared" ca="1" si="80"/>
        <v>0.9669040491985289</v>
      </c>
      <c r="AM107" s="9">
        <f t="shared" ca="1" si="80"/>
        <v>1.5307899378433614</v>
      </c>
      <c r="AN107" s="9">
        <f ca="1">AVERAGE(OFFSET($A107,0,Fixtures!$D$6,1,3))</f>
        <v>0.84033841259647446</v>
      </c>
      <c r="AO107" s="9">
        <f ca="1">AVERAGE(OFFSET($A107,0,Fixtures!$D$6,1,6))</f>
        <v>0.93399171444465334</v>
      </c>
      <c r="AP107" s="9">
        <f ca="1">AVERAGE(OFFSET($A107,0,Fixtures!$D$6,1,9))</f>
        <v>1.0280543268217295</v>
      </c>
      <c r="AQ107" s="9">
        <f ca="1">AVERAGE(OFFSET($A107,0,Fixtures!$D$6,1,12))</f>
        <v>1.0591044733777926</v>
      </c>
      <c r="AR107" s="9">
        <f ca="1">IF(OR(Fixtures!$D$6&lt;=0,Fixtures!$D$6&gt;39),AVERAGE(A107:AM107),AVERAGE(OFFSET($A107,0,Fixtures!$D$6,1,39-Fixtures!$D$6)))</f>
        <v>1.0862105476839572</v>
      </c>
    </row>
    <row r="108" spans="1:44" x14ac:dyDescent="0.25">
      <c r="A108" s="30" t="s">
        <v>63</v>
      </c>
      <c r="B108" s="9">
        <f ca="1">MIN(VLOOKUP($A98,$A$2:$AM$12,B$14+1,FALSE),VLOOKUP($A108,$A$2:$AM$12,B$14+1,FALSE))</f>
        <v>1.0466734691050039</v>
      </c>
      <c r="C108" s="9">
        <f t="shared" ref="C108:AM108" ca="1" si="81">MIN(VLOOKUP($A98,$A$2:$AM$12,C$14+1,FALSE),VLOOKUP($A108,$A$2:$AM$12,C$14+1,FALSE))</f>
        <v>0.61102503810340225</v>
      </c>
      <c r="D108" s="9">
        <f t="shared" ca="1" si="81"/>
        <v>1.1828957040465173</v>
      </c>
      <c r="E108" s="9">
        <f t="shared" ca="1" si="81"/>
        <v>1.2379855544729803</v>
      </c>
      <c r="F108" s="9">
        <f t="shared" ca="1" si="81"/>
        <v>1.0247436773992749</v>
      </c>
      <c r="G108" s="9">
        <f t="shared" ca="1" si="81"/>
        <v>1.4443875302842224</v>
      </c>
      <c r="H108" s="9">
        <f t="shared" ca="1" si="81"/>
        <v>1.4017379409075512</v>
      </c>
      <c r="I108" s="9">
        <f t="shared" ca="1" si="81"/>
        <v>0.98540035276794213</v>
      </c>
      <c r="J108" s="9">
        <f t="shared" ca="1" si="81"/>
        <v>0.86383661240989273</v>
      </c>
      <c r="K108" s="9">
        <f t="shared" ca="1" si="81"/>
        <v>1.3031508156528486</v>
      </c>
      <c r="L108" s="9">
        <f t="shared" ca="1" si="81"/>
        <v>0.8052177199749192</v>
      </c>
      <c r="M108" s="9">
        <f t="shared" ca="1" si="81"/>
        <v>1.3743262987061742</v>
      </c>
      <c r="N108" s="9">
        <f t="shared" ca="1" si="81"/>
        <v>1.1632007366265475</v>
      </c>
      <c r="O108" s="9">
        <f t="shared" ca="1" si="81"/>
        <v>1.4686339968231581</v>
      </c>
      <c r="P108" s="9">
        <f t="shared" ca="1" si="81"/>
        <v>0.65453936885914354</v>
      </c>
      <c r="Q108" s="9">
        <f t="shared" ca="1" si="81"/>
        <v>1.1467327659735322</v>
      </c>
      <c r="R108" s="9">
        <f t="shared" ca="1" si="81"/>
        <v>0.89536383013722187</v>
      </c>
      <c r="S108" s="9">
        <f t="shared" ca="1" si="81"/>
        <v>1.3557732254083668</v>
      </c>
      <c r="T108" s="9">
        <f t="shared" ca="1" si="81"/>
        <v>0.83452068349817443</v>
      </c>
      <c r="U108" s="9">
        <f t="shared" ca="1" si="81"/>
        <v>1.9076564320067448</v>
      </c>
      <c r="V108" s="9">
        <f t="shared" ca="1" si="81"/>
        <v>1.1299639056725299</v>
      </c>
      <c r="W108" s="9">
        <f t="shared" ca="1" si="81"/>
        <v>0.87235715758579102</v>
      </c>
      <c r="X108" s="9">
        <f t="shared" ca="1" si="81"/>
        <v>1.290422593846877</v>
      </c>
      <c r="Y108" s="9">
        <f t="shared" ca="1" si="81"/>
        <v>1.6697187969544125</v>
      </c>
      <c r="Z108" s="9">
        <f t="shared" ca="1" si="81"/>
        <v>0.91276579766063792</v>
      </c>
      <c r="AA108" s="9">
        <f t="shared" ca="1" si="81"/>
        <v>0.7006657107231844</v>
      </c>
      <c r="AB108" s="9">
        <f t="shared" ca="1" si="81"/>
        <v>0.90758372940560095</v>
      </c>
      <c r="AC108" s="9">
        <f t="shared" ca="1" si="81"/>
        <v>1.3375188079827636</v>
      </c>
      <c r="AD108" s="9">
        <f t="shared" ca="1" si="81"/>
        <v>0.76764755408145557</v>
      </c>
      <c r="AE108" s="9">
        <f t="shared" ca="1" si="81"/>
        <v>0.97776868681427642</v>
      </c>
      <c r="AF108" s="9">
        <f t="shared" ca="1" si="81"/>
        <v>1.7376208534791637</v>
      </c>
      <c r="AG108" s="9">
        <f t="shared" ca="1" si="81"/>
        <v>0.92000355533223244</v>
      </c>
      <c r="AH108" s="9">
        <f t="shared" ca="1" si="81"/>
        <v>1.2028561002094473</v>
      </c>
      <c r="AI108" s="9">
        <f t="shared" ca="1" si="81"/>
        <v>0.98313515489814718</v>
      </c>
      <c r="AJ108" s="9">
        <f t="shared" ca="1" si="81"/>
        <v>1.2659545264623235</v>
      </c>
      <c r="AK108" s="9">
        <f t="shared" ca="1" si="81"/>
        <v>1.3458318802511713</v>
      </c>
      <c r="AL108" s="9">
        <f t="shared" ca="1" si="81"/>
        <v>0.9669040491985289</v>
      </c>
      <c r="AM108" s="9">
        <f t="shared" ca="1" si="81"/>
        <v>1.4439536501015957</v>
      </c>
      <c r="AN108" s="9">
        <f ca="1">AVERAGE(OFFSET($A108,0,Fixtures!$D$6,1,3))</f>
        <v>0.84033841259647446</v>
      </c>
      <c r="AO108" s="9">
        <f ca="1">AVERAGE(OFFSET($A108,0,Fixtures!$D$6,1,6))</f>
        <v>0.93399171444465334</v>
      </c>
      <c r="AP108" s="9">
        <f ca="1">AVERAGE(OFFSET($A108,0,Fixtures!$D$6,1,9))</f>
        <v>1.051603421743196</v>
      </c>
      <c r="AQ108" s="9">
        <f ca="1">AVERAGE(OFFSET($A108,0,Fixtures!$D$6,1,12))</f>
        <v>1.0882793631083671</v>
      </c>
      <c r="AR108" s="9">
        <f ca="1">IF(OR(Fixtures!$D$6&lt;=0,Fixtures!$D$6&gt;39),AVERAGE(A108:AM108),AVERAGE(OFFSET($A108,0,Fixtures!$D$6,1,39-Fixtures!$D$6)))</f>
        <v>1.105015004042895</v>
      </c>
    </row>
    <row r="110" spans="1:44" x14ac:dyDescent="0.25">
      <c r="A110" s="31" t="s">
        <v>10</v>
      </c>
      <c r="B110" s="2">
        <v>1</v>
      </c>
      <c r="C110" s="2">
        <v>2</v>
      </c>
      <c r="D110" s="2">
        <v>3</v>
      </c>
      <c r="E110" s="2">
        <v>4</v>
      </c>
      <c r="F110" s="2">
        <v>5</v>
      </c>
      <c r="G110" s="2">
        <v>6</v>
      </c>
      <c r="H110" s="2">
        <v>7</v>
      </c>
      <c r="I110" s="2">
        <v>8</v>
      </c>
      <c r="J110" s="2">
        <v>9</v>
      </c>
      <c r="K110" s="2">
        <v>10</v>
      </c>
      <c r="L110" s="2">
        <v>11</v>
      </c>
      <c r="M110" s="2">
        <v>12</v>
      </c>
      <c r="N110" s="2">
        <v>13</v>
      </c>
      <c r="O110" s="2">
        <v>14</v>
      </c>
      <c r="P110" s="2">
        <v>15</v>
      </c>
      <c r="Q110" s="2">
        <v>16</v>
      </c>
      <c r="R110" s="2">
        <v>17</v>
      </c>
      <c r="S110" s="2">
        <v>18</v>
      </c>
      <c r="T110" s="2">
        <v>19</v>
      </c>
      <c r="U110" s="2">
        <v>20</v>
      </c>
      <c r="V110" s="2">
        <v>21</v>
      </c>
      <c r="W110" s="2">
        <v>22</v>
      </c>
      <c r="X110" s="2">
        <v>23</v>
      </c>
      <c r="Y110" s="2">
        <v>24</v>
      </c>
      <c r="Z110" s="2">
        <v>25</v>
      </c>
      <c r="AA110" s="2">
        <v>26</v>
      </c>
      <c r="AB110" s="2">
        <v>27</v>
      </c>
      <c r="AC110" s="2">
        <v>28</v>
      </c>
      <c r="AD110" s="2">
        <v>29</v>
      </c>
      <c r="AE110" s="2">
        <v>30</v>
      </c>
      <c r="AF110" s="2">
        <v>31</v>
      </c>
      <c r="AG110" s="2">
        <v>32</v>
      </c>
      <c r="AH110" s="2">
        <v>33</v>
      </c>
      <c r="AI110" s="2">
        <v>34</v>
      </c>
      <c r="AJ110" s="2">
        <v>35</v>
      </c>
      <c r="AK110" s="2">
        <v>36</v>
      </c>
      <c r="AL110" s="2">
        <v>37</v>
      </c>
      <c r="AM110" s="2">
        <v>38</v>
      </c>
      <c r="AN110" s="31" t="s">
        <v>56</v>
      </c>
      <c r="AO110" s="31" t="s">
        <v>57</v>
      </c>
      <c r="AP110" s="31" t="s">
        <v>58</v>
      </c>
      <c r="AQ110" s="31" t="s">
        <v>82</v>
      </c>
      <c r="AR110" s="31" t="s">
        <v>59</v>
      </c>
    </row>
    <row r="111" spans="1:44" x14ac:dyDescent="0.25">
      <c r="A111" s="30" t="s">
        <v>111</v>
      </c>
      <c r="B111" s="9">
        <f t="shared" ref="B111:AM111" ca="1" si="82">MIN(VLOOKUP($A110,$A$2:$AM$12,B$14+1,FALSE),VLOOKUP($A111,$A$2:$AM$12,B$14+1,FALSE))</f>
        <v>1.4123263417733682</v>
      </c>
      <c r="C111" s="9">
        <f t="shared" ca="1" si="82"/>
        <v>1.0895536130562569</v>
      </c>
      <c r="D111" s="9">
        <f t="shared" ca="1" si="82"/>
        <v>1.5035612334955426</v>
      </c>
      <c r="E111" s="9">
        <f t="shared" ca="1" si="82"/>
        <v>1.3657652322848952</v>
      </c>
      <c r="F111" s="9">
        <f t="shared" ca="1" si="82"/>
        <v>1.3565383297293909</v>
      </c>
      <c r="G111" s="9">
        <f t="shared" ca="1" si="82"/>
        <v>0.82268248035604863</v>
      </c>
      <c r="H111" s="9">
        <f t="shared" ca="1" si="82"/>
        <v>1.2521347379623735</v>
      </c>
      <c r="I111" s="9">
        <f t="shared" ca="1" si="82"/>
        <v>1.4864129839792515</v>
      </c>
      <c r="J111" s="9">
        <f t="shared" ca="1" si="82"/>
        <v>1.411316575638192</v>
      </c>
      <c r="K111" s="9">
        <f t="shared" ca="1" si="82"/>
        <v>1.3888899612385484</v>
      </c>
      <c r="L111" s="9">
        <f t="shared" ca="1" si="82"/>
        <v>2.1797393745692322</v>
      </c>
      <c r="M111" s="9">
        <f t="shared" ca="1" si="82"/>
        <v>1.135284643285787</v>
      </c>
      <c r="N111" s="9">
        <f t="shared" ca="1" si="82"/>
        <v>1.0178259379811325</v>
      </c>
      <c r="O111" s="9">
        <f t="shared" ca="1" si="82"/>
        <v>0.9798475011715545</v>
      </c>
      <c r="P111" s="9">
        <f t="shared" ca="1" si="82"/>
        <v>0.90132881367800777</v>
      </c>
      <c r="Q111" s="9">
        <f t="shared" ca="1" si="82"/>
        <v>1.148041292976361</v>
      </c>
      <c r="R111" s="9">
        <f t="shared" ca="1" si="82"/>
        <v>1.0242729723683679</v>
      </c>
      <c r="S111" s="9">
        <f t="shared" ca="1" si="82"/>
        <v>1.5704397598369817</v>
      </c>
      <c r="T111" s="9">
        <f t="shared" ca="1" si="82"/>
        <v>1.1937121416145431</v>
      </c>
      <c r="U111" s="9">
        <f t="shared" ca="1" si="82"/>
        <v>0.71743141731271676</v>
      </c>
      <c r="V111" s="9">
        <f t="shared" ca="1" si="82"/>
        <v>1.0802167071311488</v>
      </c>
      <c r="W111" s="9">
        <f t="shared" ca="1" si="82"/>
        <v>2.0747615470353629</v>
      </c>
      <c r="X111" s="9">
        <f t="shared" ca="1" si="82"/>
        <v>1.1543422995853951</v>
      </c>
      <c r="Y111" s="9">
        <f t="shared" ca="1" si="82"/>
        <v>1.0717185369733178</v>
      </c>
      <c r="Z111" s="9">
        <f t="shared" ca="1" si="82"/>
        <v>1.6276047799976188</v>
      </c>
      <c r="AA111" s="9">
        <f t="shared" ca="1" si="82"/>
        <v>0.94544160069126315</v>
      </c>
      <c r="AB111" s="9">
        <f t="shared" ca="1" si="82"/>
        <v>1.0512861202214505</v>
      </c>
      <c r="AC111" s="9">
        <f t="shared" ca="1" si="82"/>
        <v>1.2623445224450818</v>
      </c>
      <c r="AD111" s="9">
        <f t="shared" ca="1" si="82"/>
        <v>0.76852351017425802</v>
      </c>
      <c r="AE111" s="9">
        <f t="shared" ca="1" si="82"/>
        <v>1.3464294624078885</v>
      </c>
      <c r="AF111" s="9">
        <f t="shared" ca="1" si="82"/>
        <v>1.0142686248856592</v>
      </c>
      <c r="AG111" s="9">
        <f t="shared" ca="1" si="82"/>
        <v>1.4637228103920754</v>
      </c>
      <c r="AH111" s="9">
        <f t="shared" ca="1" si="82"/>
        <v>1.960490402702564</v>
      </c>
      <c r="AI111" s="9">
        <f t="shared" ca="1" si="82"/>
        <v>1.6959190350318549</v>
      </c>
      <c r="AJ111" s="9">
        <f t="shared" ca="1" si="82"/>
        <v>0.95016000889533769</v>
      </c>
      <c r="AK111" s="9">
        <f t="shared" ca="1" si="82"/>
        <v>1.0656340423274644</v>
      </c>
      <c r="AL111" s="9">
        <f t="shared" ca="1" si="82"/>
        <v>1.2289454336182952</v>
      </c>
      <c r="AM111" s="9">
        <f t="shared" ca="1" si="82"/>
        <v>0.95315063925667542</v>
      </c>
      <c r="AN111" s="9">
        <f ca="1">AVERAGE(OFFSET($A111,0,Fixtures!$D$6,1,3))</f>
        <v>1.2081108336367776</v>
      </c>
      <c r="AO111" s="9">
        <f ca="1">AVERAGE(OFFSET($A111,0,Fixtures!$D$6,1,6))</f>
        <v>1.1669383326562601</v>
      </c>
      <c r="AP111" s="9">
        <f ca="1">AVERAGE(OFFSET($A111,0,Fixtures!$D$6,1,9))</f>
        <v>1.2711235371019844</v>
      </c>
      <c r="AQ111" s="9">
        <f ca="1">AVERAGE(OFFSET($A111,0,Fixtures!$D$6,1,12))</f>
        <v>1.2626520766810432</v>
      </c>
      <c r="AR111" s="9">
        <f ca="1">IF(OR(Fixtures!$D$6&lt;=0,Fixtures!$D$6&gt;39),AVERAGE(A111:AM111),AVERAGE(OFFSET($A111,0,Fixtures!$D$6,1,39-Fixtures!$D$6)))</f>
        <v>1.2381372137891067</v>
      </c>
    </row>
    <row r="112" spans="1:44" x14ac:dyDescent="0.25">
      <c r="A112" s="30" t="s">
        <v>121</v>
      </c>
      <c r="B112" s="9">
        <f ca="1">MIN(VLOOKUP($A110,$A$2:$AM$12,B$14+1,FALSE),VLOOKUP($A112,$A$2:$AM$12,B$14+1,FALSE))</f>
        <v>1.4123263417733682</v>
      </c>
      <c r="C112" s="9">
        <f t="shared" ref="C112:AM112" ca="1" si="83">MIN(VLOOKUP($A110,$A$2:$AM$12,C$14+1,FALSE),VLOOKUP($A112,$A$2:$AM$12,C$14+1,FALSE))</f>
        <v>1.0885051638724494</v>
      </c>
      <c r="D112" s="9">
        <f t="shared" ca="1" si="83"/>
        <v>1.2786492032479913</v>
      </c>
      <c r="E112" s="9">
        <f t="shared" ca="1" si="83"/>
        <v>1.3657652322848952</v>
      </c>
      <c r="F112" s="9">
        <f t="shared" ca="1" si="83"/>
        <v>1.0047302743063729</v>
      </c>
      <c r="G112" s="9">
        <f t="shared" ca="1" si="83"/>
        <v>0.82268248035604863</v>
      </c>
      <c r="H112" s="9">
        <f t="shared" ca="1" si="83"/>
        <v>1.6136570563317163</v>
      </c>
      <c r="I112" s="9">
        <f t="shared" ca="1" si="83"/>
        <v>1.14795713206682</v>
      </c>
      <c r="J112" s="9">
        <f t="shared" ca="1" si="83"/>
        <v>1.6689220883965552</v>
      </c>
      <c r="K112" s="9">
        <f t="shared" ca="1" si="83"/>
        <v>1.2064783802937671</v>
      </c>
      <c r="L112" s="9">
        <f t="shared" ca="1" si="83"/>
        <v>0.95785117298076927</v>
      </c>
      <c r="M112" s="9">
        <f t="shared" ca="1" si="83"/>
        <v>1.135284643285787</v>
      </c>
      <c r="N112" s="9">
        <f t="shared" ca="1" si="83"/>
        <v>1.4759872960067326</v>
      </c>
      <c r="O112" s="9">
        <f t="shared" ca="1" si="83"/>
        <v>0.9798475011715545</v>
      </c>
      <c r="P112" s="9">
        <f t="shared" ca="1" si="83"/>
        <v>0.90132881367800777</v>
      </c>
      <c r="Q112" s="9">
        <f t="shared" ca="1" si="83"/>
        <v>1.148041292976361</v>
      </c>
      <c r="R112" s="9">
        <f t="shared" ca="1" si="83"/>
        <v>1.0242729723683679</v>
      </c>
      <c r="S112" s="9">
        <f t="shared" ca="1" si="83"/>
        <v>1.0129227469316542</v>
      </c>
      <c r="T112" s="9">
        <f t="shared" ca="1" si="83"/>
        <v>1.7148495429640154</v>
      </c>
      <c r="U112" s="9">
        <f t="shared" ca="1" si="83"/>
        <v>0.71743141731271676</v>
      </c>
      <c r="V112" s="9">
        <f t="shared" ca="1" si="83"/>
        <v>1.0802167071311488</v>
      </c>
      <c r="W112" s="9">
        <f t="shared" ca="1" si="83"/>
        <v>1.8022701730314299</v>
      </c>
      <c r="X112" s="9">
        <f t="shared" ca="1" si="83"/>
        <v>1.1172123071084379</v>
      </c>
      <c r="Y112" s="9">
        <f t="shared" ca="1" si="83"/>
        <v>1.0717185369733178</v>
      </c>
      <c r="Z112" s="9">
        <f t="shared" ca="1" si="83"/>
        <v>1.6260385781304494</v>
      </c>
      <c r="AA112" s="9">
        <f t="shared" ca="1" si="83"/>
        <v>0.94544160069126315</v>
      </c>
      <c r="AB112" s="9">
        <f t="shared" ca="1" si="83"/>
        <v>1.0512861202214505</v>
      </c>
      <c r="AC112" s="9">
        <f t="shared" ca="1" si="83"/>
        <v>0.76242156489156165</v>
      </c>
      <c r="AD112" s="9">
        <f t="shared" ca="1" si="83"/>
        <v>0.76852351017425802</v>
      </c>
      <c r="AE112" s="9">
        <f t="shared" ca="1" si="83"/>
        <v>1.0778734434328063</v>
      </c>
      <c r="AF112" s="9">
        <f t="shared" ca="1" si="83"/>
        <v>1.0142686248856592</v>
      </c>
      <c r="AG112" s="9">
        <f t="shared" ca="1" si="83"/>
        <v>1.4514124145461784</v>
      </c>
      <c r="AH112" s="9">
        <f t="shared" ca="1" si="83"/>
        <v>1.4308640979095446</v>
      </c>
      <c r="AI112" s="9">
        <f t="shared" ca="1" si="83"/>
        <v>1.6959190350318549</v>
      </c>
      <c r="AJ112" s="9">
        <f t="shared" ca="1" si="83"/>
        <v>2.0402171988453377</v>
      </c>
      <c r="AK112" s="9">
        <f t="shared" ca="1" si="83"/>
        <v>1.0656340423274644</v>
      </c>
      <c r="AL112" s="9">
        <f t="shared" ca="1" si="83"/>
        <v>0.8167176445628288</v>
      </c>
      <c r="AM112" s="9">
        <f t="shared" ca="1" si="83"/>
        <v>0.95315063925667542</v>
      </c>
      <c r="AN112" s="9">
        <f ca="1">AVERAGE(OFFSET($A112,0,Fixtures!$D$6,1,3))</f>
        <v>1.2075887663477209</v>
      </c>
      <c r="AO112" s="9">
        <f ca="1">AVERAGE(OFFSET($A112,0,Fixtures!$D$6,1,6))</f>
        <v>1.0385974695902982</v>
      </c>
      <c r="AP112" s="9">
        <f ca="1">AVERAGE(OFFSET($A112,0,Fixtures!$D$6,1,9))</f>
        <v>1.1253477727647969</v>
      </c>
      <c r="AQ112" s="9">
        <f ca="1">AVERAGE(OFFSET($A112,0,Fixtures!$D$6,1,12))</f>
        <v>1.2441583525906523</v>
      </c>
      <c r="AR112" s="9">
        <f ca="1">IF(OR(Fixtures!$D$6&lt;=0,Fixtures!$D$6&gt;39),AVERAGE(A112:AM112),AVERAGE(OFFSET($A112,0,Fixtures!$D$6,1,39-Fixtures!$D$6)))</f>
        <v>1.1928406082076666</v>
      </c>
    </row>
    <row r="113" spans="1:44" x14ac:dyDescent="0.25">
      <c r="A113" s="30" t="s">
        <v>73</v>
      </c>
      <c r="B113" s="9">
        <f ca="1">MIN(VLOOKUP($A110,$A$2:$AM$12,B$14+1,FALSE),VLOOKUP($A113,$A$2:$AM$12,B$14+1,FALSE))</f>
        <v>1.089074872543899</v>
      </c>
      <c r="C113" s="9">
        <f t="shared" ref="C113:AM113" ca="1" si="84">MIN(VLOOKUP($A110,$A$2:$AM$12,C$14+1,FALSE),VLOOKUP($A113,$A$2:$AM$12,C$14+1,FALSE))</f>
        <v>1.6458422731215967</v>
      </c>
      <c r="D113" s="9">
        <f t="shared" ca="1" si="84"/>
        <v>1.5918730755755952</v>
      </c>
      <c r="E113" s="9">
        <f t="shared" ca="1" si="84"/>
        <v>1.3657652322848952</v>
      </c>
      <c r="F113" s="9">
        <f t="shared" ca="1" si="84"/>
        <v>1.2971821318314822</v>
      </c>
      <c r="G113" s="9">
        <f t="shared" ca="1" si="84"/>
        <v>0.82268248035604863</v>
      </c>
      <c r="H113" s="9">
        <f t="shared" ca="1" si="84"/>
        <v>1.1703396198760179</v>
      </c>
      <c r="I113" s="9">
        <f t="shared" ca="1" si="84"/>
        <v>1.4864129839792515</v>
      </c>
      <c r="J113" s="9">
        <f t="shared" ca="1" si="84"/>
        <v>1.0298629853955117</v>
      </c>
      <c r="K113" s="9">
        <f t="shared" ca="1" si="84"/>
        <v>1.3888899612385484</v>
      </c>
      <c r="L113" s="9">
        <f t="shared" ca="1" si="84"/>
        <v>1.560530450292245</v>
      </c>
      <c r="M113" s="9">
        <f t="shared" ca="1" si="84"/>
        <v>1.135284643285787</v>
      </c>
      <c r="N113" s="9">
        <f t="shared" ca="1" si="84"/>
        <v>1.318957508934169</v>
      </c>
      <c r="O113" s="9">
        <f t="shared" ca="1" si="84"/>
        <v>0.9798475011715545</v>
      </c>
      <c r="P113" s="9">
        <f t="shared" ca="1" si="84"/>
        <v>0.90132881367800777</v>
      </c>
      <c r="Q113" s="9">
        <f t="shared" ca="1" si="84"/>
        <v>1.148041292976361</v>
      </c>
      <c r="R113" s="9">
        <f t="shared" ca="1" si="84"/>
        <v>1.0242729723683679</v>
      </c>
      <c r="S113" s="9">
        <f t="shared" ca="1" si="84"/>
        <v>1.0802664850264654</v>
      </c>
      <c r="T113" s="9">
        <f t="shared" ca="1" si="84"/>
        <v>1.1589086004643194</v>
      </c>
      <c r="U113" s="9">
        <f t="shared" ca="1" si="84"/>
        <v>0.71743141731271676</v>
      </c>
      <c r="V113" s="9">
        <f t="shared" ca="1" si="84"/>
        <v>1.0802167071311488</v>
      </c>
      <c r="W113" s="9">
        <f t="shared" ca="1" si="84"/>
        <v>1.1195788456723681</v>
      </c>
      <c r="X113" s="9">
        <f t="shared" ca="1" si="84"/>
        <v>1.1543422995853951</v>
      </c>
      <c r="Y113" s="9">
        <f t="shared" ca="1" si="84"/>
        <v>1.0717185369733178</v>
      </c>
      <c r="Z113" s="9">
        <f t="shared" ca="1" si="84"/>
        <v>1.2012049829607538</v>
      </c>
      <c r="AA113" s="9">
        <f t="shared" ca="1" si="84"/>
        <v>0.94544160069126315</v>
      </c>
      <c r="AB113" s="9">
        <f t="shared" ca="1" si="84"/>
        <v>1.0512861202214505</v>
      </c>
      <c r="AC113" s="9">
        <f t="shared" ca="1" si="84"/>
        <v>1.5300867858836116</v>
      </c>
      <c r="AD113" s="9">
        <f t="shared" ca="1" si="84"/>
        <v>0.76852351017425802</v>
      </c>
      <c r="AE113" s="9">
        <f t="shared" ca="1" si="84"/>
        <v>0.81974086486283992</v>
      </c>
      <c r="AF113" s="9">
        <f t="shared" ca="1" si="84"/>
        <v>1.0142686248856592</v>
      </c>
      <c r="AG113" s="9">
        <f t="shared" ca="1" si="84"/>
        <v>0.8781189556172857</v>
      </c>
      <c r="AH113" s="9">
        <f t="shared" ca="1" si="84"/>
        <v>1.960490402702564</v>
      </c>
      <c r="AI113" s="9">
        <f t="shared" ca="1" si="84"/>
        <v>1.2342612218737039</v>
      </c>
      <c r="AJ113" s="9">
        <f t="shared" ca="1" si="84"/>
        <v>1.5869528857400697</v>
      </c>
      <c r="AK113" s="9">
        <f t="shared" ca="1" si="84"/>
        <v>1.0656340423274644</v>
      </c>
      <c r="AL113" s="9">
        <f t="shared" ca="1" si="84"/>
        <v>1.2289454336182952</v>
      </c>
      <c r="AM113" s="9">
        <f t="shared" ca="1" si="84"/>
        <v>0.95315063925667542</v>
      </c>
      <c r="AN113" s="9">
        <f ca="1">AVERAGE(OFFSET($A113,0,Fixtures!$D$6,1,3))</f>
        <v>1.0659775679578225</v>
      </c>
      <c r="AO113" s="9">
        <f ca="1">AVERAGE(OFFSET($A113,0,Fixtures!$D$6,1,6))</f>
        <v>1.0527139774656964</v>
      </c>
      <c r="AP113" s="9">
        <f ca="1">AVERAGE(OFFSET($A113,0,Fixtures!$D$6,1,9))</f>
        <v>1.1299068719999652</v>
      </c>
      <c r="AQ113" s="9">
        <f ca="1">AVERAGE(OFFSET($A113,0,Fixtures!$D$6,1,12))</f>
        <v>1.1713341664950772</v>
      </c>
      <c r="AR113" s="9">
        <f ca="1">IF(OR(Fixtures!$D$6&lt;=0,Fixtures!$D$6&gt;39),AVERAGE(A113:AM113),AVERAGE(OFFSET($A113,0,Fixtures!$D$6,1,39-Fixtures!$D$6)))</f>
        <v>1.1598647193439926</v>
      </c>
    </row>
    <row r="114" spans="1:44" x14ac:dyDescent="0.25">
      <c r="A114" s="30" t="s">
        <v>61</v>
      </c>
      <c r="B114" s="9">
        <f ca="1">MIN(VLOOKUP($A110,$A$2:$AM$12,B$14+1,FALSE),VLOOKUP($A114,$A$2:$AM$12,B$14+1,FALSE))</f>
        <v>1.1445174919273002</v>
      </c>
      <c r="C114" s="9">
        <f t="shared" ref="C114:AM114" ca="1" si="85">MIN(VLOOKUP($A110,$A$2:$AM$12,C$14+1,FALSE),VLOOKUP($A114,$A$2:$AM$12,C$14+1,FALSE))</f>
        <v>1.4412494199371324</v>
      </c>
      <c r="D114" s="9">
        <f t="shared" ca="1" si="85"/>
        <v>1.5918730755755952</v>
      </c>
      <c r="E114" s="9">
        <f t="shared" ca="1" si="85"/>
        <v>1.3657652322848952</v>
      </c>
      <c r="F114" s="9">
        <f t="shared" ca="1" si="85"/>
        <v>1.4238423129636764</v>
      </c>
      <c r="G114" s="9">
        <f t="shared" ca="1" si="85"/>
        <v>0.82268248035604863</v>
      </c>
      <c r="H114" s="9">
        <f t="shared" ca="1" si="85"/>
        <v>1.4938503210901672</v>
      </c>
      <c r="I114" s="9">
        <f t="shared" ca="1" si="85"/>
        <v>1.079917467879987</v>
      </c>
      <c r="J114" s="9">
        <f t="shared" ca="1" si="85"/>
        <v>1.7243878796275658</v>
      </c>
      <c r="K114" s="9">
        <f t="shared" ca="1" si="85"/>
        <v>1.3888899612385484</v>
      </c>
      <c r="L114" s="9">
        <f t="shared" ca="1" si="85"/>
        <v>1.3544023469090885</v>
      </c>
      <c r="M114" s="9">
        <f t="shared" ca="1" si="85"/>
        <v>0.97431977194419606</v>
      </c>
      <c r="N114" s="9">
        <f t="shared" ca="1" si="85"/>
        <v>1.3923378955447356</v>
      </c>
      <c r="O114" s="9">
        <f t="shared" ca="1" si="85"/>
        <v>0.68244270205182911</v>
      </c>
      <c r="P114" s="9">
        <f t="shared" ca="1" si="85"/>
        <v>0.90132881367800777</v>
      </c>
      <c r="Q114" s="9">
        <f t="shared" ca="1" si="85"/>
        <v>1.148041292976361</v>
      </c>
      <c r="R114" s="9">
        <f t="shared" ca="1" si="85"/>
        <v>0.73104306309611711</v>
      </c>
      <c r="S114" s="9">
        <f t="shared" ca="1" si="85"/>
        <v>1.1690104756412656</v>
      </c>
      <c r="T114" s="9">
        <f t="shared" ca="1" si="85"/>
        <v>1.6132100446108455</v>
      </c>
      <c r="U114" s="9">
        <f t="shared" ca="1" si="85"/>
        <v>0.71743141731271676</v>
      </c>
      <c r="V114" s="9">
        <f t="shared" ca="1" si="85"/>
        <v>1.0000155042008554</v>
      </c>
      <c r="W114" s="9">
        <f t="shared" ca="1" si="85"/>
        <v>2.0747615470353629</v>
      </c>
      <c r="X114" s="9">
        <f t="shared" ca="1" si="85"/>
        <v>1.1543422995853951</v>
      </c>
      <c r="Y114" s="9">
        <f t="shared" ca="1" si="85"/>
        <v>1.0717185369733178</v>
      </c>
      <c r="Z114" s="9">
        <f t="shared" ca="1" si="85"/>
        <v>0.96480333070171664</v>
      </c>
      <c r="AA114" s="9">
        <f t="shared" ca="1" si="85"/>
        <v>0.94544160069126315</v>
      </c>
      <c r="AB114" s="9">
        <f t="shared" ca="1" si="85"/>
        <v>0.78256073162762396</v>
      </c>
      <c r="AC114" s="9">
        <f t="shared" ca="1" si="85"/>
        <v>1.0920519831435824</v>
      </c>
      <c r="AD114" s="9">
        <f t="shared" ca="1" si="85"/>
        <v>0.76852351017425802</v>
      </c>
      <c r="AE114" s="9">
        <f t="shared" ca="1" si="85"/>
        <v>1.3464294624078885</v>
      </c>
      <c r="AF114" s="9">
        <f t="shared" ca="1" si="85"/>
        <v>0.9320609052820128</v>
      </c>
      <c r="AG114" s="9">
        <f t="shared" ca="1" si="85"/>
        <v>1.0194514438058189</v>
      </c>
      <c r="AH114" s="9">
        <f t="shared" ca="1" si="85"/>
        <v>0.90666603388129052</v>
      </c>
      <c r="AI114" s="9">
        <f t="shared" ca="1" si="85"/>
        <v>1.455465338336392</v>
      </c>
      <c r="AJ114" s="9">
        <f t="shared" ca="1" si="85"/>
        <v>2.0402171988453377</v>
      </c>
      <c r="AK114" s="9">
        <f t="shared" ca="1" si="85"/>
        <v>1.0656340423274644</v>
      </c>
      <c r="AL114" s="9">
        <f t="shared" ca="1" si="85"/>
        <v>1.2289454336182952</v>
      </c>
      <c r="AM114" s="9">
        <f t="shared" ca="1" si="85"/>
        <v>0.95315063925667542</v>
      </c>
      <c r="AN114" s="9">
        <f ca="1">AVERAGE(OFFSET($A114,0,Fixtures!$D$6,1,3))</f>
        <v>0.89760188767353455</v>
      </c>
      <c r="AO114" s="9">
        <f ca="1">AVERAGE(OFFSET($A114,0,Fixtures!$D$6,1,6))</f>
        <v>0.98330176979105544</v>
      </c>
      <c r="AP114" s="9">
        <f ca="1">AVERAGE(OFFSET($A114,0,Fixtures!$D$6,1,9))</f>
        <v>0.97310988907949492</v>
      </c>
      <c r="AQ114" s="9">
        <f ca="1">AVERAGE(OFFSET($A114,0,Fixtures!$D$6,1,12))</f>
        <v>1.1099421317687206</v>
      </c>
      <c r="AR114" s="9">
        <f ca="1">IF(OR(Fixtures!$D$6&lt;=0,Fixtures!$D$6&gt;39),AVERAGE(A114:AM114),AVERAGE(OFFSET($A114,0,Fixtures!$D$6,1,39-Fixtures!$D$6)))</f>
        <v>1.1072429752928297</v>
      </c>
    </row>
    <row r="115" spans="1:44" x14ac:dyDescent="0.25">
      <c r="A115" s="30" t="s">
        <v>53</v>
      </c>
      <c r="B115" s="9">
        <f ca="1">MIN(VLOOKUP($A110,$A$2:$AM$12,B$14+1,FALSE),VLOOKUP($A115,$A$2:$AM$12,B$14+1,FALSE))</f>
        <v>1.1693788952244597</v>
      </c>
      <c r="C115" s="9">
        <f t="shared" ref="C115:AM115" ca="1" si="86">MIN(VLOOKUP($A110,$A$2:$AM$12,C$14+1,FALSE),VLOOKUP($A115,$A$2:$AM$12,C$14+1,FALSE))</f>
        <v>1.466602372149032</v>
      </c>
      <c r="D115" s="9">
        <f t="shared" ca="1" si="86"/>
        <v>1.5918730755755952</v>
      </c>
      <c r="E115" s="9">
        <f t="shared" ca="1" si="86"/>
        <v>1.0828577741273131</v>
      </c>
      <c r="F115" s="9">
        <f t="shared" ca="1" si="86"/>
        <v>1.4238423129636764</v>
      </c>
      <c r="G115" s="9">
        <f t="shared" ca="1" si="86"/>
        <v>0.82268248035604863</v>
      </c>
      <c r="H115" s="9">
        <f t="shared" ca="1" si="86"/>
        <v>0.9283970311817541</v>
      </c>
      <c r="I115" s="9">
        <f t="shared" ca="1" si="86"/>
        <v>1.4864129839792515</v>
      </c>
      <c r="J115" s="9">
        <f t="shared" ca="1" si="86"/>
        <v>1.7243878796275658</v>
      </c>
      <c r="K115" s="9">
        <f t="shared" ca="1" si="86"/>
        <v>1.3888899612385484</v>
      </c>
      <c r="L115" s="9">
        <f t="shared" ca="1" si="86"/>
        <v>1.430600350376297</v>
      </c>
      <c r="M115" s="9">
        <f t="shared" ca="1" si="86"/>
        <v>1.135284643285787</v>
      </c>
      <c r="N115" s="9">
        <f t="shared" ca="1" si="86"/>
        <v>1.5151420198909231</v>
      </c>
      <c r="O115" s="9">
        <f t="shared" ca="1" si="86"/>
        <v>0.9798475011715545</v>
      </c>
      <c r="P115" s="9">
        <f t="shared" ca="1" si="86"/>
        <v>0.84738883388304742</v>
      </c>
      <c r="Q115" s="9">
        <f t="shared" ca="1" si="86"/>
        <v>1.148041292976361</v>
      </c>
      <c r="R115" s="9">
        <f t="shared" ca="1" si="86"/>
        <v>1.0242729723683679</v>
      </c>
      <c r="S115" s="9">
        <f t="shared" ca="1" si="86"/>
        <v>1.1825186456915797</v>
      </c>
      <c r="T115" s="9">
        <f t="shared" ca="1" si="86"/>
        <v>1.0550333820862585</v>
      </c>
      <c r="U115" s="9">
        <f t="shared" ca="1" si="86"/>
        <v>0.71743141731271676</v>
      </c>
      <c r="V115" s="9">
        <f t="shared" ca="1" si="86"/>
        <v>1.0802167071311488</v>
      </c>
      <c r="W115" s="9">
        <f t="shared" ca="1" si="86"/>
        <v>1.0447285894723886</v>
      </c>
      <c r="X115" s="9">
        <f t="shared" ca="1" si="86"/>
        <v>1.1543422995853951</v>
      </c>
      <c r="Y115" s="9">
        <f t="shared" ca="1" si="86"/>
        <v>1.0717185369733178</v>
      </c>
      <c r="Z115" s="9">
        <f t="shared" ca="1" si="86"/>
        <v>0.98177514168654179</v>
      </c>
      <c r="AA115" s="9">
        <f t="shared" ca="1" si="86"/>
        <v>0.94544160069126315</v>
      </c>
      <c r="AB115" s="9">
        <f t="shared" ca="1" si="86"/>
        <v>0.79160339091750376</v>
      </c>
      <c r="AC115" s="9">
        <f t="shared" ca="1" si="86"/>
        <v>1.5300867858836116</v>
      </c>
      <c r="AD115" s="9">
        <f t="shared" ca="1" si="86"/>
        <v>0.76852351017425802</v>
      </c>
      <c r="AE115" s="9">
        <f t="shared" ca="1" si="86"/>
        <v>1.2658524555536885</v>
      </c>
      <c r="AF115" s="9">
        <f t="shared" ca="1" si="86"/>
        <v>1.0142686248856592</v>
      </c>
      <c r="AG115" s="9">
        <f t="shared" ca="1" si="86"/>
        <v>0.97383458946100143</v>
      </c>
      <c r="AH115" s="9">
        <f t="shared" ca="1" si="86"/>
        <v>1.960490402702564</v>
      </c>
      <c r="AI115" s="9">
        <f t="shared" ca="1" si="86"/>
        <v>1.5310521315801811</v>
      </c>
      <c r="AJ115" s="9">
        <f t="shared" ca="1" si="86"/>
        <v>1.6176023539432707</v>
      </c>
      <c r="AK115" s="9">
        <f t="shared" ca="1" si="86"/>
        <v>1.0656340423274644</v>
      </c>
      <c r="AL115" s="9">
        <f t="shared" ca="1" si="86"/>
        <v>1.2289454336182952</v>
      </c>
      <c r="AM115" s="9">
        <f t="shared" ca="1" si="86"/>
        <v>0.95315063925667542</v>
      </c>
      <c r="AN115" s="9">
        <f ca="1">AVERAGE(OFFSET($A115,0,Fixtures!$D$6,1,3))</f>
        <v>0.90627337776510297</v>
      </c>
      <c r="AO115" s="9">
        <f ca="1">AVERAGE(OFFSET($A115,0,Fixtures!$D$6,1,6))</f>
        <v>1.0472138141511445</v>
      </c>
      <c r="AP115" s="9">
        <f ca="1">AVERAGE(OFFSET($A115,0,Fixtures!$D$6,1,9))</f>
        <v>1.1368751668840102</v>
      </c>
      <c r="AQ115" s="9">
        <f ca="1">AVERAGE(OFFSET($A115,0,Fixtures!$D$6,1,12))</f>
        <v>1.2038470858172508</v>
      </c>
      <c r="AR115" s="9">
        <f ca="1">IF(OR(Fixtures!$D$6&lt;=0,Fixtures!$D$6&gt;39),AVERAGE(A115:AM115),AVERAGE(OFFSET($A115,0,Fixtures!$D$6,1,39-Fixtures!$D$6)))</f>
        <v>1.1877329359058557</v>
      </c>
    </row>
    <row r="116" spans="1:44" x14ac:dyDescent="0.25">
      <c r="A116" s="30" t="s">
        <v>2</v>
      </c>
      <c r="B116" s="9">
        <f ca="1">MIN(VLOOKUP($A110,$A$2:$AM$12,B$14+1,FALSE),VLOOKUP($A116,$A$2:$AM$12,B$14+1,FALSE))</f>
        <v>1.2218284215576998</v>
      </c>
      <c r="C116" s="9">
        <f t="shared" ref="C116:AM116" ca="1" si="87">MIN(VLOOKUP($A110,$A$2:$AM$12,C$14+1,FALSE),VLOOKUP($A116,$A$2:$AM$12,C$14+1,FALSE))</f>
        <v>1.6219626087497965</v>
      </c>
      <c r="D116" s="9">
        <f t="shared" ca="1" si="87"/>
        <v>1.5918730755755952</v>
      </c>
      <c r="E116" s="9">
        <f t="shared" ca="1" si="87"/>
        <v>1.1803633636588731</v>
      </c>
      <c r="F116" s="9">
        <f t="shared" ca="1" si="87"/>
        <v>1.4238423129636764</v>
      </c>
      <c r="G116" s="9">
        <f t="shared" ca="1" si="87"/>
        <v>0.82268248035604863</v>
      </c>
      <c r="H116" s="9">
        <f t="shared" ca="1" si="87"/>
        <v>1.6136570563317163</v>
      </c>
      <c r="I116" s="9">
        <f t="shared" ca="1" si="87"/>
        <v>1.4864129839792515</v>
      </c>
      <c r="J116" s="9">
        <f t="shared" ca="1" si="87"/>
        <v>1.7243878796275658</v>
      </c>
      <c r="K116" s="9">
        <f t="shared" ca="1" si="87"/>
        <v>1.3888899612385484</v>
      </c>
      <c r="L116" s="9">
        <f t="shared" ca="1" si="87"/>
        <v>1.8432035425065236</v>
      </c>
      <c r="M116" s="9">
        <f t="shared" ca="1" si="87"/>
        <v>0.99103611385979762</v>
      </c>
      <c r="N116" s="9">
        <f t="shared" ca="1" si="87"/>
        <v>1.5151420198909231</v>
      </c>
      <c r="O116" s="9">
        <f t="shared" ca="1" si="87"/>
        <v>0.9798475011715545</v>
      </c>
      <c r="P116" s="9">
        <f t="shared" ca="1" si="87"/>
        <v>0.90132881367800777</v>
      </c>
      <c r="Q116" s="9">
        <f t="shared" ca="1" si="87"/>
        <v>1.148041292976361</v>
      </c>
      <c r="R116" s="9">
        <f t="shared" ca="1" si="87"/>
        <v>1.0242729723683679</v>
      </c>
      <c r="S116" s="9">
        <f t="shared" ca="1" si="87"/>
        <v>0.86424648725569986</v>
      </c>
      <c r="T116" s="9">
        <f t="shared" ca="1" si="87"/>
        <v>2.2204440871788824</v>
      </c>
      <c r="U116" s="9">
        <f t="shared" ca="1" si="87"/>
        <v>0.71743141731271676</v>
      </c>
      <c r="V116" s="9">
        <f t="shared" ca="1" si="87"/>
        <v>1.0802167071311488</v>
      </c>
      <c r="W116" s="9">
        <f t="shared" ca="1" si="87"/>
        <v>2.0747615470353629</v>
      </c>
      <c r="X116" s="9">
        <f t="shared" ca="1" si="87"/>
        <v>1.1543422995853951</v>
      </c>
      <c r="Y116" s="9">
        <f t="shared" ca="1" si="87"/>
        <v>1.0717185369733178</v>
      </c>
      <c r="Z116" s="9">
        <f t="shared" ca="1" si="87"/>
        <v>1.0857766223862273</v>
      </c>
      <c r="AA116" s="9">
        <f t="shared" ca="1" si="87"/>
        <v>0.94544160069126315</v>
      </c>
      <c r="AB116" s="9">
        <f t="shared" ca="1" si="87"/>
        <v>1.0512861202214505</v>
      </c>
      <c r="AC116" s="9">
        <f t="shared" ca="1" si="87"/>
        <v>1.1389166442744056</v>
      </c>
      <c r="AD116" s="9">
        <f t="shared" ca="1" si="87"/>
        <v>0.76852351017425802</v>
      </c>
      <c r="AE116" s="9">
        <f t="shared" ca="1" si="87"/>
        <v>1.1482032594678582</v>
      </c>
      <c r="AF116" s="9">
        <f t="shared" ca="1" si="87"/>
        <v>1.0142686248856592</v>
      </c>
      <c r="AG116" s="9">
        <f t="shared" ca="1" si="87"/>
        <v>1.4637228103920754</v>
      </c>
      <c r="AH116" s="9">
        <f t="shared" ca="1" si="87"/>
        <v>1.2338800573803999</v>
      </c>
      <c r="AI116" s="9">
        <f t="shared" ca="1" si="87"/>
        <v>1.6959190350318549</v>
      </c>
      <c r="AJ116" s="9">
        <f t="shared" ca="1" si="87"/>
        <v>1.7632588518854777</v>
      </c>
      <c r="AK116" s="9">
        <f t="shared" ca="1" si="87"/>
        <v>1.0656340423274644</v>
      </c>
      <c r="AL116" s="9">
        <f t="shared" ca="1" si="87"/>
        <v>1.2289454336182952</v>
      </c>
      <c r="AM116" s="9">
        <f t="shared" ca="1" si="87"/>
        <v>0.95315063925667542</v>
      </c>
      <c r="AN116" s="9">
        <f ca="1">AVERAGE(OFFSET($A116,0,Fixtures!$D$6,1,3))</f>
        <v>1.0275014477663138</v>
      </c>
      <c r="AO116" s="9">
        <f ca="1">AVERAGE(OFFSET($A116,0,Fixtures!$D$6,1,6))</f>
        <v>1.0230246262025771</v>
      </c>
      <c r="AP116" s="9">
        <f ca="1">AVERAGE(OFFSET($A116,0,Fixtures!$D$6,1,9))</f>
        <v>1.0944465833192885</v>
      </c>
      <c r="AQ116" s="9">
        <f ca="1">AVERAGE(OFFSET($A116,0,Fixtures!$D$6,1,12))</f>
        <v>1.1979025982598663</v>
      </c>
      <c r="AR116" s="9">
        <f ca="1">IF(OR(Fixtures!$D$6&lt;=0,Fixtures!$D$6&gt;39),AVERAGE(A116:AM116),AVERAGE(OFFSET($A116,0,Fixtures!$D$6,1,39-Fixtures!$D$6)))</f>
        <v>1.1826376608566689</v>
      </c>
    </row>
    <row r="117" spans="1:44" x14ac:dyDescent="0.25">
      <c r="A117" s="30" t="s">
        <v>113</v>
      </c>
      <c r="B117" s="9">
        <f ca="1">MIN(VLOOKUP($A110,$A$2:$AM$12,B$14+1,FALSE),VLOOKUP($A117,$A$2:$AM$12,B$14+1,FALSE))</f>
        <v>1.4123263417733682</v>
      </c>
      <c r="C117" s="9">
        <f t="shared" ref="C117:AM117" ca="1" si="88">MIN(VLOOKUP($A110,$A$2:$AM$12,C$14+1,FALSE),VLOOKUP($A117,$A$2:$AM$12,C$14+1,FALSE))</f>
        <v>0.96284356691808692</v>
      </c>
      <c r="D117" s="9">
        <f t="shared" ca="1" si="88"/>
        <v>1.5918730755755952</v>
      </c>
      <c r="E117" s="9">
        <f t="shared" ca="1" si="88"/>
        <v>1.3657652322848952</v>
      </c>
      <c r="F117" s="9">
        <f t="shared" ca="1" si="88"/>
        <v>1.4238423129636764</v>
      </c>
      <c r="G117" s="9">
        <f t="shared" ca="1" si="88"/>
        <v>0.82268248035604863</v>
      </c>
      <c r="H117" s="9">
        <f t="shared" ca="1" si="88"/>
        <v>1.3427010172241136</v>
      </c>
      <c r="I117" s="9">
        <f t="shared" ca="1" si="88"/>
        <v>1.3171022934821894</v>
      </c>
      <c r="J117" s="9">
        <f t="shared" ca="1" si="88"/>
        <v>1.5396825070249736</v>
      </c>
      <c r="K117" s="9">
        <f t="shared" ca="1" si="88"/>
        <v>1.3888899612385484</v>
      </c>
      <c r="L117" s="9">
        <f t="shared" ca="1" si="88"/>
        <v>1.9943758777405978</v>
      </c>
      <c r="M117" s="9">
        <f t="shared" ca="1" si="88"/>
        <v>1.135284643285787</v>
      </c>
      <c r="N117" s="9">
        <f t="shared" ca="1" si="88"/>
        <v>1.5151420198909231</v>
      </c>
      <c r="O117" s="9">
        <f t="shared" ca="1" si="88"/>
        <v>0.9798475011715545</v>
      </c>
      <c r="P117" s="9">
        <f t="shared" ca="1" si="88"/>
        <v>0.90132881367800777</v>
      </c>
      <c r="Q117" s="9">
        <f t="shared" ca="1" si="88"/>
        <v>1.148041292976361</v>
      </c>
      <c r="R117" s="9">
        <f t="shared" ca="1" si="88"/>
        <v>1.0242729723683679</v>
      </c>
      <c r="S117" s="9">
        <f t="shared" ca="1" si="88"/>
        <v>1.446216078575415</v>
      </c>
      <c r="T117" s="9">
        <f t="shared" ca="1" si="88"/>
        <v>1.9675231791524064</v>
      </c>
      <c r="U117" s="9">
        <f t="shared" ca="1" si="88"/>
        <v>0.71743141731271676</v>
      </c>
      <c r="V117" s="9">
        <f t="shared" ca="1" si="88"/>
        <v>0.89883291235663798</v>
      </c>
      <c r="W117" s="9">
        <f t="shared" ca="1" si="88"/>
        <v>2.0747615470353629</v>
      </c>
      <c r="X117" s="9">
        <f t="shared" ca="1" si="88"/>
        <v>1.0306965542894448</v>
      </c>
      <c r="Y117" s="9">
        <f t="shared" ca="1" si="88"/>
        <v>1.0717185369733178</v>
      </c>
      <c r="Z117" s="9">
        <f t="shared" ca="1" si="88"/>
        <v>1.4383218715689943</v>
      </c>
      <c r="AA117" s="9">
        <f t="shared" ca="1" si="88"/>
        <v>0.94544160069126315</v>
      </c>
      <c r="AB117" s="9">
        <f t="shared" ca="1" si="88"/>
        <v>1.0512861202214505</v>
      </c>
      <c r="AC117" s="9">
        <f t="shared" ca="1" si="88"/>
        <v>1.5300867858836116</v>
      </c>
      <c r="AD117" s="9">
        <f t="shared" ca="1" si="88"/>
        <v>0.76852351017425802</v>
      </c>
      <c r="AE117" s="9">
        <f t="shared" ca="1" si="88"/>
        <v>1.3464294624078885</v>
      </c>
      <c r="AF117" s="9">
        <f t="shared" ca="1" si="88"/>
        <v>1.0142686248856592</v>
      </c>
      <c r="AG117" s="9">
        <f t="shared" ca="1" si="88"/>
        <v>1.4637228103920754</v>
      </c>
      <c r="AH117" s="9">
        <f t="shared" ca="1" si="88"/>
        <v>1.3350780669172597</v>
      </c>
      <c r="AI117" s="9">
        <f t="shared" ca="1" si="88"/>
        <v>1.6959190350318549</v>
      </c>
      <c r="AJ117" s="9">
        <f t="shared" ca="1" si="88"/>
        <v>1.2832589103088496</v>
      </c>
      <c r="AK117" s="9">
        <f t="shared" ca="1" si="88"/>
        <v>1.0656340423274644</v>
      </c>
      <c r="AL117" s="9">
        <f t="shared" ca="1" si="88"/>
        <v>1.1844951404491368</v>
      </c>
      <c r="AM117" s="9">
        <f t="shared" ca="1" si="88"/>
        <v>0.95315063925667542</v>
      </c>
      <c r="AN117" s="9">
        <f ca="1">AVERAGE(OFFSET($A117,0,Fixtures!$D$6,1,3))</f>
        <v>1.1450165308272362</v>
      </c>
      <c r="AO117" s="9">
        <f ca="1">AVERAGE(OFFSET($A117,0,Fixtures!$D$6,1,6))</f>
        <v>1.1800148918245776</v>
      </c>
      <c r="AP117" s="9">
        <f ca="1">AVERAGE(OFFSET($A117,0,Fixtures!$D$6,1,9))</f>
        <v>1.2103509836824957</v>
      </c>
      <c r="AQ117" s="9">
        <f ca="1">AVERAGE(OFFSET($A117,0,Fixtures!$D$6,1,12))</f>
        <v>1.2448309034008858</v>
      </c>
      <c r="AR117" s="9">
        <f ca="1">IF(OR(Fixtures!$D$6&lt;=0,Fixtures!$D$6&gt;39),AVERAGE(A117:AM117),AVERAGE(OFFSET($A117,0,Fixtures!$D$6,1,39-Fixtures!$D$6)))</f>
        <v>1.2196869014654601</v>
      </c>
    </row>
    <row r="118" spans="1:44" x14ac:dyDescent="0.25">
      <c r="A118" s="30" t="s">
        <v>112</v>
      </c>
      <c r="B118" s="9">
        <f ca="1">MIN(VLOOKUP($A110,$A$2:$AM$12,B$14+1,FALSE),VLOOKUP($A118,$A$2:$AM$12,B$14+1,FALSE))</f>
        <v>1.0466734691050039</v>
      </c>
      <c r="C118" s="9">
        <f t="shared" ref="C118:AM118" ca="1" si="89">MIN(VLOOKUP($A110,$A$2:$AM$12,C$14+1,FALSE),VLOOKUP($A118,$A$2:$AM$12,C$14+1,FALSE))</f>
        <v>0.61102503810340225</v>
      </c>
      <c r="D118" s="9">
        <f t="shared" ca="1" si="89"/>
        <v>1.1828957040465173</v>
      </c>
      <c r="E118" s="9">
        <f t="shared" ca="1" si="89"/>
        <v>1.3657652322848952</v>
      </c>
      <c r="F118" s="9">
        <f t="shared" ca="1" si="89"/>
        <v>1.0247436773992749</v>
      </c>
      <c r="G118" s="9">
        <f t="shared" ca="1" si="89"/>
        <v>0.82268248035604863</v>
      </c>
      <c r="H118" s="9">
        <f t="shared" ca="1" si="89"/>
        <v>1.4017379409075512</v>
      </c>
      <c r="I118" s="9">
        <f t="shared" ca="1" si="89"/>
        <v>1.2466296630034459</v>
      </c>
      <c r="J118" s="9">
        <f t="shared" ca="1" si="89"/>
        <v>0.86383661240989273</v>
      </c>
      <c r="K118" s="9">
        <f t="shared" ca="1" si="89"/>
        <v>1.3031508156528486</v>
      </c>
      <c r="L118" s="9">
        <f t="shared" ca="1" si="89"/>
        <v>0.8052177199749192</v>
      </c>
      <c r="M118" s="9">
        <f t="shared" ca="1" si="89"/>
        <v>1.135284643285787</v>
      </c>
      <c r="N118" s="9">
        <f t="shared" ca="1" si="89"/>
        <v>1.1632007366265475</v>
      </c>
      <c r="O118" s="9">
        <f t="shared" ca="1" si="89"/>
        <v>0.9798475011715545</v>
      </c>
      <c r="P118" s="9">
        <f t="shared" ca="1" si="89"/>
        <v>0.65453936885914354</v>
      </c>
      <c r="Q118" s="9">
        <f t="shared" ca="1" si="89"/>
        <v>1.1467327659735322</v>
      </c>
      <c r="R118" s="9">
        <f t="shared" ca="1" si="89"/>
        <v>0.89536383013722187</v>
      </c>
      <c r="S118" s="9">
        <f t="shared" ca="1" si="89"/>
        <v>1.3557732254083668</v>
      </c>
      <c r="T118" s="9">
        <f t="shared" ca="1" si="89"/>
        <v>0.83452068349817443</v>
      </c>
      <c r="U118" s="9">
        <f t="shared" ca="1" si="89"/>
        <v>0.71743141731271676</v>
      </c>
      <c r="V118" s="9">
        <f t="shared" ca="1" si="89"/>
        <v>1.0802167071311488</v>
      </c>
      <c r="W118" s="9">
        <f t="shared" ca="1" si="89"/>
        <v>0.87235715758579102</v>
      </c>
      <c r="X118" s="9">
        <f t="shared" ca="1" si="89"/>
        <v>1.1543422995853951</v>
      </c>
      <c r="Y118" s="9">
        <f t="shared" ca="1" si="89"/>
        <v>1.0717185369733178</v>
      </c>
      <c r="Z118" s="9">
        <f t="shared" ca="1" si="89"/>
        <v>0.91276579766063792</v>
      </c>
      <c r="AA118" s="9">
        <f t="shared" ca="1" si="89"/>
        <v>0.7006657107231844</v>
      </c>
      <c r="AB118" s="9">
        <f t="shared" ca="1" si="89"/>
        <v>0.90758372940560095</v>
      </c>
      <c r="AC118" s="9">
        <f t="shared" ca="1" si="89"/>
        <v>1.3375188079827636</v>
      </c>
      <c r="AD118" s="9">
        <f t="shared" ca="1" si="89"/>
        <v>0.76764755408145557</v>
      </c>
      <c r="AE118" s="9">
        <f t="shared" ca="1" si="89"/>
        <v>0.97776868681427642</v>
      </c>
      <c r="AF118" s="9">
        <f t="shared" ca="1" si="89"/>
        <v>1.0142686248856592</v>
      </c>
      <c r="AG118" s="9">
        <f t="shared" ca="1" si="89"/>
        <v>0.92000355533223244</v>
      </c>
      <c r="AH118" s="9">
        <f t="shared" ca="1" si="89"/>
        <v>1.2028561002094473</v>
      </c>
      <c r="AI118" s="9">
        <f t="shared" ca="1" si="89"/>
        <v>0.98313515489814718</v>
      </c>
      <c r="AJ118" s="9">
        <f t="shared" ca="1" si="89"/>
        <v>1.2659545264623235</v>
      </c>
      <c r="AK118" s="9">
        <f t="shared" ca="1" si="89"/>
        <v>1.0656340423274644</v>
      </c>
      <c r="AL118" s="9">
        <f t="shared" ca="1" si="89"/>
        <v>0.9669040491985289</v>
      </c>
      <c r="AM118" s="9">
        <f t="shared" ca="1" si="89"/>
        <v>0.95315063925667542</v>
      </c>
      <c r="AN118" s="9">
        <f ca="1">AVERAGE(OFFSET($A118,0,Fixtures!$D$6,1,3))</f>
        <v>0.84033841259647446</v>
      </c>
      <c r="AO118" s="9">
        <f ca="1">AVERAGE(OFFSET($A118,0,Fixtures!$D$6,1,6))</f>
        <v>0.93399171444465334</v>
      </c>
      <c r="AP118" s="9">
        <f ca="1">AVERAGE(OFFSET($A118,0,Fixtures!$D$6,1,9))</f>
        <v>0.97123095189947306</v>
      </c>
      <c r="AQ118" s="9">
        <f ca="1">AVERAGE(OFFSET($A118,0,Fixtures!$D$6,1,12))</f>
        <v>1.0046501908985992</v>
      </c>
      <c r="AR118" s="9">
        <f ca="1">IF(OR(Fixtures!$D$6&lt;=0,Fixtures!$D$6&gt;39),AVERAGE(A118:AM118),AVERAGE(OFFSET($A118,0,Fixtures!$D$6,1,39-Fixtures!$D$6)))</f>
        <v>0.99827549851702824</v>
      </c>
    </row>
    <row r="119" spans="1:44" x14ac:dyDescent="0.25">
      <c r="A119" s="30" t="s">
        <v>71</v>
      </c>
      <c r="B119" s="9">
        <f ca="1">MIN(VLOOKUP($A110,$A$2:$AM$12,B$14+1,FALSE),VLOOKUP($A119,$A$2:$AM$12,B$14+1,FALSE))</f>
        <v>1.1511613365188871</v>
      </c>
      <c r="C119" s="9">
        <f t="shared" ref="C119:AM119" ca="1" si="90">MIN(VLOOKUP($A110,$A$2:$AM$12,C$14+1,FALSE),VLOOKUP($A119,$A$2:$AM$12,C$14+1,FALSE))</f>
        <v>1.6458422731215967</v>
      </c>
      <c r="D119" s="9">
        <f t="shared" ca="1" si="90"/>
        <v>1.1064806462605581</v>
      </c>
      <c r="E119" s="9">
        <f t="shared" ca="1" si="90"/>
        <v>1.2401825548994829</v>
      </c>
      <c r="F119" s="9">
        <f t="shared" ca="1" si="90"/>
        <v>1.0956733544870698</v>
      </c>
      <c r="G119" s="9">
        <f t="shared" ca="1" si="90"/>
        <v>0.82268248035604863</v>
      </c>
      <c r="H119" s="9">
        <f t="shared" ca="1" si="90"/>
        <v>1.6136570563317163</v>
      </c>
      <c r="I119" s="9">
        <f t="shared" ca="1" si="90"/>
        <v>1.0296500676668252</v>
      </c>
      <c r="J119" s="9">
        <f t="shared" ca="1" si="90"/>
        <v>1.7243878796275658</v>
      </c>
      <c r="K119" s="9">
        <f t="shared" ca="1" si="90"/>
        <v>0.88871059482005654</v>
      </c>
      <c r="L119" s="9">
        <f t="shared" ca="1" si="90"/>
        <v>1.605711800947486</v>
      </c>
      <c r="M119" s="9">
        <f t="shared" ca="1" si="90"/>
        <v>1.135284643285787</v>
      </c>
      <c r="N119" s="9">
        <f t="shared" ca="1" si="90"/>
        <v>1.0213223052401921</v>
      </c>
      <c r="O119" s="9">
        <f t="shared" ca="1" si="90"/>
        <v>0.9798475011715545</v>
      </c>
      <c r="P119" s="9">
        <f t="shared" ca="1" si="90"/>
        <v>0.90132881367800777</v>
      </c>
      <c r="Q119" s="9">
        <f t="shared" ca="1" si="90"/>
        <v>0.77501213025302129</v>
      </c>
      <c r="R119" s="9">
        <f t="shared" ca="1" si="90"/>
        <v>1.0242729723683679</v>
      </c>
      <c r="S119" s="9">
        <f t="shared" ca="1" si="90"/>
        <v>1.4753809166364578</v>
      </c>
      <c r="T119" s="9">
        <f t="shared" ca="1" si="90"/>
        <v>1.5381192368850105</v>
      </c>
      <c r="U119" s="9">
        <f t="shared" ca="1" si="90"/>
        <v>0.71743141731271676</v>
      </c>
      <c r="V119" s="9">
        <f t="shared" ca="1" si="90"/>
        <v>1.0802167071311488</v>
      </c>
      <c r="W119" s="9">
        <f t="shared" ca="1" si="90"/>
        <v>1.3275800243608253</v>
      </c>
      <c r="X119" s="9">
        <f t="shared" ca="1" si="90"/>
        <v>1.1543422995853951</v>
      </c>
      <c r="Y119" s="9">
        <f t="shared" ca="1" si="90"/>
        <v>1.0717185369733178</v>
      </c>
      <c r="Z119" s="9">
        <f t="shared" ca="1" si="90"/>
        <v>1.22640206241894</v>
      </c>
      <c r="AA119" s="9">
        <f t="shared" ca="1" si="90"/>
        <v>0.94544160069126315</v>
      </c>
      <c r="AB119" s="9">
        <f t="shared" ca="1" si="90"/>
        <v>1.0512861202214505</v>
      </c>
      <c r="AC119" s="9">
        <f t="shared" ca="1" si="90"/>
        <v>1.5300867858836116</v>
      </c>
      <c r="AD119" s="9">
        <f t="shared" ca="1" si="90"/>
        <v>0.76852351017425802</v>
      </c>
      <c r="AE119" s="9">
        <f t="shared" ca="1" si="90"/>
        <v>1.3464294624078885</v>
      </c>
      <c r="AF119" s="9">
        <f t="shared" ca="1" si="90"/>
        <v>1.0142686248856592</v>
      </c>
      <c r="AG119" s="9">
        <f t="shared" ca="1" si="90"/>
        <v>1.2997647082510033</v>
      </c>
      <c r="AH119" s="9">
        <f t="shared" ca="1" si="90"/>
        <v>1.960490402702564</v>
      </c>
      <c r="AI119" s="9">
        <f t="shared" ca="1" si="90"/>
        <v>0.97366904639267948</v>
      </c>
      <c r="AJ119" s="9">
        <f t="shared" ca="1" si="90"/>
        <v>0.83020485080048045</v>
      </c>
      <c r="AK119" s="9">
        <f t="shared" ca="1" si="90"/>
        <v>1.0656340423274644</v>
      </c>
      <c r="AL119" s="9">
        <f t="shared" ca="1" si="90"/>
        <v>1.2289454336182952</v>
      </c>
      <c r="AM119" s="9">
        <f t="shared" ca="1" si="90"/>
        <v>0.95315063925667542</v>
      </c>
      <c r="AN119" s="9">
        <f ca="1">AVERAGE(OFFSET($A119,0,Fixtures!$D$6,1,3))</f>
        <v>1.0743765944438846</v>
      </c>
      <c r="AO119" s="9">
        <f ca="1">AVERAGE(OFFSET($A119,0,Fixtures!$D$6,1,6))</f>
        <v>1.144694923632902</v>
      </c>
      <c r="AP119" s="9">
        <f ca="1">AVERAGE(OFFSET($A119,0,Fixtures!$D$6,1,9))</f>
        <v>1.2380770308485154</v>
      </c>
      <c r="AQ119" s="9">
        <f ca="1">AVERAGE(OFFSET($A119,0,Fixtures!$D$6,1,12))</f>
        <v>1.1676834347631051</v>
      </c>
      <c r="AR119" s="9">
        <f ca="1">IF(OR(Fixtures!$D$6&lt;=0,Fixtures!$D$6&gt;39),AVERAGE(A119:AM119),AVERAGE(OFFSET($A119,0,Fixtures!$D$6,1,39-Fixtures!$D$6)))</f>
        <v>1.1567355207165879</v>
      </c>
    </row>
    <row r="120" spans="1:44" x14ac:dyDescent="0.25">
      <c r="A120" s="30" t="s">
        <v>63</v>
      </c>
      <c r="B120" s="9">
        <f ca="1">MIN(VLOOKUP($A110,$A$2:$AM$12,B$14+1,FALSE),VLOOKUP($A120,$A$2:$AM$12,B$14+1,FALSE))</f>
        <v>1.4123263417733682</v>
      </c>
      <c r="C120" s="9">
        <f t="shared" ref="C120:AM120" ca="1" si="91">MIN(VLOOKUP($A110,$A$2:$AM$12,C$14+1,FALSE),VLOOKUP($A120,$A$2:$AM$12,C$14+1,FALSE))</f>
        <v>1.6458422731215967</v>
      </c>
      <c r="D120" s="9">
        <f t="shared" ca="1" si="91"/>
        <v>1.5918730755755952</v>
      </c>
      <c r="E120" s="9">
        <f t="shared" ca="1" si="91"/>
        <v>1.2379855544729803</v>
      </c>
      <c r="F120" s="9">
        <f t="shared" ca="1" si="91"/>
        <v>1.4238423129636764</v>
      </c>
      <c r="G120" s="9">
        <f t="shared" ca="1" si="91"/>
        <v>0.82268248035604863</v>
      </c>
      <c r="H120" s="9">
        <f t="shared" ca="1" si="91"/>
        <v>1.6136570563317163</v>
      </c>
      <c r="I120" s="9">
        <f t="shared" ca="1" si="91"/>
        <v>0.98540035276794213</v>
      </c>
      <c r="J120" s="9">
        <f t="shared" ca="1" si="91"/>
        <v>1.7243878796275658</v>
      </c>
      <c r="K120" s="9">
        <f t="shared" ca="1" si="91"/>
        <v>1.3091634315132319</v>
      </c>
      <c r="L120" s="9">
        <f t="shared" ca="1" si="91"/>
        <v>1.0555759334777988</v>
      </c>
      <c r="M120" s="9">
        <f t="shared" ca="1" si="91"/>
        <v>1.135284643285787</v>
      </c>
      <c r="N120" s="9">
        <f t="shared" ca="1" si="91"/>
        <v>1.4836901459653868</v>
      </c>
      <c r="O120" s="9">
        <f t="shared" ca="1" si="91"/>
        <v>0.9798475011715545</v>
      </c>
      <c r="P120" s="9">
        <f t="shared" ca="1" si="91"/>
        <v>0.90132881367800777</v>
      </c>
      <c r="Q120" s="9">
        <f t="shared" ca="1" si="91"/>
        <v>1.148041292976361</v>
      </c>
      <c r="R120" s="9">
        <f t="shared" ca="1" si="91"/>
        <v>1.0242729723683679</v>
      </c>
      <c r="S120" s="9">
        <f t="shared" ca="1" si="91"/>
        <v>1.5704397598369817</v>
      </c>
      <c r="T120" s="9">
        <f t="shared" ca="1" si="91"/>
        <v>1.4720178109249509</v>
      </c>
      <c r="U120" s="9">
        <f t="shared" ca="1" si="91"/>
        <v>0.71743141731271676</v>
      </c>
      <c r="V120" s="9">
        <f t="shared" ca="1" si="91"/>
        <v>1.0802167071311488</v>
      </c>
      <c r="W120" s="9">
        <f t="shared" ca="1" si="91"/>
        <v>1.9556638915197666</v>
      </c>
      <c r="X120" s="9">
        <f t="shared" ca="1" si="91"/>
        <v>1.1543422995853951</v>
      </c>
      <c r="Y120" s="9">
        <f t="shared" ca="1" si="91"/>
        <v>1.0717185369733178</v>
      </c>
      <c r="Z120" s="9">
        <f t="shared" ca="1" si="91"/>
        <v>1.4636606871278131</v>
      </c>
      <c r="AA120" s="9">
        <f t="shared" ca="1" si="91"/>
        <v>0.94544160069126315</v>
      </c>
      <c r="AB120" s="9">
        <f t="shared" ca="1" si="91"/>
        <v>1.0512861202214505</v>
      </c>
      <c r="AC120" s="9">
        <f t="shared" ca="1" si="91"/>
        <v>1.5300867858836116</v>
      </c>
      <c r="AD120" s="9">
        <f t="shared" ca="1" si="91"/>
        <v>0.76852351017425802</v>
      </c>
      <c r="AE120" s="9">
        <f t="shared" ca="1" si="91"/>
        <v>1.3464294624078885</v>
      </c>
      <c r="AF120" s="9">
        <f t="shared" ca="1" si="91"/>
        <v>1.0142686248856592</v>
      </c>
      <c r="AG120" s="9">
        <f t="shared" ca="1" si="91"/>
        <v>1.4637228103920754</v>
      </c>
      <c r="AH120" s="9">
        <f t="shared" ca="1" si="91"/>
        <v>1.5768479993927611</v>
      </c>
      <c r="AI120" s="9">
        <f t="shared" ca="1" si="91"/>
        <v>1.2985749778456839</v>
      </c>
      <c r="AJ120" s="9">
        <f t="shared" ca="1" si="91"/>
        <v>1.8493364455707486</v>
      </c>
      <c r="AK120" s="9">
        <f t="shared" ca="1" si="91"/>
        <v>1.0656340423274644</v>
      </c>
      <c r="AL120" s="9">
        <f t="shared" ca="1" si="91"/>
        <v>1.2289454336182952</v>
      </c>
      <c r="AM120" s="9">
        <f t="shared" ca="1" si="91"/>
        <v>0.95315063925667542</v>
      </c>
      <c r="AN120" s="9">
        <f ca="1">AVERAGE(OFFSET($A120,0,Fixtures!$D$6,1,3))</f>
        <v>1.1534628026801756</v>
      </c>
      <c r="AO120" s="9">
        <f ca="1">AVERAGE(OFFSET($A120,0,Fixtures!$D$6,1,6))</f>
        <v>1.1842380277510474</v>
      </c>
      <c r="AP120" s="9">
        <f ca="1">AVERAGE(OFFSET($A120,0,Fixtures!$D$6,1,9))</f>
        <v>1.2400297334640866</v>
      </c>
      <c r="AQ120" s="9">
        <f ca="1">AVERAGE(OFFSET($A120,0,Fixtures!$D$6,1,12))</f>
        <v>1.2811510889100566</v>
      </c>
      <c r="AR120" s="9">
        <f ca="1">IF(OR(Fixtures!$D$6&lt;=0,Fixtures!$D$6&gt;39),AVERAGE(A120:AM120),AVERAGE(OFFSET($A120,0,Fixtures!$D$6,1,39-Fixtures!$D$6)))</f>
        <v>1.2539935099854038</v>
      </c>
    </row>
    <row r="122" spans="1:44" x14ac:dyDescent="0.25">
      <c r="A122" s="31" t="s">
        <v>71</v>
      </c>
      <c r="B122" s="2">
        <v>1</v>
      </c>
      <c r="C122" s="2">
        <v>2</v>
      </c>
      <c r="D122" s="2">
        <v>3</v>
      </c>
      <c r="E122" s="2">
        <v>4</v>
      </c>
      <c r="F122" s="2">
        <v>5</v>
      </c>
      <c r="G122" s="2">
        <v>6</v>
      </c>
      <c r="H122" s="2">
        <v>7</v>
      </c>
      <c r="I122" s="2">
        <v>8</v>
      </c>
      <c r="J122" s="2">
        <v>9</v>
      </c>
      <c r="K122" s="2">
        <v>10</v>
      </c>
      <c r="L122" s="2">
        <v>11</v>
      </c>
      <c r="M122" s="2">
        <v>12</v>
      </c>
      <c r="N122" s="2">
        <v>13</v>
      </c>
      <c r="O122" s="2">
        <v>14</v>
      </c>
      <c r="P122" s="2">
        <v>15</v>
      </c>
      <c r="Q122" s="2">
        <v>16</v>
      </c>
      <c r="R122" s="2">
        <v>17</v>
      </c>
      <c r="S122" s="2">
        <v>18</v>
      </c>
      <c r="T122" s="2">
        <v>19</v>
      </c>
      <c r="U122" s="2">
        <v>20</v>
      </c>
      <c r="V122" s="2">
        <v>21</v>
      </c>
      <c r="W122" s="2">
        <v>22</v>
      </c>
      <c r="X122" s="2">
        <v>23</v>
      </c>
      <c r="Y122" s="2">
        <v>24</v>
      </c>
      <c r="Z122" s="2">
        <v>25</v>
      </c>
      <c r="AA122" s="2">
        <v>26</v>
      </c>
      <c r="AB122" s="2">
        <v>27</v>
      </c>
      <c r="AC122" s="2">
        <v>28</v>
      </c>
      <c r="AD122" s="2">
        <v>29</v>
      </c>
      <c r="AE122" s="2">
        <v>30</v>
      </c>
      <c r="AF122" s="2">
        <v>31</v>
      </c>
      <c r="AG122" s="2">
        <v>32</v>
      </c>
      <c r="AH122" s="2">
        <v>33</v>
      </c>
      <c r="AI122" s="2">
        <v>34</v>
      </c>
      <c r="AJ122" s="2">
        <v>35</v>
      </c>
      <c r="AK122" s="2">
        <v>36</v>
      </c>
      <c r="AL122" s="2">
        <v>37</v>
      </c>
      <c r="AM122" s="2">
        <v>38</v>
      </c>
      <c r="AN122" s="31" t="s">
        <v>56</v>
      </c>
      <c r="AO122" s="31" t="s">
        <v>57</v>
      </c>
      <c r="AP122" s="31" t="s">
        <v>58</v>
      </c>
      <c r="AQ122" s="31" t="s">
        <v>82</v>
      </c>
      <c r="AR122" s="31" t="s">
        <v>59</v>
      </c>
    </row>
    <row r="123" spans="1:44" x14ac:dyDescent="0.25">
      <c r="A123" s="30" t="s">
        <v>111</v>
      </c>
      <c r="B123" s="9">
        <f t="shared" ref="B123:AM123" ca="1" si="92">MIN(VLOOKUP($A122,$A$2:$AM$12,B$14+1,FALSE),VLOOKUP($A123,$A$2:$AM$12,B$14+1,FALSE))</f>
        <v>1.1511613365188871</v>
      </c>
      <c r="C123" s="9">
        <f t="shared" ca="1" si="92"/>
        <v>1.0895536130562569</v>
      </c>
      <c r="D123" s="9">
        <f t="shared" ca="1" si="92"/>
        <v>1.1064806462605581</v>
      </c>
      <c r="E123" s="9">
        <f t="shared" ca="1" si="92"/>
        <v>1.2401825548994829</v>
      </c>
      <c r="F123" s="9">
        <f t="shared" ca="1" si="92"/>
        <v>1.0956733544870698</v>
      </c>
      <c r="G123" s="9">
        <f t="shared" ca="1" si="92"/>
        <v>2.0066410814425613</v>
      </c>
      <c r="H123" s="9">
        <f t="shared" ca="1" si="92"/>
        <v>1.2521347379623735</v>
      </c>
      <c r="I123" s="9">
        <f t="shared" ca="1" si="92"/>
        <v>1.0296500676668252</v>
      </c>
      <c r="J123" s="9">
        <f t="shared" ca="1" si="92"/>
        <v>1.411316575638192</v>
      </c>
      <c r="K123" s="9">
        <f t="shared" ca="1" si="92"/>
        <v>0.88871059482005654</v>
      </c>
      <c r="L123" s="9">
        <f t="shared" ca="1" si="92"/>
        <v>1.605711800947486</v>
      </c>
      <c r="M123" s="9">
        <f t="shared" ca="1" si="92"/>
        <v>1.4544932668335084</v>
      </c>
      <c r="N123" s="9">
        <f t="shared" ca="1" si="92"/>
        <v>1.0178259379811325</v>
      </c>
      <c r="O123" s="9">
        <f t="shared" ca="1" si="92"/>
        <v>1.9416238234366843</v>
      </c>
      <c r="P123" s="9">
        <f t="shared" ca="1" si="92"/>
        <v>2.2412809469062385</v>
      </c>
      <c r="Q123" s="9">
        <f t="shared" ca="1" si="92"/>
        <v>0.77501213025302129</v>
      </c>
      <c r="R123" s="9">
        <f t="shared" ca="1" si="92"/>
        <v>1.8857245335290733</v>
      </c>
      <c r="S123" s="9">
        <f t="shared" ca="1" si="92"/>
        <v>1.4753809166364578</v>
      </c>
      <c r="T123" s="9">
        <f t="shared" ca="1" si="92"/>
        <v>1.1937121416145431</v>
      </c>
      <c r="U123" s="9">
        <f t="shared" ca="1" si="92"/>
        <v>1.1356618568365813</v>
      </c>
      <c r="V123" s="9">
        <f t="shared" ca="1" si="92"/>
        <v>1.2469892773777063</v>
      </c>
      <c r="W123" s="9">
        <f t="shared" ca="1" si="92"/>
        <v>1.3275800243608253</v>
      </c>
      <c r="X123" s="9">
        <f t="shared" ca="1" si="92"/>
        <v>1.1669143992389479</v>
      </c>
      <c r="Y123" s="9">
        <f t="shared" ca="1" si="92"/>
        <v>1.2977016171337048</v>
      </c>
      <c r="Z123" s="9">
        <f t="shared" ca="1" si="92"/>
        <v>1.22640206241894</v>
      </c>
      <c r="AA123" s="9">
        <f t="shared" ca="1" si="92"/>
        <v>1.4306297316907755</v>
      </c>
      <c r="AB123" s="9">
        <f t="shared" ca="1" si="92"/>
        <v>2.2039640853458198</v>
      </c>
      <c r="AC123" s="9">
        <f t="shared" ca="1" si="92"/>
        <v>1.2623445224450818</v>
      </c>
      <c r="AD123" s="9">
        <f t="shared" ca="1" si="92"/>
        <v>1.1577341698841428</v>
      </c>
      <c r="AE123" s="9">
        <f t="shared" ca="1" si="92"/>
        <v>1.5003616256149197</v>
      </c>
      <c r="AF123" s="9">
        <f t="shared" ca="1" si="92"/>
        <v>1.5204560308113217</v>
      </c>
      <c r="AG123" s="9">
        <f t="shared" ca="1" si="92"/>
        <v>1.2997647082510033</v>
      </c>
      <c r="AH123" s="9">
        <f t="shared" ca="1" si="92"/>
        <v>2.3986559001808123</v>
      </c>
      <c r="AI123" s="9">
        <f t="shared" ca="1" si="92"/>
        <v>0.97366904639267948</v>
      </c>
      <c r="AJ123" s="9">
        <f t="shared" ca="1" si="92"/>
        <v>0.83020485080048045</v>
      </c>
      <c r="AK123" s="9">
        <f t="shared" ca="1" si="92"/>
        <v>1.6528908419447843</v>
      </c>
      <c r="AL123" s="9">
        <f t="shared" ca="1" si="92"/>
        <v>1.3432886578251855</v>
      </c>
      <c r="AM123" s="9">
        <f t="shared" ca="1" si="92"/>
        <v>1.636746615962166</v>
      </c>
      <c r="AN123" s="9">
        <f ca="1">AVERAGE(OFFSET($A123,0,Fixtures!$D$6,1,3))</f>
        <v>1.6203319598185117</v>
      </c>
      <c r="AO123" s="9">
        <f ca="1">AVERAGE(OFFSET($A123,0,Fixtures!$D$6,1,6))</f>
        <v>1.463572699566613</v>
      </c>
      <c r="AP123" s="9">
        <f ca="1">AVERAGE(OFFSET($A123,0,Fixtures!$D$6,1,9))</f>
        <v>1.5555903151825352</v>
      </c>
      <c r="AQ123" s="9">
        <f ca="1">AVERAGE(OFFSET($A123,0,Fixtures!$D$6,1,12))</f>
        <v>1.4547564646483968</v>
      </c>
      <c r="AR123" s="9">
        <f ca="1">IF(OR(Fixtures!$D$6&lt;=0,Fixtures!$D$6&gt;39),AVERAGE(A123:AM123),AVERAGE(OFFSET($A123,0,Fixtures!$D$6,1,39-Fixtures!$D$6)))</f>
        <v>1.459793774969151</v>
      </c>
    </row>
    <row r="124" spans="1:44" x14ac:dyDescent="0.25">
      <c r="A124" s="30" t="s">
        <v>121</v>
      </c>
      <c r="B124" s="9">
        <f ca="1">MIN(VLOOKUP($A122,$A$2:$AM$12,B$14+1,FALSE),VLOOKUP($A124,$A$2:$AM$12,B$14+1,FALSE))</f>
        <v>1.1511613365188871</v>
      </c>
      <c r="C124" s="9">
        <f t="shared" ref="C124:AM124" ca="1" si="93">MIN(VLOOKUP($A122,$A$2:$AM$12,C$14+1,FALSE),VLOOKUP($A124,$A$2:$AM$12,C$14+1,FALSE))</f>
        <v>1.0885051638724494</v>
      </c>
      <c r="D124" s="9">
        <f t="shared" ca="1" si="93"/>
        <v>1.1064806462605581</v>
      </c>
      <c r="E124" s="9">
        <f t="shared" ca="1" si="93"/>
        <v>1.2401825548994829</v>
      </c>
      <c r="F124" s="9">
        <f t="shared" ca="1" si="93"/>
        <v>1.0047302743063729</v>
      </c>
      <c r="G124" s="9">
        <f t="shared" ca="1" si="93"/>
        <v>1.2200349999024973</v>
      </c>
      <c r="H124" s="9">
        <f t="shared" ca="1" si="93"/>
        <v>1.8627864513913885</v>
      </c>
      <c r="I124" s="9">
        <f t="shared" ca="1" si="93"/>
        <v>1.0296500676668252</v>
      </c>
      <c r="J124" s="9">
        <f t="shared" ca="1" si="93"/>
        <v>1.6689220883965552</v>
      </c>
      <c r="K124" s="9">
        <f t="shared" ca="1" si="93"/>
        <v>0.88871059482005654</v>
      </c>
      <c r="L124" s="9">
        <f t="shared" ca="1" si="93"/>
        <v>0.95785117298076927</v>
      </c>
      <c r="M124" s="9">
        <f t="shared" ca="1" si="93"/>
        <v>1.4544932668335084</v>
      </c>
      <c r="N124" s="9">
        <f t="shared" ca="1" si="93"/>
        <v>1.0213223052401921</v>
      </c>
      <c r="O124" s="9">
        <f t="shared" ca="1" si="93"/>
        <v>1.9416238234366843</v>
      </c>
      <c r="P124" s="9">
        <f t="shared" ca="1" si="93"/>
        <v>1.6101566253749326</v>
      </c>
      <c r="Q124" s="9">
        <f t="shared" ca="1" si="93"/>
        <v>0.77501213025302129</v>
      </c>
      <c r="R124" s="9">
        <f t="shared" ca="1" si="93"/>
        <v>1.1389260413812217</v>
      </c>
      <c r="S124" s="9">
        <f t="shared" ca="1" si="93"/>
        <v>1.0129227469316542</v>
      </c>
      <c r="T124" s="9">
        <f t="shared" ca="1" si="93"/>
        <v>1.5381192368850105</v>
      </c>
      <c r="U124" s="9">
        <f t="shared" ca="1" si="93"/>
        <v>0.8742729255311249</v>
      </c>
      <c r="V124" s="9">
        <f t="shared" ca="1" si="93"/>
        <v>1.2469892773777063</v>
      </c>
      <c r="W124" s="9">
        <f t="shared" ca="1" si="93"/>
        <v>1.3275800243608253</v>
      </c>
      <c r="X124" s="9">
        <f t="shared" ca="1" si="93"/>
        <v>1.1172123071084379</v>
      </c>
      <c r="Y124" s="9">
        <f t="shared" ca="1" si="93"/>
        <v>1.3060126418427915</v>
      </c>
      <c r="Z124" s="9">
        <f t="shared" ca="1" si="93"/>
        <v>1.22640206241894</v>
      </c>
      <c r="AA124" s="9">
        <f t="shared" ca="1" si="93"/>
        <v>1.0412937699279383</v>
      </c>
      <c r="AB124" s="9">
        <f t="shared" ca="1" si="93"/>
        <v>1.5131315108485206</v>
      </c>
      <c r="AC124" s="9">
        <f t="shared" ca="1" si="93"/>
        <v>0.76242156489156165</v>
      </c>
      <c r="AD124" s="9">
        <f t="shared" ca="1" si="93"/>
        <v>1.1577341698841428</v>
      </c>
      <c r="AE124" s="9">
        <f t="shared" ca="1" si="93"/>
        <v>1.0778734434328063</v>
      </c>
      <c r="AF124" s="9">
        <f t="shared" ca="1" si="93"/>
        <v>1.5256789991859661</v>
      </c>
      <c r="AG124" s="9">
        <f t="shared" ca="1" si="93"/>
        <v>1.2997647082510033</v>
      </c>
      <c r="AH124" s="9">
        <f t="shared" ca="1" si="93"/>
        <v>1.4308640979095446</v>
      </c>
      <c r="AI124" s="9">
        <f t="shared" ca="1" si="93"/>
        <v>0.97366904639267948</v>
      </c>
      <c r="AJ124" s="9">
        <f t="shared" ca="1" si="93"/>
        <v>0.83020485080048045</v>
      </c>
      <c r="AK124" s="9">
        <f t="shared" ca="1" si="93"/>
        <v>1.6528908419447843</v>
      </c>
      <c r="AL124" s="9">
        <f t="shared" ca="1" si="93"/>
        <v>0.8167176445628288</v>
      </c>
      <c r="AM124" s="9">
        <f t="shared" ca="1" si="93"/>
        <v>1.500893372729273</v>
      </c>
      <c r="AN124" s="9">
        <f ca="1">AVERAGE(OFFSET($A124,0,Fixtures!$D$6,1,3))</f>
        <v>1.2602757810651328</v>
      </c>
      <c r="AO124" s="9">
        <f ca="1">AVERAGE(OFFSET($A124,0,Fixtures!$D$6,1,6))</f>
        <v>1.129809420233985</v>
      </c>
      <c r="AP124" s="9">
        <f ca="1">AVERAGE(OFFSET($A124,0,Fixtures!$D$6,1,9))</f>
        <v>1.2261293696389362</v>
      </c>
      <c r="AQ124" s="9">
        <f ca="1">AVERAGE(OFFSET($A124,0,Fixtures!$D$6,1,12))</f>
        <v>1.2076607554906975</v>
      </c>
      <c r="AR124" s="9">
        <f ca="1">IF(OR(Fixtures!$D$6&lt;=0,Fixtures!$D$6&gt;39),AVERAGE(A124:AM124),AVERAGE(OFFSET($A124,0,Fixtures!$D$6,1,39-Fixtures!$D$6)))</f>
        <v>1.2006814345128909</v>
      </c>
    </row>
    <row r="125" spans="1:44" x14ac:dyDescent="0.25">
      <c r="A125" s="30" t="s">
        <v>73</v>
      </c>
      <c r="B125" s="9">
        <f ca="1">MIN(VLOOKUP($A122,$A$2:$AM$12,B$14+1,FALSE),VLOOKUP($A125,$A$2:$AM$12,B$14+1,FALSE))</f>
        <v>1.089074872543899</v>
      </c>
      <c r="C125" s="9">
        <f t="shared" ref="C125:AM125" ca="1" si="94">MIN(VLOOKUP($A122,$A$2:$AM$12,C$14+1,FALSE),VLOOKUP($A125,$A$2:$AM$12,C$14+1,FALSE))</f>
        <v>1.7943926288672987</v>
      </c>
      <c r="D125" s="9">
        <f t="shared" ca="1" si="94"/>
        <v>1.1064806462605581</v>
      </c>
      <c r="E125" s="9">
        <f t="shared" ca="1" si="94"/>
        <v>1.2401825548994829</v>
      </c>
      <c r="F125" s="9">
        <f t="shared" ca="1" si="94"/>
        <v>1.0956733544870698</v>
      </c>
      <c r="G125" s="9">
        <f t="shared" ca="1" si="94"/>
        <v>2.0536819104272035</v>
      </c>
      <c r="H125" s="9">
        <f t="shared" ca="1" si="94"/>
        <v>1.1703396198760179</v>
      </c>
      <c r="I125" s="9">
        <f t="shared" ca="1" si="94"/>
        <v>1.0296500676668252</v>
      </c>
      <c r="J125" s="9">
        <f t="shared" ca="1" si="94"/>
        <v>1.0298629853955117</v>
      </c>
      <c r="K125" s="9">
        <f t="shared" ca="1" si="94"/>
        <v>0.88871059482005654</v>
      </c>
      <c r="L125" s="9">
        <f t="shared" ca="1" si="94"/>
        <v>1.560530450292245</v>
      </c>
      <c r="M125" s="9">
        <f t="shared" ca="1" si="94"/>
        <v>1.3117579460455751</v>
      </c>
      <c r="N125" s="9">
        <f t="shared" ca="1" si="94"/>
        <v>1.0213223052401921</v>
      </c>
      <c r="O125" s="9">
        <f t="shared" ca="1" si="94"/>
        <v>1.8437729363792368</v>
      </c>
      <c r="P125" s="9">
        <f t="shared" ca="1" si="94"/>
        <v>1.2245511684988102</v>
      </c>
      <c r="Q125" s="9">
        <f t="shared" ca="1" si="94"/>
        <v>0.77501213025302129</v>
      </c>
      <c r="R125" s="9">
        <f t="shared" ca="1" si="94"/>
        <v>2.5370909504095569</v>
      </c>
      <c r="S125" s="9">
        <f t="shared" ca="1" si="94"/>
        <v>1.0802664850264654</v>
      </c>
      <c r="T125" s="9">
        <f t="shared" ca="1" si="94"/>
        <v>1.1589086004643194</v>
      </c>
      <c r="U125" s="9">
        <f t="shared" ca="1" si="94"/>
        <v>1.1356618568365813</v>
      </c>
      <c r="V125" s="9">
        <f t="shared" ca="1" si="94"/>
        <v>1.2469892773777063</v>
      </c>
      <c r="W125" s="9">
        <f t="shared" ca="1" si="94"/>
        <v>1.1195788456723681</v>
      </c>
      <c r="X125" s="9">
        <f t="shared" ca="1" si="94"/>
        <v>1.1669143992389479</v>
      </c>
      <c r="Y125" s="9">
        <f t="shared" ca="1" si="94"/>
        <v>1.2175989933042424</v>
      </c>
      <c r="Z125" s="9">
        <f t="shared" ca="1" si="94"/>
        <v>1.2012049829607538</v>
      </c>
      <c r="AA125" s="9">
        <f t="shared" ca="1" si="94"/>
        <v>1.6268896244174296</v>
      </c>
      <c r="AB125" s="9">
        <f t="shared" ca="1" si="94"/>
        <v>1.6137314159037319</v>
      </c>
      <c r="AC125" s="9">
        <f t="shared" ca="1" si="94"/>
        <v>1.6983831982080504</v>
      </c>
      <c r="AD125" s="9">
        <f t="shared" ca="1" si="94"/>
        <v>1.1577341698841428</v>
      </c>
      <c r="AE125" s="9">
        <f t="shared" ca="1" si="94"/>
        <v>0.81974086486283992</v>
      </c>
      <c r="AF125" s="9">
        <f t="shared" ca="1" si="94"/>
        <v>1.5256789991859661</v>
      </c>
      <c r="AG125" s="9">
        <f t="shared" ca="1" si="94"/>
        <v>0.8781189556172857</v>
      </c>
      <c r="AH125" s="9">
        <f t="shared" ca="1" si="94"/>
        <v>2.3311627714242182</v>
      </c>
      <c r="AI125" s="9">
        <f t="shared" ca="1" si="94"/>
        <v>0.97366904639267948</v>
      </c>
      <c r="AJ125" s="9">
        <f t="shared" ca="1" si="94"/>
        <v>0.83020485080048045</v>
      </c>
      <c r="AK125" s="9">
        <f t="shared" ca="1" si="94"/>
        <v>1.6528908419447843</v>
      </c>
      <c r="AL125" s="9">
        <f t="shared" ca="1" si="94"/>
        <v>1.3747787995421776</v>
      </c>
      <c r="AM125" s="9">
        <f t="shared" ca="1" si="94"/>
        <v>1.636746615962166</v>
      </c>
      <c r="AN125" s="9">
        <f ca="1">AVERAGE(OFFSET($A125,0,Fixtures!$D$6,1,3))</f>
        <v>1.4806086744273053</v>
      </c>
      <c r="AO125" s="9">
        <f ca="1">AVERAGE(OFFSET($A125,0,Fixtures!$D$6,1,6))</f>
        <v>1.3529473760394914</v>
      </c>
      <c r="AP125" s="9">
        <f ca="1">AVERAGE(OFFSET($A125,0,Fixtures!$D$6,1,9))</f>
        <v>1.4280716647182687</v>
      </c>
      <c r="AQ125" s="9">
        <f ca="1">AVERAGE(OFFSET($A125,0,Fixtures!$D$6,1,12))</f>
        <v>1.359117476800197</v>
      </c>
      <c r="AR125" s="9">
        <f ca="1">IF(OR(Fixtures!$D$6&lt;=0,Fixtures!$D$6&gt;39),AVERAGE(A125:AM125),AVERAGE(OFFSET($A125,0,Fixtures!$D$6,1,39-Fixtures!$D$6)))</f>
        <v>1.380066795507622</v>
      </c>
    </row>
    <row r="126" spans="1:44" x14ac:dyDescent="0.25">
      <c r="A126" s="30" t="s">
        <v>61</v>
      </c>
      <c r="B126" s="9">
        <f ca="1">MIN(VLOOKUP($A122,$A$2:$AM$12,B$14+1,FALSE),VLOOKUP($A126,$A$2:$AM$12,B$14+1,FALSE))</f>
        <v>1.1445174919273002</v>
      </c>
      <c r="C126" s="9">
        <f t="shared" ref="C126:AM126" ca="1" si="95">MIN(VLOOKUP($A122,$A$2:$AM$12,C$14+1,FALSE),VLOOKUP($A126,$A$2:$AM$12,C$14+1,FALSE))</f>
        <v>1.4412494199371324</v>
      </c>
      <c r="D126" s="9">
        <f t="shared" ca="1" si="95"/>
        <v>1.1064806462605581</v>
      </c>
      <c r="E126" s="9">
        <f t="shared" ca="1" si="95"/>
        <v>1.2401825548994829</v>
      </c>
      <c r="F126" s="9">
        <f t="shared" ca="1" si="95"/>
        <v>1.0956733544870698</v>
      </c>
      <c r="G126" s="9">
        <f t="shared" ca="1" si="95"/>
        <v>0.85737152876241396</v>
      </c>
      <c r="H126" s="9">
        <f t="shared" ca="1" si="95"/>
        <v>1.4938503210901672</v>
      </c>
      <c r="I126" s="9">
        <f t="shared" ca="1" si="95"/>
        <v>1.0296500676668252</v>
      </c>
      <c r="J126" s="9">
        <f t="shared" ca="1" si="95"/>
        <v>1.7431684235544775</v>
      </c>
      <c r="K126" s="9">
        <f t="shared" ca="1" si="95"/>
        <v>0.88871059482005654</v>
      </c>
      <c r="L126" s="9">
        <f t="shared" ca="1" si="95"/>
        <v>1.3544023469090885</v>
      </c>
      <c r="M126" s="9">
        <f t="shared" ca="1" si="95"/>
        <v>0.97431977194419606</v>
      </c>
      <c r="N126" s="9">
        <f t="shared" ca="1" si="95"/>
        <v>1.0213223052401921</v>
      </c>
      <c r="O126" s="9">
        <f t="shared" ca="1" si="95"/>
        <v>0.68244270205182911</v>
      </c>
      <c r="P126" s="9">
        <f t="shared" ca="1" si="95"/>
        <v>1.864878419708009</v>
      </c>
      <c r="Q126" s="9">
        <f t="shared" ca="1" si="95"/>
        <v>0.77501213025302129</v>
      </c>
      <c r="R126" s="9">
        <f t="shared" ca="1" si="95"/>
        <v>0.73104306309611711</v>
      </c>
      <c r="S126" s="9">
        <f t="shared" ca="1" si="95"/>
        <v>1.1690104756412656</v>
      </c>
      <c r="T126" s="9">
        <f t="shared" ca="1" si="95"/>
        <v>1.5381192368850105</v>
      </c>
      <c r="U126" s="9">
        <f t="shared" ca="1" si="95"/>
        <v>1.1356618568365813</v>
      </c>
      <c r="V126" s="9">
        <f t="shared" ca="1" si="95"/>
        <v>1.0000155042008554</v>
      </c>
      <c r="W126" s="9">
        <f t="shared" ca="1" si="95"/>
        <v>1.3275800243608253</v>
      </c>
      <c r="X126" s="9">
        <f t="shared" ca="1" si="95"/>
        <v>1.1669143992389479</v>
      </c>
      <c r="Y126" s="9">
        <f t="shared" ca="1" si="95"/>
        <v>1.6964825268793375</v>
      </c>
      <c r="Z126" s="9">
        <f t="shared" ca="1" si="95"/>
        <v>0.96480333070171664</v>
      </c>
      <c r="AA126" s="9">
        <f t="shared" ca="1" si="95"/>
        <v>1.7097113151012759</v>
      </c>
      <c r="AB126" s="9">
        <f t="shared" ca="1" si="95"/>
        <v>0.78256073162762396</v>
      </c>
      <c r="AC126" s="9">
        <f t="shared" ca="1" si="95"/>
        <v>1.0920519831435824</v>
      </c>
      <c r="AD126" s="9">
        <f t="shared" ca="1" si="95"/>
        <v>1.027535163120384</v>
      </c>
      <c r="AE126" s="9">
        <f t="shared" ca="1" si="95"/>
        <v>1.5003616256149197</v>
      </c>
      <c r="AF126" s="9">
        <f t="shared" ca="1" si="95"/>
        <v>0.9320609052820128</v>
      </c>
      <c r="AG126" s="9">
        <f t="shared" ca="1" si="95"/>
        <v>1.0194514438058189</v>
      </c>
      <c r="AH126" s="9">
        <f t="shared" ca="1" si="95"/>
        <v>0.90666603388129052</v>
      </c>
      <c r="AI126" s="9">
        <f t="shared" ca="1" si="95"/>
        <v>0.97366904639267948</v>
      </c>
      <c r="AJ126" s="9">
        <f t="shared" ca="1" si="95"/>
        <v>0.83020485080048045</v>
      </c>
      <c r="AK126" s="9">
        <f t="shared" ca="1" si="95"/>
        <v>1.0980456933047886</v>
      </c>
      <c r="AL126" s="9">
        <f t="shared" ca="1" si="95"/>
        <v>1.2807648762994086</v>
      </c>
      <c r="AM126" s="9">
        <f t="shared" ca="1" si="95"/>
        <v>1.0136636864445796</v>
      </c>
      <c r="AN126" s="9">
        <f ca="1">AVERAGE(OFFSET($A126,0,Fixtures!$D$6,1,3))</f>
        <v>1.152358459143539</v>
      </c>
      <c r="AO126" s="9">
        <f ca="1">AVERAGE(OFFSET($A126,0,Fixtures!$D$6,1,6))</f>
        <v>1.1795040248849171</v>
      </c>
      <c r="AP126" s="9">
        <f ca="1">AVERAGE(OFFSET($A126,0,Fixtures!$D$6,1,9))</f>
        <v>1.1039113924754027</v>
      </c>
      <c r="AQ126" s="9">
        <f ca="1">AVERAGE(OFFSET($A126,0,Fixtures!$D$6,1,12))</f>
        <v>1.0697601768980478</v>
      </c>
      <c r="AR126" s="9">
        <f ca="1">IF(OR(Fixtures!$D$6&lt;=0,Fixtures!$D$6&gt;39),AVERAGE(A126:AM126),AVERAGE(OFFSET($A126,0,Fixtures!$D$6,1,39-Fixtures!$D$6)))</f>
        <v>1.0808250489657545</v>
      </c>
    </row>
    <row r="127" spans="1:44" x14ac:dyDescent="0.25">
      <c r="A127" s="30" t="s">
        <v>53</v>
      </c>
      <c r="B127" s="9">
        <f ca="1">MIN(VLOOKUP($A122,$A$2:$AM$12,B$14+1,FALSE),VLOOKUP($A127,$A$2:$AM$12,B$14+1,FALSE))</f>
        <v>1.1511613365188871</v>
      </c>
      <c r="C127" s="9">
        <f t="shared" ref="C127:AM127" ca="1" si="96">MIN(VLOOKUP($A122,$A$2:$AM$12,C$14+1,FALSE),VLOOKUP($A127,$A$2:$AM$12,C$14+1,FALSE))</f>
        <v>1.466602372149032</v>
      </c>
      <c r="D127" s="9">
        <f t="shared" ca="1" si="96"/>
        <v>1.1064806462605581</v>
      </c>
      <c r="E127" s="9">
        <f t="shared" ca="1" si="96"/>
        <v>1.0828577741273131</v>
      </c>
      <c r="F127" s="9">
        <f t="shared" ca="1" si="96"/>
        <v>1.0956733544870698</v>
      </c>
      <c r="G127" s="9">
        <f t="shared" ca="1" si="96"/>
        <v>1.1890088807096002</v>
      </c>
      <c r="H127" s="9">
        <f t="shared" ca="1" si="96"/>
        <v>0.9283970311817541</v>
      </c>
      <c r="I127" s="9">
        <f t="shared" ca="1" si="96"/>
        <v>1.0296500676668252</v>
      </c>
      <c r="J127" s="9">
        <f t="shared" ca="1" si="96"/>
        <v>1.7431684235544775</v>
      </c>
      <c r="K127" s="9">
        <f t="shared" ca="1" si="96"/>
        <v>0.88871059482005654</v>
      </c>
      <c r="L127" s="9">
        <f t="shared" ca="1" si="96"/>
        <v>1.430600350376297</v>
      </c>
      <c r="M127" s="9">
        <f t="shared" ca="1" si="96"/>
        <v>1.4544932668335084</v>
      </c>
      <c r="N127" s="9">
        <f t="shared" ca="1" si="96"/>
        <v>1.0213223052401921</v>
      </c>
      <c r="O127" s="9">
        <f t="shared" ca="1" si="96"/>
        <v>1.4547405595651999</v>
      </c>
      <c r="P127" s="9">
        <f t="shared" ca="1" si="96"/>
        <v>0.84738883388304742</v>
      </c>
      <c r="Q127" s="9">
        <f t="shared" ca="1" si="96"/>
        <v>0.77501213025302129</v>
      </c>
      <c r="R127" s="9">
        <f t="shared" ca="1" si="96"/>
        <v>1.0976365852389804</v>
      </c>
      <c r="S127" s="9">
        <f t="shared" ca="1" si="96"/>
        <v>1.1825186456915797</v>
      </c>
      <c r="T127" s="9">
        <f t="shared" ca="1" si="96"/>
        <v>1.0550333820862585</v>
      </c>
      <c r="U127" s="9">
        <f t="shared" ca="1" si="96"/>
        <v>1.1356618568365813</v>
      </c>
      <c r="V127" s="9">
        <f t="shared" ca="1" si="96"/>
        <v>1.2469892773777063</v>
      </c>
      <c r="W127" s="9">
        <f t="shared" ca="1" si="96"/>
        <v>1.0447285894723886</v>
      </c>
      <c r="X127" s="9">
        <f t="shared" ca="1" si="96"/>
        <v>1.1669143992389479</v>
      </c>
      <c r="Y127" s="9">
        <f t="shared" ca="1" si="96"/>
        <v>1.2393304489299652</v>
      </c>
      <c r="Z127" s="9">
        <f t="shared" ca="1" si="96"/>
        <v>0.98177514168654179</v>
      </c>
      <c r="AA127" s="9">
        <f t="shared" ca="1" si="96"/>
        <v>1.7196360706022882</v>
      </c>
      <c r="AB127" s="9">
        <f t="shared" ca="1" si="96"/>
        <v>0.79160339091750376</v>
      </c>
      <c r="AC127" s="9">
        <f t="shared" ca="1" si="96"/>
        <v>1.639679343381687</v>
      </c>
      <c r="AD127" s="9">
        <f t="shared" ca="1" si="96"/>
        <v>1.0092737492618424</v>
      </c>
      <c r="AE127" s="9">
        <f t="shared" ca="1" si="96"/>
        <v>1.2658524555536885</v>
      </c>
      <c r="AF127" s="9">
        <f t="shared" ca="1" si="96"/>
        <v>1.5256789991859661</v>
      </c>
      <c r="AG127" s="9">
        <f t="shared" ca="1" si="96"/>
        <v>0.97383458946100143</v>
      </c>
      <c r="AH127" s="9">
        <f t="shared" ca="1" si="96"/>
        <v>2.1370696592040987</v>
      </c>
      <c r="AI127" s="9">
        <f t="shared" ca="1" si="96"/>
        <v>0.97366904639267948</v>
      </c>
      <c r="AJ127" s="9">
        <f t="shared" ca="1" si="96"/>
        <v>0.83020485080048045</v>
      </c>
      <c r="AK127" s="9">
        <f t="shared" ca="1" si="96"/>
        <v>1.4067811521196172</v>
      </c>
      <c r="AL127" s="9">
        <f t="shared" ca="1" si="96"/>
        <v>1.7761737600723664</v>
      </c>
      <c r="AM127" s="9">
        <f t="shared" ca="1" si="96"/>
        <v>1.1126571887135477</v>
      </c>
      <c r="AN127" s="9">
        <f ca="1">AVERAGE(OFFSET($A127,0,Fixtures!$D$6,1,3))</f>
        <v>1.1643382010687777</v>
      </c>
      <c r="AO127" s="9">
        <f ca="1">AVERAGE(OFFSET($A127,0,Fixtures!$D$6,1,6))</f>
        <v>1.2346366919005918</v>
      </c>
      <c r="AP127" s="9">
        <f ca="1">AVERAGE(OFFSET($A127,0,Fixtures!$D$6,1,9))</f>
        <v>1.338267044361624</v>
      </c>
      <c r="AQ127" s="9">
        <f ca="1">AVERAGE(OFFSET($A127,0,Fixtures!$D$6,1,12))</f>
        <v>1.2712548707139495</v>
      </c>
      <c r="AR127" s="9">
        <f ca="1">IF(OR(Fixtures!$D$6&lt;=0,Fixtures!$D$6&gt;39),AVERAGE(A127:AM127),AVERAGE(OFFSET($A127,0,Fixtures!$D$6,1,39-Fixtures!$D$6)))</f>
        <v>1.2959920998109506</v>
      </c>
    </row>
    <row r="128" spans="1:44" x14ac:dyDescent="0.25">
      <c r="A128" s="30" t="s">
        <v>2</v>
      </c>
      <c r="B128" s="9">
        <f ca="1">MIN(VLOOKUP($A122,$A$2:$AM$12,B$14+1,FALSE),VLOOKUP($A128,$A$2:$AM$12,B$14+1,FALSE))</f>
        <v>1.1511613365188871</v>
      </c>
      <c r="C128" s="9">
        <f t="shared" ref="C128:AM128" ca="1" si="97">MIN(VLOOKUP($A122,$A$2:$AM$12,C$14+1,FALSE),VLOOKUP($A128,$A$2:$AM$12,C$14+1,FALSE))</f>
        <v>1.6219626087497965</v>
      </c>
      <c r="D128" s="9">
        <f t="shared" ca="1" si="97"/>
        <v>1.1064806462605581</v>
      </c>
      <c r="E128" s="9">
        <f t="shared" ca="1" si="97"/>
        <v>1.1803633636588731</v>
      </c>
      <c r="F128" s="9">
        <f t="shared" ca="1" si="97"/>
        <v>1.0956733544870698</v>
      </c>
      <c r="G128" s="9">
        <f t="shared" ca="1" si="97"/>
        <v>1.2837052512019649</v>
      </c>
      <c r="H128" s="9">
        <f t="shared" ca="1" si="97"/>
        <v>1.8627864513913885</v>
      </c>
      <c r="I128" s="9">
        <f t="shared" ca="1" si="97"/>
        <v>1.0296500676668252</v>
      </c>
      <c r="J128" s="9">
        <f t="shared" ca="1" si="97"/>
        <v>1.7431684235544775</v>
      </c>
      <c r="K128" s="9">
        <f t="shared" ca="1" si="97"/>
        <v>0.88871059482005654</v>
      </c>
      <c r="L128" s="9">
        <f t="shared" ca="1" si="97"/>
        <v>1.605711800947486</v>
      </c>
      <c r="M128" s="9">
        <f t="shared" ca="1" si="97"/>
        <v>0.99103611385979762</v>
      </c>
      <c r="N128" s="9">
        <f t="shared" ca="1" si="97"/>
        <v>1.0213223052401921</v>
      </c>
      <c r="O128" s="9">
        <f t="shared" ca="1" si="97"/>
        <v>1.9416238234366843</v>
      </c>
      <c r="P128" s="9">
        <f t="shared" ca="1" si="97"/>
        <v>1.7152172147606282</v>
      </c>
      <c r="Q128" s="9">
        <f t="shared" ca="1" si="97"/>
        <v>0.77501213025302129</v>
      </c>
      <c r="R128" s="9">
        <f t="shared" ca="1" si="97"/>
        <v>1.7013446167555941</v>
      </c>
      <c r="S128" s="9">
        <f t="shared" ca="1" si="97"/>
        <v>0.86424648725569986</v>
      </c>
      <c r="T128" s="9">
        <f t="shared" ca="1" si="97"/>
        <v>1.5381192368850105</v>
      </c>
      <c r="U128" s="9">
        <f t="shared" ca="1" si="97"/>
        <v>1.1356618568365813</v>
      </c>
      <c r="V128" s="9">
        <f t="shared" ca="1" si="97"/>
        <v>1.2469892773777063</v>
      </c>
      <c r="W128" s="9">
        <f t="shared" ca="1" si="97"/>
        <v>1.3275800243608253</v>
      </c>
      <c r="X128" s="9">
        <f t="shared" ca="1" si="97"/>
        <v>1.1669143992389479</v>
      </c>
      <c r="Y128" s="9">
        <f t="shared" ca="1" si="97"/>
        <v>1.6964825268793375</v>
      </c>
      <c r="Z128" s="9">
        <f t="shared" ca="1" si="97"/>
        <v>1.0857766223862273</v>
      </c>
      <c r="AA128" s="9">
        <f t="shared" ca="1" si="97"/>
        <v>1.7196360706022882</v>
      </c>
      <c r="AB128" s="9">
        <f t="shared" ca="1" si="97"/>
        <v>1.2910348760239467</v>
      </c>
      <c r="AC128" s="9">
        <f t="shared" ca="1" si="97"/>
        <v>1.1389166442744056</v>
      </c>
      <c r="AD128" s="9">
        <f t="shared" ca="1" si="97"/>
        <v>1.1577341698841428</v>
      </c>
      <c r="AE128" s="9">
        <f t="shared" ca="1" si="97"/>
        <v>1.1482032594678582</v>
      </c>
      <c r="AF128" s="9">
        <f t="shared" ca="1" si="97"/>
        <v>1.2664211722220005</v>
      </c>
      <c r="AG128" s="9">
        <f t="shared" ca="1" si="97"/>
        <v>1.2997647082510033</v>
      </c>
      <c r="AH128" s="9">
        <f t="shared" ca="1" si="97"/>
        <v>1.2338800573803999</v>
      </c>
      <c r="AI128" s="9">
        <f t="shared" ca="1" si="97"/>
        <v>0.97366904639267948</v>
      </c>
      <c r="AJ128" s="9">
        <f t="shared" ca="1" si="97"/>
        <v>0.83020485080048045</v>
      </c>
      <c r="AK128" s="9">
        <f t="shared" ca="1" si="97"/>
        <v>1.3012721105940708</v>
      </c>
      <c r="AL128" s="9">
        <f t="shared" ca="1" si="97"/>
        <v>1.9176337703140465</v>
      </c>
      <c r="AM128" s="9">
        <f t="shared" ca="1" si="97"/>
        <v>1.636746615962166</v>
      </c>
      <c r="AN128" s="9">
        <f ca="1">AVERAGE(OFFSET($A128,0,Fixtures!$D$6,1,3))</f>
        <v>1.3654825230041541</v>
      </c>
      <c r="AO128" s="9">
        <f ca="1">AVERAGE(OFFSET($A128,0,Fixtures!$D$6,1,6))</f>
        <v>1.2568836071064782</v>
      </c>
      <c r="AP128" s="9">
        <f ca="1">AVERAGE(OFFSET($A128,0,Fixtures!$D$6,1,9))</f>
        <v>1.2601519533880305</v>
      </c>
      <c r="AQ128" s="9">
        <f ca="1">AVERAGE(OFFSET($A128,0,Fixtures!$D$6,1,12))</f>
        <v>1.2038761323566254</v>
      </c>
      <c r="AR128" s="9">
        <f ca="1">IF(OR(Fixtures!$D$6&lt;=0,Fixtures!$D$6&gt;39),AVERAGE(A128:AM128),AVERAGE(OFFSET($A128,0,Fixtures!$D$6,1,39-Fixtures!$D$6)))</f>
        <v>1.2857781410396942</v>
      </c>
    </row>
    <row r="129" spans="1:44" x14ac:dyDescent="0.25">
      <c r="A129" s="30" t="s">
        <v>113</v>
      </c>
      <c r="B129" s="9">
        <f ca="1">MIN(VLOOKUP($A122,$A$2:$AM$12,B$14+1,FALSE),VLOOKUP($A129,$A$2:$AM$12,B$14+1,FALSE))</f>
        <v>1.1511613365188871</v>
      </c>
      <c r="C129" s="9">
        <f t="shared" ref="C129:AM129" ca="1" si="98">MIN(VLOOKUP($A122,$A$2:$AM$12,C$14+1,FALSE),VLOOKUP($A129,$A$2:$AM$12,C$14+1,FALSE))</f>
        <v>0.96284356691808692</v>
      </c>
      <c r="D129" s="9">
        <f t="shared" ca="1" si="98"/>
        <v>1.1064806462605581</v>
      </c>
      <c r="E129" s="9">
        <f t="shared" ca="1" si="98"/>
        <v>1.2401825548994829</v>
      </c>
      <c r="F129" s="9">
        <f t="shared" ca="1" si="98"/>
        <v>1.0956733544870698</v>
      </c>
      <c r="G129" s="9">
        <f t="shared" ca="1" si="98"/>
        <v>1.7694310122758712</v>
      </c>
      <c r="H129" s="9">
        <f t="shared" ca="1" si="98"/>
        <v>1.3427010172241136</v>
      </c>
      <c r="I129" s="9">
        <f t="shared" ca="1" si="98"/>
        <v>1.0296500676668252</v>
      </c>
      <c r="J129" s="9">
        <f t="shared" ca="1" si="98"/>
        <v>1.5396825070249736</v>
      </c>
      <c r="K129" s="9">
        <f t="shared" ca="1" si="98"/>
        <v>0.88871059482005654</v>
      </c>
      <c r="L129" s="9">
        <f t="shared" ca="1" si="98"/>
        <v>1.605711800947486</v>
      </c>
      <c r="M129" s="9">
        <f t="shared" ca="1" si="98"/>
        <v>1.2276005230469456</v>
      </c>
      <c r="N129" s="9">
        <f t="shared" ca="1" si="98"/>
        <v>1.0213223052401921</v>
      </c>
      <c r="O129" s="9">
        <f t="shared" ca="1" si="98"/>
        <v>1.2707249780511949</v>
      </c>
      <c r="P129" s="9">
        <f t="shared" ca="1" si="98"/>
        <v>2.2412809469062385</v>
      </c>
      <c r="Q129" s="9">
        <f t="shared" ca="1" si="98"/>
        <v>0.77501213025302129</v>
      </c>
      <c r="R129" s="9">
        <f t="shared" ca="1" si="98"/>
        <v>2.5993619999979667</v>
      </c>
      <c r="S129" s="9">
        <f t="shared" ca="1" si="98"/>
        <v>1.446216078575415</v>
      </c>
      <c r="T129" s="9">
        <f t="shared" ca="1" si="98"/>
        <v>1.5381192368850105</v>
      </c>
      <c r="U129" s="9">
        <f t="shared" ca="1" si="98"/>
        <v>1.1356618568365813</v>
      </c>
      <c r="V129" s="9">
        <f t="shared" ca="1" si="98"/>
        <v>0.89883291235663798</v>
      </c>
      <c r="W129" s="9">
        <f t="shared" ca="1" si="98"/>
        <v>1.3275800243608253</v>
      </c>
      <c r="X129" s="9">
        <f t="shared" ca="1" si="98"/>
        <v>1.0306965542894448</v>
      </c>
      <c r="Y129" s="9">
        <f t="shared" ca="1" si="98"/>
        <v>1.6964825268793375</v>
      </c>
      <c r="Z129" s="9">
        <f t="shared" ca="1" si="98"/>
        <v>1.22640206241894</v>
      </c>
      <c r="AA129" s="9">
        <f t="shared" ca="1" si="98"/>
        <v>1.7196360706022882</v>
      </c>
      <c r="AB129" s="9">
        <f t="shared" ca="1" si="98"/>
        <v>2.1603968581188302</v>
      </c>
      <c r="AC129" s="9">
        <f t="shared" ca="1" si="98"/>
        <v>1.7400687768581427</v>
      </c>
      <c r="AD129" s="9">
        <f t="shared" ca="1" si="98"/>
        <v>1.1577341698841428</v>
      </c>
      <c r="AE129" s="9">
        <f t="shared" ca="1" si="98"/>
        <v>1.5003616256149197</v>
      </c>
      <c r="AF129" s="9">
        <f t="shared" ca="1" si="98"/>
        <v>1.4223397214754836</v>
      </c>
      <c r="AG129" s="9">
        <f t="shared" ca="1" si="98"/>
        <v>1.2997647082510033</v>
      </c>
      <c r="AH129" s="9">
        <f t="shared" ca="1" si="98"/>
        <v>1.3350780669172597</v>
      </c>
      <c r="AI129" s="9">
        <f t="shared" ca="1" si="98"/>
        <v>0.97366904639267948</v>
      </c>
      <c r="AJ129" s="9">
        <f t="shared" ca="1" si="98"/>
        <v>0.83020485080048045</v>
      </c>
      <c r="AK129" s="9">
        <f t="shared" ca="1" si="98"/>
        <v>1.6528908419447843</v>
      </c>
      <c r="AL129" s="9">
        <f t="shared" ca="1" si="98"/>
        <v>1.1844951404491368</v>
      </c>
      <c r="AM129" s="9">
        <f t="shared" ca="1" si="98"/>
        <v>1.636746615962166</v>
      </c>
      <c r="AN129" s="9">
        <f ca="1">AVERAGE(OFFSET($A129,0,Fixtures!$D$6,1,3))</f>
        <v>1.7021449970466864</v>
      </c>
      <c r="AO129" s="9">
        <f ca="1">AVERAGE(OFFSET($A129,0,Fixtures!$D$6,1,6))</f>
        <v>1.584099927249544</v>
      </c>
      <c r="AP129" s="9">
        <f ca="1">AVERAGE(OFFSET($A129,0,Fixtures!$D$6,1,9))</f>
        <v>1.5068646733490012</v>
      </c>
      <c r="AQ129" s="9">
        <f ca="1">AVERAGE(OFFSET($A129,0,Fixtures!$D$6,1,12))</f>
        <v>1.4182122332732463</v>
      </c>
      <c r="AR129" s="9">
        <f ca="1">IF(OR(Fixtures!$D$6&lt;=0,Fixtures!$D$6&gt;39),AVERAGE(A129:AM129),AVERAGE(OFFSET($A129,0,Fixtures!$D$6,1,39-Fixtures!$D$6)))</f>
        <v>1.4171277539778757</v>
      </c>
    </row>
    <row r="130" spans="1:44" x14ac:dyDescent="0.25">
      <c r="A130" s="30" t="s">
        <v>112</v>
      </c>
      <c r="B130" s="9">
        <f ca="1">MIN(VLOOKUP($A122,$A$2:$AM$12,B$14+1,FALSE),VLOOKUP($A130,$A$2:$AM$12,B$14+1,FALSE))</f>
        <v>1.0466734691050039</v>
      </c>
      <c r="C130" s="9">
        <f t="shared" ref="C130:AM130" ca="1" si="99">MIN(VLOOKUP($A122,$A$2:$AM$12,C$14+1,FALSE),VLOOKUP($A130,$A$2:$AM$12,C$14+1,FALSE))</f>
        <v>0.61102503810340225</v>
      </c>
      <c r="D130" s="9">
        <f t="shared" ca="1" si="99"/>
        <v>1.1064806462605581</v>
      </c>
      <c r="E130" s="9">
        <f t="shared" ca="1" si="99"/>
        <v>1.2401825548994829</v>
      </c>
      <c r="F130" s="9">
        <f t="shared" ca="1" si="99"/>
        <v>1.0247436773992749</v>
      </c>
      <c r="G130" s="9">
        <f t="shared" ca="1" si="99"/>
        <v>1.4443875302842224</v>
      </c>
      <c r="H130" s="9">
        <f t="shared" ca="1" si="99"/>
        <v>1.4017379409075512</v>
      </c>
      <c r="I130" s="9">
        <f t="shared" ca="1" si="99"/>
        <v>1.0296500676668252</v>
      </c>
      <c r="J130" s="9">
        <f t="shared" ca="1" si="99"/>
        <v>0.86383661240989273</v>
      </c>
      <c r="K130" s="9">
        <f t="shared" ca="1" si="99"/>
        <v>0.88871059482005654</v>
      </c>
      <c r="L130" s="9">
        <f t="shared" ca="1" si="99"/>
        <v>0.8052177199749192</v>
      </c>
      <c r="M130" s="9">
        <f t="shared" ca="1" si="99"/>
        <v>1.3743262987061742</v>
      </c>
      <c r="N130" s="9">
        <f t="shared" ca="1" si="99"/>
        <v>1.0213223052401921</v>
      </c>
      <c r="O130" s="9">
        <f t="shared" ca="1" si="99"/>
        <v>1.4686339968231581</v>
      </c>
      <c r="P130" s="9">
        <f t="shared" ca="1" si="99"/>
        <v>0.65453936885914354</v>
      </c>
      <c r="Q130" s="9">
        <f t="shared" ca="1" si="99"/>
        <v>0.77501213025302129</v>
      </c>
      <c r="R130" s="9">
        <f t="shared" ca="1" si="99"/>
        <v>0.89536383013722187</v>
      </c>
      <c r="S130" s="9">
        <f t="shared" ca="1" si="99"/>
        <v>1.3557732254083668</v>
      </c>
      <c r="T130" s="9">
        <f t="shared" ca="1" si="99"/>
        <v>0.83452068349817443</v>
      </c>
      <c r="U130" s="9">
        <f t="shared" ca="1" si="99"/>
        <v>1.1356618568365813</v>
      </c>
      <c r="V130" s="9">
        <f t="shared" ca="1" si="99"/>
        <v>1.2469892773777063</v>
      </c>
      <c r="W130" s="9">
        <f t="shared" ca="1" si="99"/>
        <v>0.87235715758579102</v>
      </c>
      <c r="X130" s="9">
        <f t="shared" ca="1" si="99"/>
        <v>1.1669143992389479</v>
      </c>
      <c r="Y130" s="9">
        <f t="shared" ca="1" si="99"/>
        <v>1.6697187969544125</v>
      </c>
      <c r="Z130" s="9">
        <f t="shared" ca="1" si="99"/>
        <v>0.91276579766063792</v>
      </c>
      <c r="AA130" s="9">
        <f t="shared" ca="1" si="99"/>
        <v>0.7006657107231844</v>
      </c>
      <c r="AB130" s="9">
        <f t="shared" ca="1" si="99"/>
        <v>0.90758372940560095</v>
      </c>
      <c r="AC130" s="9">
        <f t="shared" ca="1" si="99"/>
        <v>1.3375188079827636</v>
      </c>
      <c r="AD130" s="9">
        <f t="shared" ca="1" si="99"/>
        <v>0.76764755408145557</v>
      </c>
      <c r="AE130" s="9">
        <f t="shared" ca="1" si="99"/>
        <v>0.97776868681427642</v>
      </c>
      <c r="AF130" s="9">
        <f t="shared" ca="1" si="99"/>
        <v>1.5256789991859661</v>
      </c>
      <c r="AG130" s="9">
        <f t="shared" ca="1" si="99"/>
        <v>0.92000355533223244</v>
      </c>
      <c r="AH130" s="9">
        <f t="shared" ca="1" si="99"/>
        <v>1.2028561002094473</v>
      </c>
      <c r="AI130" s="9">
        <f t="shared" ca="1" si="99"/>
        <v>0.97366904639267948</v>
      </c>
      <c r="AJ130" s="9">
        <f t="shared" ca="1" si="99"/>
        <v>0.83020485080048045</v>
      </c>
      <c r="AK130" s="9">
        <f t="shared" ca="1" si="99"/>
        <v>1.6528908419447843</v>
      </c>
      <c r="AL130" s="9">
        <f t="shared" ca="1" si="99"/>
        <v>0.9669040491985289</v>
      </c>
      <c r="AM130" s="9">
        <f t="shared" ca="1" si="99"/>
        <v>1.5307899378433614</v>
      </c>
      <c r="AN130" s="9">
        <f ca="1">AVERAGE(OFFSET($A130,0,Fixtures!$D$6,1,3))</f>
        <v>0.84033841259647446</v>
      </c>
      <c r="AO130" s="9">
        <f ca="1">AVERAGE(OFFSET($A130,0,Fixtures!$D$6,1,6))</f>
        <v>0.93399171444465334</v>
      </c>
      <c r="AP130" s="9">
        <f ca="1">AVERAGE(OFFSET($A130,0,Fixtures!$D$6,1,9))</f>
        <v>1.0280543268217295</v>
      </c>
      <c r="AQ130" s="9">
        <f ca="1">AVERAGE(OFFSET($A130,0,Fixtures!$D$6,1,12))</f>
        <v>1.0591044733777926</v>
      </c>
      <c r="AR130" s="9">
        <f ca="1">IF(OR(Fixtures!$D$6&lt;=0,Fixtures!$D$6&gt;39),AVERAGE(A130:AM130),AVERAGE(OFFSET($A130,0,Fixtures!$D$6,1,39-Fixtures!$D$6)))</f>
        <v>1.0862105476839572</v>
      </c>
    </row>
    <row r="131" spans="1:44" x14ac:dyDescent="0.25">
      <c r="A131" s="30" t="s">
        <v>10</v>
      </c>
      <c r="B131" s="9">
        <f ca="1">MIN(VLOOKUP($A122,$A$2:$AM$12,B$14+1,FALSE),VLOOKUP($A131,$A$2:$AM$12,B$14+1,FALSE))</f>
        <v>1.1511613365188871</v>
      </c>
      <c r="C131" s="9">
        <f t="shared" ref="C131:AM131" ca="1" si="100">MIN(VLOOKUP($A122,$A$2:$AM$12,C$14+1,FALSE),VLOOKUP($A131,$A$2:$AM$12,C$14+1,FALSE))</f>
        <v>1.6458422731215967</v>
      </c>
      <c r="D131" s="9">
        <f t="shared" ca="1" si="100"/>
        <v>1.1064806462605581</v>
      </c>
      <c r="E131" s="9">
        <f t="shared" ca="1" si="100"/>
        <v>1.2401825548994829</v>
      </c>
      <c r="F131" s="9">
        <f t="shared" ca="1" si="100"/>
        <v>1.0956733544870698</v>
      </c>
      <c r="G131" s="9">
        <f t="shared" ca="1" si="100"/>
        <v>0.82268248035604863</v>
      </c>
      <c r="H131" s="9">
        <f t="shared" ca="1" si="100"/>
        <v>1.6136570563317163</v>
      </c>
      <c r="I131" s="9">
        <f t="shared" ca="1" si="100"/>
        <v>1.0296500676668252</v>
      </c>
      <c r="J131" s="9">
        <f t="shared" ca="1" si="100"/>
        <v>1.7243878796275658</v>
      </c>
      <c r="K131" s="9">
        <f t="shared" ca="1" si="100"/>
        <v>0.88871059482005654</v>
      </c>
      <c r="L131" s="9">
        <f t="shared" ca="1" si="100"/>
        <v>1.605711800947486</v>
      </c>
      <c r="M131" s="9">
        <f t="shared" ca="1" si="100"/>
        <v>1.135284643285787</v>
      </c>
      <c r="N131" s="9">
        <f t="shared" ca="1" si="100"/>
        <v>1.0213223052401921</v>
      </c>
      <c r="O131" s="9">
        <f t="shared" ca="1" si="100"/>
        <v>0.9798475011715545</v>
      </c>
      <c r="P131" s="9">
        <f t="shared" ca="1" si="100"/>
        <v>0.90132881367800777</v>
      </c>
      <c r="Q131" s="9">
        <f t="shared" ca="1" si="100"/>
        <v>0.77501213025302129</v>
      </c>
      <c r="R131" s="9">
        <f t="shared" ca="1" si="100"/>
        <v>1.0242729723683679</v>
      </c>
      <c r="S131" s="9">
        <f t="shared" ca="1" si="100"/>
        <v>1.4753809166364578</v>
      </c>
      <c r="T131" s="9">
        <f t="shared" ca="1" si="100"/>
        <v>1.5381192368850105</v>
      </c>
      <c r="U131" s="9">
        <f t="shared" ca="1" si="100"/>
        <v>0.71743141731271676</v>
      </c>
      <c r="V131" s="9">
        <f t="shared" ca="1" si="100"/>
        <v>1.0802167071311488</v>
      </c>
      <c r="W131" s="9">
        <f t="shared" ca="1" si="100"/>
        <v>1.3275800243608253</v>
      </c>
      <c r="X131" s="9">
        <f t="shared" ca="1" si="100"/>
        <v>1.1543422995853951</v>
      </c>
      <c r="Y131" s="9">
        <f t="shared" ca="1" si="100"/>
        <v>1.0717185369733178</v>
      </c>
      <c r="Z131" s="9">
        <f t="shared" ca="1" si="100"/>
        <v>1.22640206241894</v>
      </c>
      <c r="AA131" s="9">
        <f t="shared" ca="1" si="100"/>
        <v>0.94544160069126315</v>
      </c>
      <c r="AB131" s="9">
        <f t="shared" ca="1" si="100"/>
        <v>1.0512861202214505</v>
      </c>
      <c r="AC131" s="9">
        <f t="shared" ca="1" si="100"/>
        <v>1.5300867858836116</v>
      </c>
      <c r="AD131" s="9">
        <f t="shared" ca="1" si="100"/>
        <v>0.76852351017425802</v>
      </c>
      <c r="AE131" s="9">
        <f t="shared" ca="1" si="100"/>
        <v>1.3464294624078885</v>
      </c>
      <c r="AF131" s="9">
        <f t="shared" ca="1" si="100"/>
        <v>1.0142686248856592</v>
      </c>
      <c r="AG131" s="9">
        <f t="shared" ca="1" si="100"/>
        <v>1.2997647082510033</v>
      </c>
      <c r="AH131" s="9">
        <f t="shared" ca="1" si="100"/>
        <v>1.960490402702564</v>
      </c>
      <c r="AI131" s="9">
        <f t="shared" ca="1" si="100"/>
        <v>0.97366904639267948</v>
      </c>
      <c r="AJ131" s="9">
        <f t="shared" ca="1" si="100"/>
        <v>0.83020485080048045</v>
      </c>
      <c r="AK131" s="9">
        <f t="shared" ca="1" si="100"/>
        <v>1.0656340423274644</v>
      </c>
      <c r="AL131" s="9">
        <f t="shared" ca="1" si="100"/>
        <v>1.2289454336182952</v>
      </c>
      <c r="AM131" s="9">
        <f t="shared" ca="1" si="100"/>
        <v>0.95315063925667542</v>
      </c>
      <c r="AN131" s="9">
        <f ca="1">AVERAGE(OFFSET($A131,0,Fixtures!$D$6,1,3))</f>
        <v>1.0743765944438846</v>
      </c>
      <c r="AO131" s="9">
        <f ca="1">AVERAGE(OFFSET($A131,0,Fixtures!$D$6,1,6))</f>
        <v>1.144694923632902</v>
      </c>
      <c r="AP131" s="9">
        <f ca="1">AVERAGE(OFFSET($A131,0,Fixtures!$D$6,1,9))</f>
        <v>1.2380770308485154</v>
      </c>
      <c r="AQ131" s="9">
        <f ca="1">AVERAGE(OFFSET($A131,0,Fixtures!$D$6,1,12))</f>
        <v>1.1676834347631051</v>
      </c>
      <c r="AR131" s="9">
        <f ca="1">IF(OR(Fixtures!$D$6&lt;=0,Fixtures!$D$6&gt;39),AVERAGE(A131:AM131),AVERAGE(OFFSET($A131,0,Fixtures!$D$6,1,39-Fixtures!$D$6)))</f>
        <v>1.1567355207165879</v>
      </c>
    </row>
    <row r="132" spans="1:44" x14ac:dyDescent="0.25">
      <c r="A132" s="30" t="s">
        <v>63</v>
      </c>
      <c r="B132" s="9">
        <f ca="1">MIN(VLOOKUP($A122,$A$2:$AM$12,B$14+1,FALSE),VLOOKUP($A132,$A$2:$AM$12,B$14+1,FALSE))</f>
        <v>1.1511613365188871</v>
      </c>
      <c r="C132" s="9">
        <f t="shared" ref="C132:AM132" ca="1" si="101">MIN(VLOOKUP($A122,$A$2:$AM$12,C$14+1,FALSE),VLOOKUP($A132,$A$2:$AM$12,C$14+1,FALSE))</f>
        <v>1.8320327105270586</v>
      </c>
      <c r="D132" s="9">
        <f t="shared" ca="1" si="101"/>
        <v>1.1064806462605581</v>
      </c>
      <c r="E132" s="9">
        <f t="shared" ca="1" si="101"/>
        <v>1.2379855544729803</v>
      </c>
      <c r="F132" s="9">
        <f t="shared" ca="1" si="101"/>
        <v>1.0956733544870698</v>
      </c>
      <c r="G132" s="9">
        <f t="shared" ca="1" si="101"/>
        <v>1.8758943492226556</v>
      </c>
      <c r="H132" s="9">
        <f t="shared" ca="1" si="101"/>
        <v>1.6879707726713107</v>
      </c>
      <c r="I132" s="9">
        <f t="shared" ca="1" si="101"/>
        <v>0.98540035276794213</v>
      </c>
      <c r="J132" s="9">
        <f t="shared" ca="1" si="101"/>
        <v>1.7431684235544775</v>
      </c>
      <c r="K132" s="9">
        <f t="shared" ca="1" si="101"/>
        <v>0.88871059482005654</v>
      </c>
      <c r="L132" s="9">
        <f t="shared" ca="1" si="101"/>
        <v>1.0555759334777988</v>
      </c>
      <c r="M132" s="9">
        <f t="shared" ca="1" si="101"/>
        <v>1.4544932668335084</v>
      </c>
      <c r="N132" s="9">
        <f t="shared" ca="1" si="101"/>
        <v>1.0213223052401921</v>
      </c>
      <c r="O132" s="9">
        <f t="shared" ca="1" si="101"/>
        <v>1.9416238234366843</v>
      </c>
      <c r="P132" s="9">
        <f t="shared" ca="1" si="101"/>
        <v>2.2412809469062385</v>
      </c>
      <c r="Q132" s="9">
        <f t="shared" ca="1" si="101"/>
        <v>0.77501213025302129</v>
      </c>
      <c r="R132" s="9">
        <f t="shared" ca="1" si="101"/>
        <v>2.4687056187527214</v>
      </c>
      <c r="S132" s="9">
        <f t="shared" ca="1" si="101"/>
        <v>1.4753809166364578</v>
      </c>
      <c r="T132" s="9">
        <f t="shared" ca="1" si="101"/>
        <v>1.4720178109249509</v>
      </c>
      <c r="U132" s="9">
        <f t="shared" ca="1" si="101"/>
        <v>1.1356618568365813</v>
      </c>
      <c r="V132" s="9">
        <f t="shared" ca="1" si="101"/>
        <v>1.1299639056725299</v>
      </c>
      <c r="W132" s="9">
        <f t="shared" ca="1" si="101"/>
        <v>1.3275800243608253</v>
      </c>
      <c r="X132" s="9">
        <f t="shared" ca="1" si="101"/>
        <v>1.1669143992389479</v>
      </c>
      <c r="Y132" s="9">
        <f t="shared" ca="1" si="101"/>
        <v>1.6964825268793375</v>
      </c>
      <c r="Z132" s="9">
        <f t="shared" ca="1" si="101"/>
        <v>1.22640206241894</v>
      </c>
      <c r="AA132" s="9">
        <f t="shared" ca="1" si="101"/>
        <v>1.7196360706022882</v>
      </c>
      <c r="AB132" s="9">
        <f t="shared" ca="1" si="101"/>
        <v>2.2039640853458198</v>
      </c>
      <c r="AC132" s="9">
        <f t="shared" ca="1" si="101"/>
        <v>1.6526045877600861</v>
      </c>
      <c r="AD132" s="9">
        <f t="shared" ca="1" si="101"/>
        <v>1.1577341698841428</v>
      </c>
      <c r="AE132" s="9">
        <f t="shared" ca="1" si="101"/>
        <v>1.5003616256149197</v>
      </c>
      <c r="AF132" s="9">
        <f t="shared" ca="1" si="101"/>
        <v>1.5256789991859661</v>
      </c>
      <c r="AG132" s="9">
        <f t="shared" ca="1" si="101"/>
        <v>1.2997647082510033</v>
      </c>
      <c r="AH132" s="9">
        <f t="shared" ca="1" si="101"/>
        <v>1.5768479993927611</v>
      </c>
      <c r="AI132" s="9">
        <f t="shared" ca="1" si="101"/>
        <v>0.97366904639267948</v>
      </c>
      <c r="AJ132" s="9">
        <f t="shared" ca="1" si="101"/>
        <v>0.83020485080048045</v>
      </c>
      <c r="AK132" s="9">
        <f t="shared" ca="1" si="101"/>
        <v>1.3458318802511713</v>
      </c>
      <c r="AL132" s="9">
        <f t="shared" ca="1" si="101"/>
        <v>2.1178384535073045</v>
      </c>
      <c r="AM132" s="9">
        <f t="shared" ca="1" si="101"/>
        <v>1.4439536501015957</v>
      </c>
      <c r="AN132" s="9">
        <f ca="1">AVERAGE(OFFSET($A132,0,Fixtures!$D$6,1,3))</f>
        <v>1.7166674061223492</v>
      </c>
      <c r="AO132" s="9">
        <f ca="1">AVERAGE(OFFSET($A132,0,Fixtures!$D$6,1,6))</f>
        <v>1.5767837669376992</v>
      </c>
      <c r="AP132" s="9">
        <f ca="1">AVERAGE(OFFSET($A132,0,Fixtures!$D$6,1,9))</f>
        <v>1.5403327009395475</v>
      </c>
      <c r="AQ132" s="9">
        <f ca="1">AVERAGE(OFFSET($A132,0,Fixtures!$D$6,1,12))</f>
        <v>1.4177250071583549</v>
      </c>
      <c r="AR132" s="9">
        <f ca="1">IF(OR(Fixtures!$D$6&lt;=0,Fixtures!$D$6&gt;39),AVERAGE(A132:AM132),AVERAGE(OFFSET($A132,0,Fixtures!$D$6,1,39-Fixtures!$D$6)))</f>
        <v>1.4696065849649398</v>
      </c>
    </row>
    <row r="134" spans="1:44" x14ac:dyDescent="0.25">
      <c r="A134" s="31" t="s">
        <v>63</v>
      </c>
      <c r="B134" s="2">
        <v>1</v>
      </c>
      <c r="C134" s="2">
        <v>2</v>
      </c>
      <c r="D134" s="2">
        <v>3</v>
      </c>
      <c r="E134" s="2">
        <v>4</v>
      </c>
      <c r="F134" s="2">
        <v>5</v>
      </c>
      <c r="G134" s="2">
        <v>6</v>
      </c>
      <c r="H134" s="2">
        <v>7</v>
      </c>
      <c r="I134" s="2">
        <v>8</v>
      </c>
      <c r="J134" s="2">
        <v>9</v>
      </c>
      <c r="K134" s="2">
        <v>10</v>
      </c>
      <c r="L134" s="2">
        <v>11</v>
      </c>
      <c r="M134" s="2">
        <v>12</v>
      </c>
      <c r="N134" s="2">
        <v>13</v>
      </c>
      <c r="O134" s="2">
        <v>14</v>
      </c>
      <c r="P134" s="2">
        <v>15</v>
      </c>
      <c r="Q134" s="2">
        <v>16</v>
      </c>
      <c r="R134" s="2">
        <v>17</v>
      </c>
      <c r="S134" s="2">
        <v>18</v>
      </c>
      <c r="T134" s="2">
        <v>19</v>
      </c>
      <c r="U134" s="2">
        <v>20</v>
      </c>
      <c r="V134" s="2">
        <v>21</v>
      </c>
      <c r="W134" s="2">
        <v>22</v>
      </c>
      <c r="X134" s="2">
        <v>23</v>
      </c>
      <c r="Y134" s="2">
        <v>24</v>
      </c>
      <c r="Z134" s="2">
        <v>25</v>
      </c>
      <c r="AA134" s="2">
        <v>26</v>
      </c>
      <c r="AB134" s="2">
        <v>27</v>
      </c>
      <c r="AC134" s="2">
        <v>28</v>
      </c>
      <c r="AD134" s="2">
        <v>29</v>
      </c>
      <c r="AE134" s="2">
        <v>30</v>
      </c>
      <c r="AF134" s="2">
        <v>31</v>
      </c>
      <c r="AG134" s="2">
        <v>32</v>
      </c>
      <c r="AH134" s="2">
        <v>33</v>
      </c>
      <c r="AI134" s="2">
        <v>34</v>
      </c>
      <c r="AJ134" s="2">
        <v>35</v>
      </c>
      <c r="AK134" s="2">
        <v>36</v>
      </c>
      <c r="AL134" s="2">
        <v>37</v>
      </c>
      <c r="AM134" s="2">
        <v>38</v>
      </c>
      <c r="AN134" s="31" t="s">
        <v>56</v>
      </c>
      <c r="AO134" s="31" t="s">
        <v>57</v>
      </c>
      <c r="AP134" s="31" t="s">
        <v>58</v>
      </c>
      <c r="AQ134" s="31" t="s">
        <v>82</v>
      </c>
      <c r="AR134" s="31" t="s">
        <v>59</v>
      </c>
    </row>
    <row r="135" spans="1:44" x14ac:dyDescent="0.25">
      <c r="A135" s="30" t="s">
        <v>111</v>
      </c>
      <c r="B135" s="9">
        <f t="shared" ref="B135:AM135" ca="1" si="102">MIN(VLOOKUP($A134,$A$2:$AM$12,B$14+1,FALSE),VLOOKUP($A135,$A$2:$AM$12,B$14+1,FALSE))</f>
        <v>2.1371135498096772</v>
      </c>
      <c r="C135" s="9">
        <f t="shared" ca="1" si="102"/>
        <v>1.0895536130562569</v>
      </c>
      <c r="D135" s="9">
        <f t="shared" ca="1" si="102"/>
        <v>1.5035612334955426</v>
      </c>
      <c r="E135" s="9">
        <f t="shared" ca="1" si="102"/>
        <v>1.2379855544729803</v>
      </c>
      <c r="F135" s="9">
        <f t="shared" ca="1" si="102"/>
        <v>1.3565383297293909</v>
      </c>
      <c r="G135" s="9">
        <f t="shared" ca="1" si="102"/>
        <v>1.8758943492226556</v>
      </c>
      <c r="H135" s="9">
        <f t="shared" ca="1" si="102"/>
        <v>1.2521347379623735</v>
      </c>
      <c r="I135" s="9">
        <f t="shared" ca="1" si="102"/>
        <v>0.98540035276794213</v>
      </c>
      <c r="J135" s="9">
        <f t="shared" ca="1" si="102"/>
        <v>1.411316575638192</v>
      </c>
      <c r="K135" s="9">
        <f t="shared" ca="1" si="102"/>
        <v>1.3091634315132319</v>
      </c>
      <c r="L135" s="9">
        <f t="shared" ca="1" si="102"/>
        <v>1.0555759334777988</v>
      </c>
      <c r="M135" s="9">
        <f t="shared" ca="1" si="102"/>
        <v>1.9398465718435527</v>
      </c>
      <c r="N135" s="9">
        <f t="shared" ca="1" si="102"/>
        <v>1.0178259379811325</v>
      </c>
      <c r="O135" s="9">
        <f t="shared" ca="1" si="102"/>
        <v>2.7020461399146281</v>
      </c>
      <c r="P135" s="9">
        <f t="shared" ca="1" si="102"/>
        <v>2.3684667048155044</v>
      </c>
      <c r="Q135" s="9">
        <f t="shared" ca="1" si="102"/>
        <v>1.3931096919444432</v>
      </c>
      <c r="R135" s="9">
        <f t="shared" ca="1" si="102"/>
        <v>1.8857245335290733</v>
      </c>
      <c r="S135" s="9">
        <f t="shared" ca="1" si="102"/>
        <v>1.593503376973505</v>
      </c>
      <c r="T135" s="9">
        <f t="shared" ca="1" si="102"/>
        <v>1.1937121416145431</v>
      </c>
      <c r="U135" s="9">
        <f t="shared" ca="1" si="102"/>
        <v>1.9076564320067448</v>
      </c>
      <c r="V135" s="9">
        <f t="shared" ca="1" si="102"/>
        <v>1.1299639056725299</v>
      </c>
      <c r="W135" s="9">
        <f t="shared" ca="1" si="102"/>
        <v>1.9556638915197666</v>
      </c>
      <c r="X135" s="9">
        <f t="shared" ca="1" si="102"/>
        <v>1.5593265934410765</v>
      </c>
      <c r="Y135" s="9">
        <f t="shared" ca="1" si="102"/>
        <v>1.2977016171337048</v>
      </c>
      <c r="Z135" s="9">
        <f t="shared" ca="1" si="102"/>
        <v>1.4636606871278131</v>
      </c>
      <c r="AA135" s="9">
        <f t="shared" ca="1" si="102"/>
        <v>1.4306297316907755</v>
      </c>
      <c r="AB135" s="9">
        <f t="shared" ca="1" si="102"/>
        <v>2.3804186248616559</v>
      </c>
      <c r="AC135" s="9">
        <f t="shared" ca="1" si="102"/>
        <v>1.2623445224450818</v>
      </c>
      <c r="AD135" s="9">
        <f t="shared" ca="1" si="102"/>
        <v>2.0810650953737984</v>
      </c>
      <c r="AE135" s="9">
        <f t="shared" ca="1" si="102"/>
        <v>1.5855025048764941</v>
      </c>
      <c r="AF135" s="9">
        <f t="shared" ca="1" si="102"/>
        <v>1.5204560308113217</v>
      </c>
      <c r="AG135" s="9">
        <f t="shared" ca="1" si="102"/>
        <v>1.5288010298610073</v>
      </c>
      <c r="AH135" s="9">
        <f t="shared" ca="1" si="102"/>
        <v>1.5768479993927611</v>
      </c>
      <c r="AI135" s="9">
        <f t="shared" ca="1" si="102"/>
        <v>1.2985749778456839</v>
      </c>
      <c r="AJ135" s="9">
        <f t="shared" ca="1" si="102"/>
        <v>0.95016000889533769</v>
      </c>
      <c r="AK135" s="9">
        <f t="shared" ca="1" si="102"/>
        <v>1.3458318802511713</v>
      </c>
      <c r="AL135" s="9">
        <f t="shared" ca="1" si="102"/>
        <v>1.3432886578251855</v>
      </c>
      <c r="AM135" s="9">
        <f t="shared" ca="1" si="102"/>
        <v>1.4439536501015957</v>
      </c>
      <c r="AN135" s="9">
        <f ca="1">AVERAGE(OFFSET($A135,0,Fixtures!$D$6,1,3))</f>
        <v>1.7582363478934149</v>
      </c>
      <c r="AO135" s="9">
        <f ca="1">AVERAGE(OFFSET($A135,0,Fixtures!$D$6,1,6))</f>
        <v>1.7006035277292699</v>
      </c>
      <c r="AP135" s="9">
        <f ca="1">AVERAGE(OFFSET($A135,0,Fixtures!$D$6,1,9))</f>
        <v>1.6477473584934121</v>
      </c>
      <c r="AQ135" s="9">
        <f ca="1">AVERAGE(OFFSET($A135,0,Fixtures!$D$6,1,12))</f>
        <v>1.5353577577860753</v>
      </c>
      <c r="AR135" s="9">
        <f ca="1">IF(OR(Fixtures!$D$6&lt;=0,Fixtures!$D$6&gt;39),AVERAGE(A135:AM135),AVERAGE(OFFSET($A135,0,Fixtures!$D$6,1,39-Fixtures!$D$6)))</f>
        <v>1.5151096715256915</v>
      </c>
    </row>
    <row r="136" spans="1:44" x14ac:dyDescent="0.25">
      <c r="A136" s="30" t="s">
        <v>121</v>
      </c>
      <c r="B136" s="9">
        <f ca="1">MIN(VLOOKUP($A134,$A$2:$AM$12,B$14+1,FALSE),VLOOKUP($A136,$A$2:$AM$12,B$14+1,FALSE))</f>
        <v>1.5555129155713647</v>
      </c>
      <c r="C136" s="9">
        <f t="shared" ref="C136:AM136" ca="1" si="103">MIN(VLOOKUP($A134,$A$2:$AM$12,C$14+1,FALSE),VLOOKUP($A136,$A$2:$AM$12,C$14+1,FALSE))</f>
        <v>1.0885051638724494</v>
      </c>
      <c r="D136" s="9">
        <f t="shared" ca="1" si="103"/>
        <v>1.2786492032479913</v>
      </c>
      <c r="E136" s="9">
        <f t="shared" ca="1" si="103"/>
        <v>1.2379855544729803</v>
      </c>
      <c r="F136" s="9">
        <f t="shared" ca="1" si="103"/>
        <v>1.0047302743063729</v>
      </c>
      <c r="G136" s="9">
        <f t="shared" ca="1" si="103"/>
        <v>1.2200349999024973</v>
      </c>
      <c r="H136" s="9">
        <f t="shared" ca="1" si="103"/>
        <v>1.6879707726713107</v>
      </c>
      <c r="I136" s="9">
        <f t="shared" ca="1" si="103"/>
        <v>0.98540035276794213</v>
      </c>
      <c r="J136" s="9">
        <f t="shared" ca="1" si="103"/>
        <v>1.6689220883965552</v>
      </c>
      <c r="K136" s="9">
        <f t="shared" ca="1" si="103"/>
        <v>1.2064783802937671</v>
      </c>
      <c r="L136" s="9">
        <f t="shared" ca="1" si="103"/>
        <v>0.95785117298076927</v>
      </c>
      <c r="M136" s="9">
        <f t="shared" ca="1" si="103"/>
        <v>1.9398465718435527</v>
      </c>
      <c r="N136" s="9">
        <f t="shared" ca="1" si="103"/>
        <v>1.4759872960067326</v>
      </c>
      <c r="O136" s="9">
        <f t="shared" ca="1" si="103"/>
        <v>2.6127830195749442</v>
      </c>
      <c r="P136" s="9">
        <f t="shared" ca="1" si="103"/>
        <v>1.6101566253749326</v>
      </c>
      <c r="Q136" s="9">
        <f t="shared" ca="1" si="103"/>
        <v>1.2267311428414926</v>
      </c>
      <c r="R136" s="9">
        <f t="shared" ca="1" si="103"/>
        <v>1.1389260413812217</v>
      </c>
      <c r="S136" s="9">
        <f t="shared" ca="1" si="103"/>
        <v>1.0129227469316542</v>
      </c>
      <c r="T136" s="9">
        <f t="shared" ca="1" si="103"/>
        <v>1.4720178109249509</v>
      </c>
      <c r="U136" s="9">
        <f t="shared" ca="1" si="103"/>
        <v>0.8742729255311249</v>
      </c>
      <c r="V136" s="9">
        <f t="shared" ca="1" si="103"/>
        <v>1.1299639056725299</v>
      </c>
      <c r="W136" s="9">
        <f t="shared" ca="1" si="103"/>
        <v>1.8022701730314299</v>
      </c>
      <c r="X136" s="9">
        <f t="shared" ca="1" si="103"/>
        <v>1.1172123071084379</v>
      </c>
      <c r="Y136" s="9">
        <f t="shared" ca="1" si="103"/>
        <v>1.3060126418427915</v>
      </c>
      <c r="Z136" s="9">
        <f t="shared" ca="1" si="103"/>
        <v>1.4636606871278131</v>
      </c>
      <c r="AA136" s="9">
        <f t="shared" ca="1" si="103"/>
        <v>1.0412937699279383</v>
      </c>
      <c r="AB136" s="9">
        <f t="shared" ca="1" si="103"/>
        <v>1.5131315108485206</v>
      </c>
      <c r="AC136" s="9">
        <f t="shared" ca="1" si="103"/>
        <v>0.76242156489156165</v>
      </c>
      <c r="AD136" s="9">
        <f t="shared" ca="1" si="103"/>
        <v>1.8325242998002544</v>
      </c>
      <c r="AE136" s="9">
        <f t="shared" ca="1" si="103"/>
        <v>1.0778734434328063</v>
      </c>
      <c r="AF136" s="9">
        <f t="shared" ca="1" si="103"/>
        <v>2.2048699113186996</v>
      </c>
      <c r="AG136" s="9">
        <f t="shared" ca="1" si="103"/>
        <v>1.4514124145461784</v>
      </c>
      <c r="AH136" s="9">
        <f t="shared" ca="1" si="103"/>
        <v>1.4308640979095446</v>
      </c>
      <c r="AI136" s="9">
        <f t="shared" ca="1" si="103"/>
        <v>1.2985749778456839</v>
      </c>
      <c r="AJ136" s="9">
        <f t="shared" ca="1" si="103"/>
        <v>1.8493364455707486</v>
      </c>
      <c r="AK136" s="9">
        <f t="shared" ca="1" si="103"/>
        <v>1.3458318802511713</v>
      </c>
      <c r="AL136" s="9">
        <f t="shared" ca="1" si="103"/>
        <v>0.8167176445628288</v>
      </c>
      <c r="AM136" s="9">
        <f t="shared" ca="1" si="103"/>
        <v>1.4439536501015957</v>
      </c>
      <c r="AN136" s="9">
        <f ca="1">AVERAGE(OFFSET($A136,0,Fixtures!$D$6,1,3))</f>
        <v>1.3393619893014239</v>
      </c>
      <c r="AO136" s="9">
        <f ca="1">AVERAGE(OFFSET($A136,0,Fixtures!$D$6,1,6))</f>
        <v>1.2818175460048156</v>
      </c>
      <c r="AP136" s="9">
        <f ca="1">AVERAGE(OFFSET($A136,0,Fixtures!$D$6,1,9))</f>
        <v>1.4197835222003685</v>
      </c>
      <c r="AQ136" s="9">
        <f ca="1">AVERAGE(OFFSET($A136,0,Fixtures!$D$6,1,12))</f>
        <v>1.4393162502892434</v>
      </c>
      <c r="AR136" s="9">
        <f ca="1">IF(OR(Fixtures!$D$6&lt;=0,Fixtures!$D$6&gt;39),AVERAGE(A136:AM136),AVERAGE(OFFSET($A136,0,Fixtures!$D$6,1,39-Fixtures!$D$6)))</f>
        <v>1.3951761641525244</v>
      </c>
    </row>
    <row r="137" spans="1:44" x14ac:dyDescent="0.25">
      <c r="A137" s="30" t="s">
        <v>73</v>
      </c>
      <c r="B137" s="9">
        <f ca="1">MIN(VLOOKUP($A134,$A$2:$AM$12,B$14+1,FALSE),VLOOKUP($A137,$A$2:$AM$12,B$14+1,FALSE))</f>
        <v>1.089074872543899</v>
      </c>
      <c r="C137" s="9">
        <f t="shared" ref="C137:AM137" ca="1" si="104">MIN(VLOOKUP($A134,$A$2:$AM$12,C$14+1,FALSE),VLOOKUP($A137,$A$2:$AM$12,C$14+1,FALSE))</f>
        <v>1.7943926288672987</v>
      </c>
      <c r="D137" s="9">
        <f t="shared" ca="1" si="104"/>
        <v>2.0104402161776762</v>
      </c>
      <c r="E137" s="9">
        <f t="shared" ca="1" si="104"/>
        <v>1.2379855544729803</v>
      </c>
      <c r="F137" s="9">
        <f t="shared" ca="1" si="104"/>
        <v>1.2971821318314822</v>
      </c>
      <c r="G137" s="9">
        <f t="shared" ca="1" si="104"/>
        <v>1.8758943492226556</v>
      </c>
      <c r="H137" s="9">
        <f t="shared" ca="1" si="104"/>
        <v>1.1703396198760179</v>
      </c>
      <c r="I137" s="9">
        <f t="shared" ca="1" si="104"/>
        <v>0.98540035276794213</v>
      </c>
      <c r="J137" s="9">
        <f t="shared" ca="1" si="104"/>
        <v>1.0298629853955117</v>
      </c>
      <c r="K137" s="9">
        <f t="shared" ca="1" si="104"/>
        <v>1.3091634315132319</v>
      </c>
      <c r="L137" s="9">
        <f t="shared" ca="1" si="104"/>
        <v>1.0555759334777988</v>
      </c>
      <c r="M137" s="9">
        <f t="shared" ca="1" si="104"/>
        <v>1.3117579460455751</v>
      </c>
      <c r="N137" s="9">
        <f t="shared" ca="1" si="104"/>
        <v>1.318957508934169</v>
      </c>
      <c r="O137" s="9">
        <f t="shared" ca="1" si="104"/>
        <v>1.8437729363792368</v>
      </c>
      <c r="P137" s="9">
        <f t="shared" ca="1" si="104"/>
        <v>1.2245511684988102</v>
      </c>
      <c r="Q137" s="9">
        <f t="shared" ca="1" si="104"/>
        <v>1.3931096919444432</v>
      </c>
      <c r="R137" s="9">
        <f t="shared" ca="1" si="104"/>
        <v>2.4687056187527214</v>
      </c>
      <c r="S137" s="9">
        <f t="shared" ca="1" si="104"/>
        <v>1.0802664850264654</v>
      </c>
      <c r="T137" s="9">
        <f t="shared" ca="1" si="104"/>
        <v>1.1589086004643194</v>
      </c>
      <c r="U137" s="9">
        <f t="shared" ca="1" si="104"/>
        <v>1.8188824467878189</v>
      </c>
      <c r="V137" s="9">
        <f t="shared" ca="1" si="104"/>
        <v>1.1299639056725299</v>
      </c>
      <c r="W137" s="9">
        <f t="shared" ca="1" si="104"/>
        <v>1.1195788456723681</v>
      </c>
      <c r="X137" s="9">
        <f t="shared" ca="1" si="104"/>
        <v>1.5384372991710729</v>
      </c>
      <c r="Y137" s="9">
        <f t="shared" ca="1" si="104"/>
        <v>1.2175989933042424</v>
      </c>
      <c r="Z137" s="9">
        <f t="shared" ca="1" si="104"/>
        <v>1.2012049829607538</v>
      </c>
      <c r="AA137" s="9">
        <f t="shared" ca="1" si="104"/>
        <v>1.6268896244174296</v>
      </c>
      <c r="AB137" s="9">
        <f t="shared" ca="1" si="104"/>
        <v>1.6137314159037319</v>
      </c>
      <c r="AC137" s="9">
        <f t="shared" ca="1" si="104"/>
        <v>1.6526045877600861</v>
      </c>
      <c r="AD137" s="9">
        <f t="shared" ca="1" si="104"/>
        <v>2.0810650953737984</v>
      </c>
      <c r="AE137" s="9">
        <f t="shared" ca="1" si="104"/>
        <v>0.81974086486283992</v>
      </c>
      <c r="AF137" s="9">
        <f t="shared" ca="1" si="104"/>
        <v>1.9702945503831415</v>
      </c>
      <c r="AG137" s="9">
        <f t="shared" ca="1" si="104"/>
        <v>0.8781189556172857</v>
      </c>
      <c r="AH137" s="9">
        <f t="shared" ca="1" si="104"/>
        <v>1.5768479993927611</v>
      </c>
      <c r="AI137" s="9">
        <f t="shared" ca="1" si="104"/>
        <v>1.2342612218737039</v>
      </c>
      <c r="AJ137" s="9">
        <f t="shared" ca="1" si="104"/>
        <v>1.5869528857400697</v>
      </c>
      <c r="AK137" s="9">
        <f t="shared" ca="1" si="104"/>
        <v>1.3458318802511713</v>
      </c>
      <c r="AL137" s="9">
        <f t="shared" ca="1" si="104"/>
        <v>1.3747787995421776</v>
      </c>
      <c r="AM137" s="9">
        <f t="shared" ca="1" si="104"/>
        <v>1.4439536501015957</v>
      </c>
      <c r="AN137" s="9">
        <f ca="1">AVERAGE(OFFSET($A137,0,Fixtures!$D$6,1,3))</f>
        <v>1.4806086744273053</v>
      </c>
      <c r="AO137" s="9">
        <f ca="1">AVERAGE(OFFSET($A137,0,Fixtures!$D$6,1,6))</f>
        <v>1.4992060952131068</v>
      </c>
      <c r="AP137" s="9">
        <f ca="1">AVERAGE(OFFSET($A137,0,Fixtures!$D$6,1,9))</f>
        <v>1.4911664529635364</v>
      </c>
      <c r="AQ137" s="9">
        <f ca="1">AVERAGE(OFFSET($A137,0,Fixtures!$D$6,1,12))</f>
        <v>1.4656286720447309</v>
      </c>
      <c r="AR137" s="9">
        <f ca="1">IF(OR(Fixtures!$D$6&lt;=0,Fixtures!$D$6&gt;39),AVERAGE(A137:AM137),AVERAGE(OFFSET($A137,0,Fixtures!$D$6,1,39-Fixtures!$D$6)))</f>
        <v>1.4575911795843246</v>
      </c>
    </row>
    <row r="138" spans="1:44" x14ac:dyDescent="0.25">
      <c r="A138" s="30" t="s">
        <v>61</v>
      </c>
      <c r="B138" s="9">
        <f ca="1">MIN(VLOOKUP($A134,$A$2:$AM$12,B$14+1,FALSE),VLOOKUP($A138,$A$2:$AM$12,B$14+1,FALSE))</f>
        <v>1.1445174919273002</v>
      </c>
      <c r="C138" s="9">
        <f t="shared" ref="C138:AM138" ca="1" si="105">MIN(VLOOKUP($A134,$A$2:$AM$12,C$14+1,FALSE),VLOOKUP($A138,$A$2:$AM$12,C$14+1,FALSE))</f>
        <v>1.4412494199371324</v>
      </c>
      <c r="D138" s="9">
        <f t="shared" ca="1" si="105"/>
        <v>1.6402904801219682</v>
      </c>
      <c r="E138" s="9">
        <f t="shared" ca="1" si="105"/>
        <v>1.2379855544729803</v>
      </c>
      <c r="F138" s="9">
        <f t="shared" ca="1" si="105"/>
        <v>1.5142383464172118</v>
      </c>
      <c r="G138" s="9">
        <f t="shared" ca="1" si="105"/>
        <v>0.85737152876241396</v>
      </c>
      <c r="H138" s="9">
        <f t="shared" ca="1" si="105"/>
        <v>1.4938503210901672</v>
      </c>
      <c r="I138" s="9">
        <f t="shared" ca="1" si="105"/>
        <v>0.98540035276794213</v>
      </c>
      <c r="J138" s="9">
        <f t="shared" ca="1" si="105"/>
        <v>1.9735766264259875</v>
      </c>
      <c r="K138" s="9">
        <f t="shared" ca="1" si="105"/>
        <v>1.3091634315132319</v>
      </c>
      <c r="L138" s="9">
        <f t="shared" ca="1" si="105"/>
        <v>1.0555759334777988</v>
      </c>
      <c r="M138" s="9">
        <f t="shared" ca="1" si="105"/>
        <v>0.97431977194419606</v>
      </c>
      <c r="N138" s="9">
        <f t="shared" ca="1" si="105"/>
        <v>1.3923378955447356</v>
      </c>
      <c r="O138" s="9">
        <f t="shared" ca="1" si="105"/>
        <v>0.68244270205182911</v>
      </c>
      <c r="P138" s="9">
        <f t="shared" ca="1" si="105"/>
        <v>1.864878419708009</v>
      </c>
      <c r="Q138" s="9">
        <f t="shared" ca="1" si="105"/>
        <v>1.3931096919444432</v>
      </c>
      <c r="R138" s="9">
        <f t="shared" ca="1" si="105"/>
        <v>0.73104306309611711</v>
      </c>
      <c r="S138" s="9">
        <f t="shared" ca="1" si="105"/>
        <v>1.1690104756412656</v>
      </c>
      <c r="T138" s="9">
        <f t="shared" ca="1" si="105"/>
        <v>1.4720178109249509</v>
      </c>
      <c r="U138" s="9">
        <f t="shared" ca="1" si="105"/>
        <v>1.2991576518632995</v>
      </c>
      <c r="V138" s="9">
        <f t="shared" ca="1" si="105"/>
        <v>1.0000155042008554</v>
      </c>
      <c r="W138" s="9">
        <f t="shared" ca="1" si="105"/>
        <v>1.9556638915197666</v>
      </c>
      <c r="X138" s="9">
        <f t="shared" ca="1" si="105"/>
        <v>1.3211546011611979</v>
      </c>
      <c r="Y138" s="9">
        <f t="shared" ca="1" si="105"/>
        <v>1.940716986116781</v>
      </c>
      <c r="Z138" s="9">
        <f t="shared" ca="1" si="105"/>
        <v>0.96480333070171664</v>
      </c>
      <c r="AA138" s="9">
        <f t="shared" ca="1" si="105"/>
        <v>1.7097113151012759</v>
      </c>
      <c r="AB138" s="9">
        <f t="shared" ca="1" si="105"/>
        <v>0.78256073162762396</v>
      </c>
      <c r="AC138" s="9">
        <f t="shared" ca="1" si="105"/>
        <v>1.0920519831435824</v>
      </c>
      <c r="AD138" s="9">
        <f t="shared" ca="1" si="105"/>
        <v>1.027535163120384</v>
      </c>
      <c r="AE138" s="9">
        <f t="shared" ca="1" si="105"/>
        <v>1.5855025048764941</v>
      </c>
      <c r="AF138" s="9">
        <f t="shared" ca="1" si="105"/>
        <v>0.9320609052820128</v>
      </c>
      <c r="AG138" s="9">
        <f t="shared" ca="1" si="105"/>
        <v>1.0194514438058189</v>
      </c>
      <c r="AH138" s="9">
        <f t="shared" ca="1" si="105"/>
        <v>0.90666603388129052</v>
      </c>
      <c r="AI138" s="9">
        <f t="shared" ca="1" si="105"/>
        <v>1.2985749778456839</v>
      </c>
      <c r="AJ138" s="9">
        <f t="shared" ca="1" si="105"/>
        <v>1.8493364455707486</v>
      </c>
      <c r="AK138" s="9">
        <f t="shared" ca="1" si="105"/>
        <v>1.0980456933047886</v>
      </c>
      <c r="AL138" s="9">
        <f t="shared" ca="1" si="105"/>
        <v>1.2807648762994086</v>
      </c>
      <c r="AM138" s="9">
        <f t="shared" ca="1" si="105"/>
        <v>1.0136636864445796</v>
      </c>
      <c r="AN138" s="9">
        <f ca="1">AVERAGE(OFFSET($A138,0,Fixtures!$D$6,1,3))</f>
        <v>1.152358459143539</v>
      </c>
      <c r="AO138" s="9">
        <f ca="1">AVERAGE(OFFSET($A138,0,Fixtures!$D$6,1,6))</f>
        <v>1.193694171428513</v>
      </c>
      <c r="AP138" s="9">
        <f ca="1">AVERAGE(OFFSET($A138,0,Fixtures!$D$6,1,9))</f>
        <v>1.1133714901711333</v>
      </c>
      <c r="AQ138" s="9">
        <f ca="1">AVERAGE(OFFSET($A138,0,Fixtures!$D$6,1,12))</f>
        <v>1.1888583773551185</v>
      </c>
      <c r="AR138" s="9">
        <f ca="1">IF(OR(Fixtures!$D$6&lt;=0,Fixtures!$D$6&gt;39),AVERAGE(A138:AM138),AVERAGE(OFFSET($A138,0,Fixtures!$D$6,1,39-Fixtures!$D$6)))</f>
        <v>1.1829092207861007</v>
      </c>
    </row>
    <row r="139" spans="1:44" x14ac:dyDescent="0.25">
      <c r="A139" s="30" t="s">
        <v>53</v>
      </c>
      <c r="B139" s="9">
        <f ca="1">MIN(VLOOKUP($A134,$A$2:$AM$12,B$14+1,FALSE),VLOOKUP($A139,$A$2:$AM$12,B$14+1,FALSE))</f>
        <v>1.1693788952244597</v>
      </c>
      <c r="C139" s="9">
        <f t="shared" ref="C139:AM139" ca="1" si="106">MIN(VLOOKUP($A134,$A$2:$AM$12,C$14+1,FALSE),VLOOKUP($A139,$A$2:$AM$12,C$14+1,FALSE))</f>
        <v>1.466602372149032</v>
      </c>
      <c r="D139" s="9">
        <f t="shared" ca="1" si="106"/>
        <v>2.0104402161776762</v>
      </c>
      <c r="E139" s="9">
        <f t="shared" ca="1" si="106"/>
        <v>1.0828577741273131</v>
      </c>
      <c r="F139" s="9">
        <f t="shared" ca="1" si="106"/>
        <v>1.6621175288190033</v>
      </c>
      <c r="G139" s="9">
        <f t="shared" ca="1" si="106"/>
        <v>1.1890088807096002</v>
      </c>
      <c r="H139" s="9">
        <f t="shared" ca="1" si="106"/>
        <v>0.9283970311817541</v>
      </c>
      <c r="I139" s="9">
        <f t="shared" ca="1" si="106"/>
        <v>0.98540035276794213</v>
      </c>
      <c r="J139" s="9">
        <f t="shared" ca="1" si="106"/>
        <v>2.0193667859148263</v>
      </c>
      <c r="K139" s="9">
        <f t="shared" ca="1" si="106"/>
        <v>1.3091634315132319</v>
      </c>
      <c r="L139" s="9">
        <f t="shared" ca="1" si="106"/>
        <v>1.0555759334777988</v>
      </c>
      <c r="M139" s="9">
        <f t="shared" ca="1" si="106"/>
        <v>1.9398465718435527</v>
      </c>
      <c r="N139" s="9">
        <f t="shared" ca="1" si="106"/>
        <v>1.4836901459653868</v>
      </c>
      <c r="O139" s="9">
        <f t="shared" ca="1" si="106"/>
        <v>1.4547405595651999</v>
      </c>
      <c r="P139" s="9">
        <f t="shared" ca="1" si="106"/>
        <v>0.84738883388304742</v>
      </c>
      <c r="Q139" s="9">
        <f t="shared" ca="1" si="106"/>
        <v>1.3931096919444432</v>
      </c>
      <c r="R139" s="9">
        <f t="shared" ca="1" si="106"/>
        <v>1.0976365852389804</v>
      </c>
      <c r="S139" s="9">
        <f t="shared" ca="1" si="106"/>
        <v>1.1825186456915797</v>
      </c>
      <c r="T139" s="9">
        <f t="shared" ca="1" si="106"/>
        <v>1.0550333820862585</v>
      </c>
      <c r="U139" s="9">
        <f t="shared" ca="1" si="106"/>
        <v>1.8513454854385905</v>
      </c>
      <c r="V139" s="9">
        <f t="shared" ca="1" si="106"/>
        <v>1.1299639056725299</v>
      </c>
      <c r="W139" s="9">
        <f t="shared" ca="1" si="106"/>
        <v>1.0447285894723886</v>
      </c>
      <c r="X139" s="9">
        <f t="shared" ca="1" si="106"/>
        <v>1.5593265934410765</v>
      </c>
      <c r="Y139" s="9">
        <f t="shared" ca="1" si="106"/>
        <v>1.2393304489299652</v>
      </c>
      <c r="Z139" s="9">
        <f t="shared" ca="1" si="106"/>
        <v>0.98177514168654179</v>
      </c>
      <c r="AA139" s="9">
        <f t="shared" ca="1" si="106"/>
        <v>1.7468499545945635</v>
      </c>
      <c r="AB139" s="9">
        <f t="shared" ca="1" si="106"/>
        <v>0.79160339091750376</v>
      </c>
      <c r="AC139" s="9">
        <f t="shared" ca="1" si="106"/>
        <v>1.639679343381687</v>
      </c>
      <c r="AD139" s="9">
        <f t="shared" ca="1" si="106"/>
        <v>1.0092737492618424</v>
      </c>
      <c r="AE139" s="9">
        <f t="shared" ca="1" si="106"/>
        <v>1.2658524555536885</v>
      </c>
      <c r="AF139" s="9">
        <f t="shared" ca="1" si="106"/>
        <v>2.2163766378001455</v>
      </c>
      <c r="AG139" s="9">
        <f t="shared" ca="1" si="106"/>
        <v>0.97383458946100143</v>
      </c>
      <c r="AH139" s="9">
        <f t="shared" ca="1" si="106"/>
        <v>1.5768479993927611</v>
      </c>
      <c r="AI139" s="9">
        <f t="shared" ca="1" si="106"/>
        <v>1.2985749778456839</v>
      </c>
      <c r="AJ139" s="9">
        <f t="shared" ca="1" si="106"/>
        <v>1.6176023539432707</v>
      </c>
      <c r="AK139" s="9">
        <f t="shared" ca="1" si="106"/>
        <v>1.3458318802511713</v>
      </c>
      <c r="AL139" s="9">
        <f t="shared" ca="1" si="106"/>
        <v>1.7761737600723664</v>
      </c>
      <c r="AM139" s="9">
        <f t="shared" ca="1" si="106"/>
        <v>1.1126571887135477</v>
      </c>
      <c r="AN139" s="9">
        <f ca="1">AVERAGE(OFFSET($A139,0,Fixtures!$D$6,1,3))</f>
        <v>1.1734094957328696</v>
      </c>
      <c r="AO139" s="9">
        <f ca="1">AVERAGE(OFFSET($A139,0,Fixtures!$D$6,1,6))</f>
        <v>1.2391723392326377</v>
      </c>
      <c r="AP139" s="9">
        <f ca="1">AVERAGE(OFFSET($A139,0,Fixtures!$D$6,1,9))</f>
        <v>1.3557881402277483</v>
      </c>
      <c r="AQ139" s="9">
        <f ca="1">AVERAGE(OFFSET($A139,0,Fixtures!$D$6,1,12))</f>
        <v>1.3720085395074884</v>
      </c>
      <c r="AR139" s="9">
        <f ca="1">IF(OR(Fixtures!$D$6&lt;=0,Fixtures!$D$6&gt;39),AVERAGE(A139:AM139),AVERAGE(OFFSET($A139,0,Fixtures!$D$6,1,39-Fixtures!$D$6)))</f>
        <v>1.3823523873482697</v>
      </c>
    </row>
    <row r="140" spans="1:44" x14ac:dyDescent="0.25">
      <c r="A140" s="30" t="s">
        <v>2</v>
      </c>
      <c r="B140" s="9">
        <f ca="1">MIN(VLOOKUP($A134,$A$2:$AM$12,B$14+1,FALSE),VLOOKUP($A140,$A$2:$AM$12,B$14+1,FALSE))</f>
        <v>1.2218284215576998</v>
      </c>
      <c r="C140" s="9">
        <f t="shared" ref="C140:AM140" ca="1" si="107">MIN(VLOOKUP($A134,$A$2:$AM$12,C$14+1,FALSE),VLOOKUP($A140,$A$2:$AM$12,C$14+1,FALSE))</f>
        <v>1.6219626087497965</v>
      </c>
      <c r="D140" s="9">
        <f t="shared" ca="1" si="107"/>
        <v>1.94387562199855</v>
      </c>
      <c r="E140" s="9">
        <f t="shared" ca="1" si="107"/>
        <v>1.1803633636588731</v>
      </c>
      <c r="F140" s="9">
        <f t="shared" ca="1" si="107"/>
        <v>2.1570171810159646</v>
      </c>
      <c r="G140" s="9">
        <f t="shared" ca="1" si="107"/>
        <v>1.2837052512019649</v>
      </c>
      <c r="H140" s="9">
        <f t="shared" ca="1" si="107"/>
        <v>1.6879707726713107</v>
      </c>
      <c r="I140" s="9">
        <f t="shared" ca="1" si="107"/>
        <v>0.98540035276794213</v>
      </c>
      <c r="J140" s="9">
        <f t="shared" ca="1" si="107"/>
        <v>2.329364417362596</v>
      </c>
      <c r="K140" s="9">
        <f t="shared" ca="1" si="107"/>
        <v>1.3091634315132319</v>
      </c>
      <c r="L140" s="9">
        <f t="shared" ca="1" si="107"/>
        <v>1.0555759334777988</v>
      </c>
      <c r="M140" s="9">
        <f t="shared" ca="1" si="107"/>
        <v>0.99103611385979762</v>
      </c>
      <c r="N140" s="9">
        <f t="shared" ca="1" si="107"/>
        <v>1.4836901459653868</v>
      </c>
      <c r="O140" s="9">
        <f t="shared" ca="1" si="107"/>
        <v>2.3616848983011081</v>
      </c>
      <c r="P140" s="9">
        <f t="shared" ca="1" si="107"/>
        <v>1.7152172147606282</v>
      </c>
      <c r="Q140" s="9">
        <f t="shared" ca="1" si="107"/>
        <v>1.3931096919444432</v>
      </c>
      <c r="R140" s="9">
        <f t="shared" ca="1" si="107"/>
        <v>1.7013446167555941</v>
      </c>
      <c r="S140" s="9">
        <f t="shared" ca="1" si="107"/>
        <v>0.86424648725569986</v>
      </c>
      <c r="T140" s="9">
        <f t="shared" ca="1" si="107"/>
        <v>1.4720178109249509</v>
      </c>
      <c r="U140" s="9">
        <f t="shared" ca="1" si="107"/>
        <v>1.3676091418887604</v>
      </c>
      <c r="V140" s="9">
        <f t="shared" ca="1" si="107"/>
        <v>1.1299639056725299</v>
      </c>
      <c r="W140" s="9">
        <f t="shared" ca="1" si="107"/>
        <v>1.9556638915197666</v>
      </c>
      <c r="X140" s="9">
        <f t="shared" ca="1" si="107"/>
        <v>1.5593265934410765</v>
      </c>
      <c r="Y140" s="9">
        <f t="shared" ca="1" si="107"/>
        <v>2.0429716810930869</v>
      </c>
      <c r="Z140" s="9">
        <f t="shared" ca="1" si="107"/>
        <v>1.0857766223862273</v>
      </c>
      <c r="AA140" s="9">
        <f t="shared" ca="1" si="107"/>
        <v>1.8252004815861935</v>
      </c>
      <c r="AB140" s="9">
        <f t="shared" ca="1" si="107"/>
        <v>1.2910348760239467</v>
      </c>
      <c r="AC140" s="9">
        <f t="shared" ca="1" si="107"/>
        <v>1.1389166442744056</v>
      </c>
      <c r="AD140" s="9">
        <f t="shared" ca="1" si="107"/>
        <v>2.0810650953737984</v>
      </c>
      <c r="AE140" s="9">
        <f t="shared" ca="1" si="107"/>
        <v>1.1482032594678582</v>
      </c>
      <c r="AF140" s="9">
        <f t="shared" ca="1" si="107"/>
        <v>1.2664211722220005</v>
      </c>
      <c r="AG140" s="9">
        <f t="shared" ca="1" si="107"/>
        <v>1.4804366639140187</v>
      </c>
      <c r="AH140" s="9">
        <f t="shared" ca="1" si="107"/>
        <v>1.2338800573803999</v>
      </c>
      <c r="AI140" s="9">
        <f t="shared" ca="1" si="107"/>
        <v>1.2985749778456839</v>
      </c>
      <c r="AJ140" s="9">
        <f t="shared" ca="1" si="107"/>
        <v>1.7632588518854777</v>
      </c>
      <c r="AK140" s="9">
        <f t="shared" ca="1" si="107"/>
        <v>1.3012721105940708</v>
      </c>
      <c r="AL140" s="9">
        <f t="shared" ca="1" si="107"/>
        <v>1.9176337703140465</v>
      </c>
      <c r="AM140" s="9">
        <f t="shared" ca="1" si="107"/>
        <v>1.4439536501015957</v>
      </c>
      <c r="AN140" s="9">
        <f ca="1">AVERAGE(OFFSET($A140,0,Fixtures!$D$6,1,3))</f>
        <v>1.400670659998789</v>
      </c>
      <c r="AO140" s="9">
        <f ca="1">AVERAGE(OFFSET($A140,0,Fixtures!$D$6,1,6))</f>
        <v>1.428366163185405</v>
      </c>
      <c r="AP140" s="9">
        <f ca="1">AVERAGE(OFFSET($A140,0,Fixtures!$D$6,1,9))</f>
        <v>1.3945483191809833</v>
      </c>
      <c r="AQ140" s="9">
        <f ca="1">AVERAGE(OFFSET($A140,0,Fixtures!$D$6,1,12))</f>
        <v>1.4095034010795067</v>
      </c>
      <c r="AR140" s="9">
        <f ca="1">IF(OR(Fixtures!$D$6&lt;=0,Fixtures!$D$6&gt;39),AVERAGE(A140:AM140),AVERAGE(OFFSET($A140,0,Fixtures!$D$6,1,39-Fixtures!$D$6)))</f>
        <v>1.4482591595264087</v>
      </c>
    </row>
    <row r="141" spans="1:44" x14ac:dyDescent="0.25">
      <c r="A141" s="30" t="s">
        <v>113</v>
      </c>
      <c r="B141" s="9">
        <f ca="1">MIN(VLOOKUP($A134,$A$2:$AM$12,B$14+1,FALSE),VLOOKUP($A141,$A$2:$AM$12,B$14+1,FALSE))</f>
        <v>2.6927562520992883</v>
      </c>
      <c r="C141" s="9">
        <f t="shared" ref="C141:AM141" ca="1" si="108">MIN(VLOOKUP($A134,$A$2:$AM$12,C$14+1,FALSE),VLOOKUP($A141,$A$2:$AM$12,C$14+1,FALSE))</f>
        <v>0.96284356691808692</v>
      </c>
      <c r="D141" s="9">
        <f t="shared" ca="1" si="108"/>
        <v>1.8622503546878193</v>
      </c>
      <c r="E141" s="9">
        <f t="shared" ca="1" si="108"/>
        <v>1.2379855544729803</v>
      </c>
      <c r="F141" s="9">
        <f t="shared" ca="1" si="108"/>
        <v>2.1570171810159646</v>
      </c>
      <c r="G141" s="9">
        <f t="shared" ca="1" si="108"/>
        <v>1.7694310122758712</v>
      </c>
      <c r="H141" s="9">
        <f t="shared" ca="1" si="108"/>
        <v>1.3427010172241136</v>
      </c>
      <c r="I141" s="9">
        <f t="shared" ca="1" si="108"/>
        <v>0.98540035276794213</v>
      </c>
      <c r="J141" s="9">
        <f t="shared" ca="1" si="108"/>
        <v>1.5396825070249736</v>
      </c>
      <c r="K141" s="9">
        <f t="shared" ca="1" si="108"/>
        <v>1.3091634315132319</v>
      </c>
      <c r="L141" s="9">
        <f t="shared" ca="1" si="108"/>
        <v>1.0555759334777988</v>
      </c>
      <c r="M141" s="9">
        <f t="shared" ca="1" si="108"/>
        <v>1.2276005230469456</v>
      </c>
      <c r="N141" s="9">
        <f t="shared" ca="1" si="108"/>
        <v>1.4836901459653868</v>
      </c>
      <c r="O141" s="9">
        <f t="shared" ca="1" si="108"/>
        <v>1.2707249780511949</v>
      </c>
      <c r="P141" s="9">
        <f t="shared" ca="1" si="108"/>
        <v>2.2518297814911161</v>
      </c>
      <c r="Q141" s="9">
        <f t="shared" ca="1" si="108"/>
        <v>1.1941533982533097</v>
      </c>
      <c r="R141" s="9">
        <f t="shared" ca="1" si="108"/>
        <v>2.4687056187527214</v>
      </c>
      <c r="S141" s="9">
        <f t="shared" ca="1" si="108"/>
        <v>1.446216078575415</v>
      </c>
      <c r="T141" s="9">
        <f t="shared" ca="1" si="108"/>
        <v>1.4720178109249509</v>
      </c>
      <c r="U141" s="9">
        <f t="shared" ca="1" si="108"/>
        <v>1.3533479374012047</v>
      </c>
      <c r="V141" s="9">
        <f t="shared" ca="1" si="108"/>
        <v>0.89883291235663798</v>
      </c>
      <c r="W141" s="9">
        <f t="shared" ca="1" si="108"/>
        <v>1.9556638915197666</v>
      </c>
      <c r="X141" s="9">
        <f t="shared" ca="1" si="108"/>
        <v>1.0306965542894448</v>
      </c>
      <c r="Y141" s="9">
        <f t="shared" ca="1" si="108"/>
        <v>2.021667906488219</v>
      </c>
      <c r="Z141" s="9">
        <f t="shared" ca="1" si="108"/>
        <v>1.4383218715689943</v>
      </c>
      <c r="AA141" s="9">
        <f t="shared" ca="1" si="108"/>
        <v>2.0619911087399942</v>
      </c>
      <c r="AB141" s="9">
        <f t="shared" ca="1" si="108"/>
        <v>2.1603968581188302</v>
      </c>
      <c r="AC141" s="9">
        <f t="shared" ca="1" si="108"/>
        <v>1.6526045877600861</v>
      </c>
      <c r="AD141" s="9">
        <f t="shared" ca="1" si="108"/>
        <v>1.7838587801067962</v>
      </c>
      <c r="AE141" s="9">
        <f t="shared" ca="1" si="108"/>
        <v>1.5074232421552103</v>
      </c>
      <c r="AF141" s="9">
        <f t="shared" ca="1" si="108"/>
        <v>1.4223397214754836</v>
      </c>
      <c r="AG141" s="9">
        <f t="shared" ca="1" si="108"/>
        <v>1.898243485730797</v>
      </c>
      <c r="AH141" s="9">
        <f t="shared" ca="1" si="108"/>
        <v>1.3350780669172597</v>
      </c>
      <c r="AI141" s="9">
        <f t="shared" ca="1" si="108"/>
        <v>1.2985749778456839</v>
      </c>
      <c r="AJ141" s="9">
        <f t="shared" ca="1" si="108"/>
        <v>1.2832589103088496</v>
      </c>
      <c r="AK141" s="9">
        <f t="shared" ca="1" si="108"/>
        <v>1.3458318802511713</v>
      </c>
      <c r="AL141" s="9">
        <f t="shared" ca="1" si="108"/>
        <v>1.1844951404491368</v>
      </c>
      <c r="AM141" s="9">
        <f t="shared" ca="1" si="108"/>
        <v>1.4439536501015957</v>
      </c>
      <c r="AN141" s="9">
        <f ca="1">AVERAGE(OFFSET($A141,0,Fixtures!$D$6,1,3))</f>
        <v>1.8869032794759395</v>
      </c>
      <c r="AO141" s="9">
        <f ca="1">AVERAGE(OFFSET($A141,0,Fixtures!$D$6,1,6))</f>
        <v>1.7674327414083184</v>
      </c>
      <c r="AP141" s="9">
        <f ca="1">AVERAGE(OFFSET($A141,0,Fixtures!$D$6,1,9))</f>
        <v>1.6955841913970502</v>
      </c>
      <c r="AQ141" s="9">
        <f ca="1">AVERAGE(OFFSET($A141,0,Fixtures!$D$6,1,12))</f>
        <v>1.598993624248263</v>
      </c>
      <c r="AR141" s="9">
        <f ca="1">IF(OR(Fixtures!$D$6&lt;=0,Fixtures!$D$6&gt;39),AVERAGE(A141:AM141),AVERAGE(OFFSET($A141,0,Fixtures!$D$6,1,39-Fixtures!$D$6)))</f>
        <v>1.5583123058235633</v>
      </c>
    </row>
    <row r="142" spans="1:44" x14ac:dyDescent="0.25">
      <c r="A142" s="30" t="s">
        <v>112</v>
      </c>
      <c r="B142" s="9">
        <f ca="1">MIN(VLOOKUP($A134,$A$2:$AM$12,B$14+1,FALSE),VLOOKUP($A142,$A$2:$AM$12,B$14+1,FALSE))</f>
        <v>1.0466734691050039</v>
      </c>
      <c r="C142" s="9">
        <f t="shared" ref="C142:AM142" ca="1" si="109">MIN(VLOOKUP($A134,$A$2:$AM$12,C$14+1,FALSE),VLOOKUP($A142,$A$2:$AM$12,C$14+1,FALSE))</f>
        <v>0.61102503810340225</v>
      </c>
      <c r="D142" s="9">
        <f t="shared" ca="1" si="109"/>
        <v>1.1828957040465173</v>
      </c>
      <c r="E142" s="9">
        <f t="shared" ca="1" si="109"/>
        <v>1.2379855544729803</v>
      </c>
      <c r="F142" s="9">
        <f t="shared" ca="1" si="109"/>
        <v>1.0247436773992749</v>
      </c>
      <c r="G142" s="9">
        <f t="shared" ca="1" si="109"/>
        <v>1.4443875302842224</v>
      </c>
      <c r="H142" s="9">
        <f t="shared" ca="1" si="109"/>
        <v>1.4017379409075512</v>
      </c>
      <c r="I142" s="9">
        <f t="shared" ca="1" si="109"/>
        <v>0.98540035276794213</v>
      </c>
      <c r="J142" s="9">
        <f t="shared" ca="1" si="109"/>
        <v>0.86383661240989273</v>
      </c>
      <c r="K142" s="9">
        <f t="shared" ca="1" si="109"/>
        <v>1.3031508156528486</v>
      </c>
      <c r="L142" s="9">
        <f t="shared" ca="1" si="109"/>
        <v>0.8052177199749192</v>
      </c>
      <c r="M142" s="9">
        <f t="shared" ca="1" si="109"/>
        <v>1.3743262987061742</v>
      </c>
      <c r="N142" s="9">
        <f t="shared" ca="1" si="109"/>
        <v>1.1632007366265475</v>
      </c>
      <c r="O142" s="9">
        <f t="shared" ca="1" si="109"/>
        <v>1.4686339968231581</v>
      </c>
      <c r="P142" s="9">
        <f t="shared" ca="1" si="109"/>
        <v>0.65453936885914354</v>
      </c>
      <c r="Q142" s="9">
        <f t="shared" ca="1" si="109"/>
        <v>1.1467327659735322</v>
      </c>
      <c r="R142" s="9">
        <f t="shared" ca="1" si="109"/>
        <v>0.89536383013722187</v>
      </c>
      <c r="S142" s="9">
        <f t="shared" ca="1" si="109"/>
        <v>1.3557732254083668</v>
      </c>
      <c r="T142" s="9">
        <f t="shared" ca="1" si="109"/>
        <v>0.83452068349817443</v>
      </c>
      <c r="U142" s="9">
        <f t="shared" ca="1" si="109"/>
        <v>1.9076564320067448</v>
      </c>
      <c r="V142" s="9">
        <f t="shared" ca="1" si="109"/>
        <v>1.1299639056725299</v>
      </c>
      <c r="W142" s="9">
        <f t="shared" ca="1" si="109"/>
        <v>0.87235715758579102</v>
      </c>
      <c r="X142" s="9">
        <f t="shared" ca="1" si="109"/>
        <v>1.290422593846877</v>
      </c>
      <c r="Y142" s="9">
        <f t="shared" ca="1" si="109"/>
        <v>1.6697187969544125</v>
      </c>
      <c r="Z142" s="9">
        <f t="shared" ca="1" si="109"/>
        <v>0.91276579766063792</v>
      </c>
      <c r="AA142" s="9">
        <f t="shared" ca="1" si="109"/>
        <v>0.7006657107231844</v>
      </c>
      <c r="AB142" s="9">
        <f t="shared" ca="1" si="109"/>
        <v>0.90758372940560095</v>
      </c>
      <c r="AC142" s="9">
        <f t="shared" ca="1" si="109"/>
        <v>1.3375188079827636</v>
      </c>
      <c r="AD142" s="9">
        <f t="shared" ca="1" si="109"/>
        <v>0.76764755408145557</v>
      </c>
      <c r="AE142" s="9">
        <f t="shared" ca="1" si="109"/>
        <v>0.97776868681427642</v>
      </c>
      <c r="AF142" s="9">
        <f t="shared" ca="1" si="109"/>
        <v>1.7376208534791637</v>
      </c>
      <c r="AG142" s="9">
        <f t="shared" ca="1" si="109"/>
        <v>0.92000355533223244</v>
      </c>
      <c r="AH142" s="9">
        <f t="shared" ca="1" si="109"/>
        <v>1.2028561002094473</v>
      </c>
      <c r="AI142" s="9">
        <f t="shared" ca="1" si="109"/>
        <v>0.98313515489814718</v>
      </c>
      <c r="AJ142" s="9">
        <f t="shared" ca="1" si="109"/>
        <v>1.2659545264623235</v>
      </c>
      <c r="AK142" s="9">
        <f t="shared" ca="1" si="109"/>
        <v>1.3458318802511713</v>
      </c>
      <c r="AL142" s="9">
        <f t="shared" ca="1" si="109"/>
        <v>0.9669040491985289</v>
      </c>
      <c r="AM142" s="9">
        <f t="shared" ca="1" si="109"/>
        <v>1.4439536501015957</v>
      </c>
      <c r="AN142" s="9">
        <f ca="1">AVERAGE(OFFSET($A142,0,Fixtures!$D$6,1,3))</f>
        <v>0.84033841259647446</v>
      </c>
      <c r="AO142" s="9">
        <f ca="1">AVERAGE(OFFSET($A142,0,Fixtures!$D$6,1,6))</f>
        <v>0.93399171444465334</v>
      </c>
      <c r="AP142" s="9">
        <f ca="1">AVERAGE(OFFSET($A142,0,Fixtures!$D$6,1,9))</f>
        <v>1.051603421743196</v>
      </c>
      <c r="AQ142" s="9">
        <f ca="1">AVERAGE(OFFSET($A142,0,Fixtures!$D$6,1,12))</f>
        <v>1.0882793631083671</v>
      </c>
      <c r="AR142" s="9">
        <f ca="1">IF(OR(Fixtures!$D$6&lt;=0,Fixtures!$D$6&gt;39),AVERAGE(A142:AM142),AVERAGE(OFFSET($A142,0,Fixtures!$D$6,1,39-Fixtures!$D$6)))</f>
        <v>1.105015004042895</v>
      </c>
    </row>
    <row r="143" spans="1:44" x14ac:dyDescent="0.25">
      <c r="A143" s="30" t="s">
        <v>10</v>
      </c>
      <c r="B143" s="9">
        <f ca="1">MIN(VLOOKUP($A134,$A$2:$AM$12,B$14+1,FALSE),VLOOKUP($A143,$A$2:$AM$12,B$14+1,FALSE))</f>
        <v>1.4123263417733682</v>
      </c>
      <c r="C143" s="9">
        <f t="shared" ref="C143:AM143" ca="1" si="110">MIN(VLOOKUP($A134,$A$2:$AM$12,C$14+1,FALSE),VLOOKUP($A143,$A$2:$AM$12,C$14+1,FALSE))</f>
        <v>1.6458422731215967</v>
      </c>
      <c r="D143" s="9">
        <f t="shared" ca="1" si="110"/>
        <v>1.5918730755755952</v>
      </c>
      <c r="E143" s="9">
        <f t="shared" ca="1" si="110"/>
        <v>1.2379855544729803</v>
      </c>
      <c r="F143" s="9">
        <f t="shared" ca="1" si="110"/>
        <v>1.4238423129636764</v>
      </c>
      <c r="G143" s="9">
        <f t="shared" ca="1" si="110"/>
        <v>0.82268248035604863</v>
      </c>
      <c r="H143" s="9">
        <f t="shared" ca="1" si="110"/>
        <v>1.6136570563317163</v>
      </c>
      <c r="I143" s="9">
        <f t="shared" ca="1" si="110"/>
        <v>0.98540035276794213</v>
      </c>
      <c r="J143" s="9">
        <f t="shared" ca="1" si="110"/>
        <v>1.7243878796275658</v>
      </c>
      <c r="K143" s="9">
        <f t="shared" ca="1" si="110"/>
        <v>1.3091634315132319</v>
      </c>
      <c r="L143" s="9">
        <f t="shared" ca="1" si="110"/>
        <v>1.0555759334777988</v>
      </c>
      <c r="M143" s="9">
        <f t="shared" ca="1" si="110"/>
        <v>1.135284643285787</v>
      </c>
      <c r="N143" s="9">
        <f t="shared" ca="1" si="110"/>
        <v>1.4836901459653868</v>
      </c>
      <c r="O143" s="9">
        <f t="shared" ca="1" si="110"/>
        <v>0.9798475011715545</v>
      </c>
      <c r="P143" s="9">
        <f t="shared" ca="1" si="110"/>
        <v>0.90132881367800777</v>
      </c>
      <c r="Q143" s="9">
        <f t="shared" ca="1" si="110"/>
        <v>1.148041292976361</v>
      </c>
      <c r="R143" s="9">
        <f t="shared" ca="1" si="110"/>
        <v>1.0242729723683679</v>
      </c>
      <c r="S143" s="9">
        <f t="shared" ca="1" si="110"/>
        <v>1.5704397598369817</v>
      </c>
      <c r="T143" s="9">
        <f t="shared" ca="1" si="110"/>
        <v>1.4720178109249509</v>
      </c>
      <c r="U143" s="9">
        <f t="shared" ca="1" si="110"/>
        <v>0.71743141731271676</v>
      </c>
      <c r="V143" s="9">
        <f t="shared" ca="1" si="110"/>
        <v>1.0802167071311488</v>
      </c>
      <c r="W143" s="9">
        <f t="shared" ca="1" si="110"/>
        <v>1.9556638915197666</v>
      </c>
      <c r="X143" s="9">
        <f t="shared" ca="1" si="110"/>
        <v>1.1543422995853951</v>
      </c>
      <c r="Y143" s="9">
        <f t="shared" ca="1" si="110"/>
        <v>1.0717185369733178</v>
      </c>
      <c r="Z143" s="9">
        <f t="shared" ca="1" si="110"/>
        <v>1.4636606871278131</v>
      </c>
      <c r="AA143" s="9">
        <f t="shared" ca="1" si="110"/>
        <v>0.94544160069126315</v>
      </c>
      <c r="AB143" s="9">
        <f t="shared" ca="1" si="110"/>
        <v>1.0512861202214505</v>
      </c>
      <c r="AC143" s="9">
        <f t="shared" ca="1" si="110"/>
        <v>1.5300867858836116</v>
      </c>
      <c r="AD143" s="9">
        <f t="shared" ca="1" si="110"/>
        <v>0.76852351017425802</v>
      </c>
      <c r="AE143" s="9">
        <f t="shared" ca="1" si="110"/>
        <v>1.3464294624078885</v>
      </c>
      <c r="AF143" s="9">
        <f t="shared" ca="1" si="110"/>
        <v>1.0142686248856592</v>
      </c>
      <c r="AG143" s="9">
        <f t="shared" ca="1" si="110"/>
        <v>1.4637228103920754</v>
      </c>
      <c r="AH143" s="9">
        <f t="shared" ca="1" si="110"/>
        <v>1.5768479993927611</v>
      </c>
      <c r="AI143" s="9">
        <f t="shared" ca="1" si="110"/>
        <v>1.2985749778456839</v>
      </c>
      <c r="AJ143" s="9">
        <f t="shared" ca="1" si="110"/>
        <v>1.8493364455707486</v>
      </c>
      <c r="AK143" s="9">
        <f t="shared" ca="1" si="110"/>
        <v>1.0656340423274644</v>
      </c>
      <c r="AL143" s="9">
        <f t="shared" ca="1" si="110"/>
        <v>1.2289454336182952</v>
      </c>
      <c r="AM143" s="9">
        <f t="shared" ca="1" si="110"/>
        <v>0.95315063925667542</v>
      </c>
      <c r="AN143" s="9">
        <f ca="1">AVERAGE(OFFSET($A143,0,Fixtures!$D$6,1,3))</f>
        <v>1.1534628026801756</v>
      </c>
      <c r="AO143" s="9">
        <f ca="1">AVERAGE(OFFSET($A143,0,Fixtures!$D$6,1,6))</f>
        <v>1.1842380277510474</v>
      </c>
      <c r="AP143" s="9">
        <f ca="1">AVERAGE(OFFSET($A143,0,Fixtures!$D$6,1,9))</f>
        <v>1.2400297334640866</v>
      </c>
      <c r="AQ143" s="9">
        <f ca="1">AVERAGE(OFFSET($A143,0,Fixtures!$D$6,1,12))</f>
        <v>1.2811510889100566</v>
      </c>
      <c r="AR143" s="9">
        <f ca="1">IF(OR(Fixtures!$D$6&lt;=0,Fixtures!$D$6&gt;39),AVERAGE(A143:AM143),AVERAGE(OFFSET($A143,0,Fixtures!$D$6,1,39-Fixtures!$D$6)))</f>
        <v>1.2539935099854038</v>
      </c>
    </row>
    <row r="144" spans="1:44" x14ac:dyDescent="0.25">
      <c r="A144" s="30" t="s">
        <v>71</v>
      </c>
      <c r="B144" s="9">
        <f ca="1">MIN(VLOOKUP($A134,$A$2:$AM$12,B$14+1,FALSE),VLOOKUP($A144,$A$2:$AM$12,B$14+1,FALSE))</f>
        <v>1.1511613365188871</v>
      </c>
      <c r="C144" s="9">
        <f t="shared" ref="C144:AM144" ca="1" si="111">MIN(VLOOKUP($A134,$A$2:$AM$12,C$14+1,FALSE),VLOOKUP($A144,$A$2:$AM$12,C$14+1,FALSE))</f>
        <v>1.8320327105270586</v>
      </c>
      <c r="D144" s="9">
        <f t="shared" ca="1" si="111"/>
        <v>1.1064806462605581</v>
      </c>
      <c r="E144" s="9">
        <f t="shared" ca="1" si="111"/>
        <v>1.2379855544729803</v>
      </c>
      <c r="F144" s="9">
        <f t="shared" ca="1" si="111"/>
        <v>1.0956733544870698</v>
      </c>
      <c r="G144" s="9">
        <f t="shared" ca="1" si="111"/>
        <v>1.8758943492226556</v>
      </c>
      <c r="H144" s="9">
        <f t="shared" ca="1" si="111"/>
        <v>1.6879707726713107</v>
      </c>
      <c r="I144" s="9">
        <f t="shared" ca="1" si="111"/>
        <v>0.98540035276794213</v>
      </c>
      <c r="J144" s="9">
        <f t="shared" ca="1" si="111"/>
        <v>1.7431684235544775</v>
      </c>
      <c r="K144" s="9">
        <f t="shared" ca="1" si="111"/>
        <v>0.88871059482005654</v>
      </c>
      <c r="L144" s="9">
        <f t="shared" ca="1" si="111"/>
        <v>1.0555759334777988</v>
      </c>
      <c r="M144" s="9">
        <f t="shared" ca="1" si="111"/>
        <v>1.4544932668335084</v>
      </c>
      <c r="N144" s="9">
        <f t="shared" ca="1" si="111"/>
        <v>1.0213223052401921</v>
      </c>
      <c r="O144" s="9">
        <f t="shared" ca="1" si="111"/>
        <v>1.9416238234366843</v>
      </c>
      <c r="P144" s="9">
        <f t="shared" ca="1" si="111"/>
        <v>2.2412809469062385</v>
      </c>
      <c r="Q144" s="9">
        <f t="shared" ca="1" si="111"/>
        <v>0.77501213025302129</v>
      </c>
      <c r="R144" s="9">
        <f t="shared" ca="1" si="111"/>
        <v>2.4687056187527214</v>
      </c>
      <c r="S144" s="9">
        <f t="shared" ca="1" si="111"/>
        <v>1.4753809166364578</v>
      </c>
      <c r="T144" s="9">
        <f t="shared" ca="1" si="111"/>
        <v>1.4720178109249509</v>
      </c>
      <c r="U144" s="9">
        <f t="shared" ca="1" si="111"/>
        <v>1.1356618568365813</v>
      </c>
      <c r="V144" s="9">
        <f t="shared" ca="1" si="111"/>
        <v>1.1299639056725299</v>
      </c>
      <c r="W144" s="9">
        <f t="shared" ca="1" si="111"/>
        <v>1.3275800243608253</v>
      </c>
      <c r="X144" s="9">
        <f t="shared" ca="1" si="111"/>
        <v>1.1669143992389479</v>
      </c>
      <c r="Y144" s="9">
        <f t="shared" ca="1" si="111"/>
        <v>1.6964825268793375</v>
      </c>
      <c r="Z144" s="9">
        <f t="shared" ca="1" si="111"/>
        <v>1.22640206241894</v>
      </c>
      <c r="AA144" s="9">
        <f t="shared" ca="1" si="111"/>
        <v>1.7196360706022882</v>
      </c>
      <c r="AB144" s="9">
        <f t="shared" ca="1" si="111"/>
        <v>2.2039640853458198</v>
      </c>
      <c r="AC144" s="9">
        <f t="shared" ca="1" si="111"/>
        <v>1.6526045877600861</v>
      </c>
      <c r="AD144" s="9">
        <f t="shared" ca="1" si="111"/>
        <v>1.1577341698841428</v>
      </c>
      <c r="AE144" s="9">
        <f t="shared" ca="1" si="111"/>
        <v>1.5003616256149197</v>
      </c>
      <c r="AF144" s="9">
        <f t="shared" ca="1" si="111"/>
        <v>1.5256789991859661</v>
      </c>
      <c r="AG144" s="9">
        <f t="shared" ca="1" si="111"/>
        <v>1.2997647082510033</v>
      </c>
      <c r="AH144" s="9">
        <f t="shared" ca="1" si="111"/>
        <v>1.5768479993927611</v>
      </c>
      <c r="AI144" s="9">
        <f t="shared" ca="1" si="111"/>
        <v>0.97366904639267948</v>
      </c>
      <c r="AJ144" s="9">
        <f t="shared" ca="1" si="111"/>
        <v>0.83020485080048045</v>
      </c>
      <c r="AK144" s="9">
        <f t="shared" ca="1" si="111"/>
        <v>1.3458318802511713</v>
      </c>
      <c r="AL144" s="9">
        <f t="shared" ca="1" si="111"/>
        <v>2.1178384535073045</v>
      </c>
      <c r="AM144" s="9">
        <f t="shared" ca="1" si="111"/>
        <v>1.4439536501015957</v>
      </c>
      <c r="AN144" s="9">
        <f ca="1">AVERAGE(OFFSET($A144,0,Fixtures!$D$6,1,3))</f>
        <v>1.7166674061223492</v>
      </c>
      <c r="AO144" s="9">
        <f ca="1">AVERAGE(OFFSET($A144,0,Fixtures!$D$6,1,6))</f>
        <v>1.5767837669376992</v>
      </c>
      <c r="AP144" s="9">
        <f ca="1">AVERAGE(OFFSET($A144,0,Fixtures!$D$6,1,9))</f>
        <v>1.5403327009395475</v>
      </c>
      <c r="AQ144" s="9">
        <f ca="1">AVERAGE(OFFSET($A144,0,Fixtures!$D$6,1,12))</f>
        <v>1.4177250071583549</v>
      </c>
      <c r="AR144" s="9">
        <f ca="1">IF(OR(Fixtures!$D$6&lt;=0,Fixtures!$D$6&gt;39),AVERAGE(A144:AM144),AVERAGE(OFFSET($A144,0,Fixtures!$D$6,1,39-Fixtures!$D$6)))</f>
        <v>1.4696065849649398</v>
      </c>
    </row>
  </sheetData>
  <conditionalFormatting sqref="AP15:AQ24">
    <cfRule type="cellIs" dxfId="21" priority="27" operator="between">
      <formula>1.15</formula>
      <formula>1.2</formula>
    </cfRule>
    <cfRule type="cellIs" dxfId="20" priority="28" operator="lessThanOrEqual">
      <formula>1.15</formula>
    </cfRule>
  </conditionalFormatting>
  <conditionalFormatting sqref="AP27:AQ36">
    <cfRule type="cellIs" dxfId="19" priority="19" operator="between">
      <formula>1.15</formula>
      <formula>1.2</formula>
    </cfRule>
    <cfRule type="cellIs" dxfId="18" priority="20" operator="lessThanOrEqual">
      <formula>1.15</formula>
    </cfRule>
  </conditionalFormatting>
  <conditionalFormatting sqref="AP39:AQ48">
    <cfRule type="cellIs" dxfId="17" priority="17" operator="between">
      <formula>1.15</formula>
      <formula>1.2</formula>
    </cfRule>
    <cfRule type="cellIs" dxfId="16" priority="18" operator="lessThanOrEqual">
      <formula>1.15</formula>
    </cfRule>
  </conditionalFormatting>
  <conditionalFormatting sqref="AP51:AQ60">
    <cfRule type="cellIs" dxfId="15" priority="15" operator="between">
      <formula>1.15</formula>
      <formula>1.2</formula>
    </cfRule>
    <cfRule type="cellIs" dxfId="14" priority="16" operator="lessThanOrEqual">
      <formula>1.15</formula>
    </cfRule>
  </conditionalFormatting>
  <conditionalFormatting sqref="AP63:AQ72">
    <cfRule type="cellIs" dxfId="13" priority="13" operator="between">
      <formula>1.15</formula>
      <formula>1.2</formula>
    </cfRule>
    <cfRule type="cellIs" dxfId="12" priority="14" operator="lessThanOrEqual">
      <formula>1.15</formula>
    </cfRule>
  </conditionalFormatting>
  <conditionalFormatting sqref="AP75:AQ84">
    <cfRule type="cellIs" dxfId="11" priority="11" operator="between">
      <formula>1.15</formula>
      <formula>1.2</formula>
    </cfRule>
    <cfRule type="cellIs" dxfId="10" priority="12" operator="lessThanOrEqual">
      <formula>1.15</formula>
    </cfRule>
  </conditionalFormatting>
  <conditionalFormatting sqref="AP87:AQ96">
    <cfRule type="cellIs" dxfId="9" priority="9" operator="between">
      <formula>1.15</formula>
      <formula>1.2</formula>
    </cfRule>
    <cfRule type="cellIs" dxfId="8" priority="10" operator="lessThanOrEqual">
      <formula>1.15</formula>
    </cfRule>
  </conditionalFormatting>
  <conditionalFormatting sqref="AP99:AQ108">
    <cfRule type="cellIs" dxfId="7" priority="7" operator="between">
      <formula>1.15</formula>
      <formula>1.2</formula>
    </cfRule>
    <cfRule type="cellIs" dxfId="6" priority="8" operator="lessThanOrEqual">
      <formula>1.15</formula>
    </cfRule>
  </conditionalFormatting>
  <conditionalFormatting sqref="AP111:AQ120">
    <cfRule type="cellIs" dxfId="5" priority="5" operator="between">
      <formula>1.15</formula>
      <formula>1.2</formula>
    </cfRule>
    <cfRule type="cellIs" dxfId="4" priority="6" operator="lessThanOrEqual">
      <formula>1.15</formula>
    </cfRule>
  </conditionalFormatting>
  <conditionalFormatting sqref="AP123:AQ132">
    <cfRule type="cellIs" dxfId="3" priority="3" operator="between">
      <formula>1.15</formula>
      <formula>1.2</formula>
    </cfRule>
    <cfRule type="cellIs" dxfId="2" priority="4" operator="lessThanOrEqual">
      <formula>1.15</formula>
    </cfRule>
  </conditionalFormatting>
  <conditionalFormatting sqref="AP135:AQ144">
    <cfRule type="cellIs" dxfId="1" priority="1" operator="between">
      <formula>1.15</formula>
      <formula>1.2</formula>
    </cfRule>
    <cfRule type="cellIs" dxfId="0" priority="2" operator="lessThanOrEqual">
      <formula>1.15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Formula Data</vt:lpstr>
      <vt:lpstr>xG</vt:lpstr>
      <vt:lpstr>Fixtures</vt:lpstr>
      <vt:lpstr>Team Ratings</vt:lpstr>
      <vt:lpstr>Proj GS</vt:lpstr>
      <vt:lpstr>Proj GC</vt:lpstr>
      <vt:lpstr>Schedule</vt:lpstr>
      <vt:lpstr>Def Rot - Rat</vt:lpstr>
      <vt:lpstr>Def Rot - GC</vt:lpstr>
      <vt:lpstr>DGW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</cp:lastModifiedBy>
  <dcterms:created xsi:type="dcterms:W3CDTF">2012-08-17T19:10:24Z</dcterms:created>
  <dcterms:modified xsi:type="dcterms:W3CDTF">2020-01-31T03:00:07Z</dcterms:modified>
</cp:coreProperties>
</file>